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charts/chart8.xml" ContentType="application/vnd.openxmlformats-officedocument.drawingml.chart+xml"/>
  <Override PartName="/xl/drawings/drawing10.xml" ContentType="application/vnd.openxmlformats-officedocument.drawing+xml"/>
  <Override PartName="/xl/charts/chart9.xml" ContentType="application/vnd.openxmlformats-officedocument.drawingml.chart+xml"/>
  <Override PartName="/xl/drawings/drawing11.xml" ContentType="application/vnd.openxmlformats-officedocument.drawing+xml"/>
  <Override PartName="/xl/charts/chart10.xml" ContentType="application/vnd.openxmlformats-officedocument.drawingml.chart+xml"/>
  <Override PartName="/xl/drawings/drawing12.xml" ContentType="application/vnd.openxmlformats-officedocument.drawing+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charts/chart13.xml" ContentType="application/vnd.openxmlformats-officedocument.drawingml.chart+xml"/>
  <Override PartName="/xl/drawings/drawing15.xml" ContentType="application/vnd.openxmlformats-officedocument.drawing+xml"/>
  <Override PartName="/xl/charts/chart14.xml" ContentType="application/vnd.openxmlformats-officedocument.drawingml.chart+xml"/>
  <Override PartName="/xl/drawings/drawing16.xml" ContentType="application/vnd.openxmlformats-officedocument.drawing+xml"/>
  <Override PartName="/xl/charts/chart15.xml" ContentType="application/vnd.openxmlformats-officedocument.drawingml.chart+xml"/>
  <Override PartName="/xl/drawings/drawing17.xml" ContentType="application/vnd.openxmlformats-officedocument.drawing+xml"/>
  <Override PartName="/xl/charts/chart16.xml" ContentType="application/vnd.openxmlformats-officedocument.drawingml.chart+xml"/>
  <Override PartName="/xl/drawings/drawing18.xml" ContentType="application/vnd.openxmlformats-officedocument.drawing+xml"/>
  <Override PartName="/xl/charts/chart17.xml" ContentType="application/vnd.openxmlformats-officedocument.drawingml.chart+xml"/>
  <Override PartName="/xl/drawings/drawing19.xml" ContentType="application/vnd.openxmlformats-officedocument.drawing+xml"/>
  <Override PartName="/xl/charts/chart18.xml" ContentType="application/vnd.openxmlformats-officedocument.drawingml.chart+xml"/>
  <Override PartName="/xl/drawings/drawing20.xml" ContentType="application/vnd.openxmlformats-officedocument.drawing+xml"/>
  <Override PartName="/xl/charts/chart19.xml" ContentType="application/vnd.openxmlformats-officedocument.drawingml.chart+xml"/>
  <Override PartName="/xl/drawings/drawing21.xml" ContentType="application/vnd.openxmlformats-officedocument.drawing+xml"/>
  <Override PartName="/xl/charts/chart20.xml" ContentType="application/vnd.openxmlformats-officedocument.drawingml.chart+xml"/>
  <Override PartName="/xl/drawings/drawing22.xml" ContentType="application/vnd.openxmlformats-officedocument.drawing+xml"/>
  <Override PartName="/xl/charts/chart21.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810"/>
  <workbookPr showInkAnnotation="0" autoCompressPictures="0"/>
  <mc:AlternateContent xmlns:mc="http://schemas.openxmlformats.org/markup-compatibility/2006">
    <mc:Choice Requires="x15">
      <x15ac:absPath xmlns:x15ac="http://schemas.microsoft.com/office/spreadsheetml/2010/11/ac" url="/Users/marcmorgan/Google Drive/PhD/Brazil/Income distribution/WID/Morgan2017BrazilDINA2001-2015/Main data files/DINA/"/>
    </mc:Choice>
  </mc:AlternateContent>
  <bookViews>
    <workbookView xWindow="1320" yWindow="460" windowWidth="19160" windowHeight="13560" tabRatio="907" activeTab="4"/>
  </bookViews>
  <sheets>
    <sheet name="Read me" sheetId="61" r:id="rId1"/>
    <sheet name="T1_raw totals" sheetId="21" r:id="rId2"/>
    <sheet name="T2" sheetId="2" r:id="rId3"/>
    <sheet name="T3" sheetId="27" r:id="rId4"/>
    <sheet name="T4" sheetId="18" r:id="rId5"/>
    <sheet name="T5" sheetId="50" r:id="rId6"/>
    <sheet name="Fig1" sheetId="49" r:id="rId7"/>
    <sheet name="Fig2" sheetId="51" r:id="rId8"/>
    <sheet name="Fig3" sheetId="52" r:id="rId9"/>
    <sheet name="Fig4" sheetId="53" r:id="rId10"/>
    <sheet name="Fig5" sheetId="54" r:id="rId11"/>
    <sheet name="Fig6" sheetId="55" r:id="rId12"/>
    <sheet name="Fig7" sheetId="56" r:id="rId13"/>
    <sheet name="Fig8" sheetId="57" r:id="rId14"/>
    <sheet name="Fig9" sheetId="58" r:id="rId15"/>
    <sheet name="Fig10" sheetId="59" r:id="rId16"/>
    <sheet name="Fig10.1" sheetId="70" r:id="rId17"/>
    <sheet name="Fig11" sheetId="60" r:id="rId18"/>
    <sheet name="Fig11.1" sheetId="71" r:id="rId19"/>
    <sheet name="Fig12" sheetId="62" r:id="rId20"/>
    <sheet name="Fig12.1" sheetId="72" r:id="rId21"/>
    <sheet name="Fig13" sheetId="68" r:id="rId22"/>
    <sheet name="Fig14" sheetId="69" r:id="rId23"/>
    <sheet name="Fig15" sheetId="63" r:id="rId24"/>
    <sheet name="Fig16" sheetId="64" r:id="rId25"/>
    <sheet name="Fig17" sheetId="65" r:id="rId26"/>
    <sheet name="Fig18" sheetId="66" r:id="rId27"/>
    <sheet name="Shares" sheetId="4" r:id="rId28"/>
    <sheet name="Gini" sheetId="26" r:id="rId29"/>
    <sheet name="Comparisons" sheetId="24" r:id="rId30"/>
    <sheet name="Data_growth" sheetId="19" r:id="rId31"/>
    <sheet name="Population_income_CPI" sheetId="22" r:id="rId32"/>
    <sheet name="Minimum wage" sheetId="23" r:id="rId33"/>
  </sheets>
  <externalReferences>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s>
  <definedNames>
    <definedName name="_1080">[1]Регион!#REF!</definedName>
    <definedName name="_1090">[1]Регион!#REF!</definedName>
    <definedName name="_1100">[1]Регион!#REF!</definedName>
    <definedName name="_1110">[1]Регион!#REF!</definedName>
    <definedName name="_2010">#REF!</definedName>
    <definedName name="_2080">[1]Регион!#REF!</definedName>
    <definedName name="_2090">[1]Регион!#REF!</definedName>
    <definedName name="_2100">[1]Регион!#REF!</definedName>
    <definedName name="_2110">[1]Регион!#REF!</definedName>
    <definedName name="_3080">[1]Регион!#REF!</definedName>
    <definedName name="_3090">[1]Регион!#REF!</definedName>
    <definedName name="_3100">[1]Регион!#REF!</definedName>
    <definedName name="_3110">[1]Регион!#REF!</definedName>
    <definedName name="_4080">[1]Регион!#REF!</definedName>
    <definedName name="_4090">[1]Регион!#REF!</definedName>
    <definedName name="_4100">[1]Регион!#REF!</definedName>
    <definedName name="_4110">[1]Регион!#REF!</definedName>
    <definedName name="_5080">[1]Регион!#REF!</definedName>
    <definedName name="_5090">[1]Регион!#REF!</definedName>
    <definedName name="_5100">[1]Регион!#REF!</definedName>
    <definedName name="_5110">[1]Регион!#REF!</definedName>
    <definedName name="_6080">[1]Регион!#REF!</definedName>
    <definedName name="_6090">[1]Регион!#REF!</definedName>
    <definedName name="_6100">[1]Регион!#REF!</definedName>
    <definedName name="_6110">[1]Регион!#REF!</definedName>
    <definedName name="_7031_1">[1]Регион!#REF!</definedName>
    <definedName name="_7031_2">[1]Регион!#REF!</definedName>
    <definedName name="_7032_1">[1]Регион!#REF!</definedName>
    <definedName name="_7032_2">[1]Регион!#REF!</definedName>
    <definedName name="_7033_1">[1]Регион!#REF!</definedName>
    <definedName name="_7033_2">[1]Регион!#REF!</definedName>
    <definedName name="_7034_1">[1]Регион!#REF!</definedName>
    <definedName name="_7034_2">[1]Регион!#REF!</definedName>
    <definedName name="column_head">#REF!</definedName>
    <definedName name="column_headings">#REF!</definedName>
    <definedName name="column_numbers">#REF!</definedName>
    <definedName name="data">#REF!</definedName>
    <definedName name="data2">#REF!</definedName>
    <definedName name="Diag">#REF!,#REF!</definedName>
    <definedName name="ea_flux">#REF!</definedName>
    <definedName name="Equilibre">#REF!</definedName>
    <definedName name="females">'[2]rba table'!$I$10:$I$49</definedName>
    <definedName name="fig4b">#REF!</definedName>
    <definedName name="fmtr">#REF!</definedName>
    <definedName name="footno">#REF!</definedName>
    <definedName name="footnotes">#REF!</definedName>
    <definedName name="footnotes2">#REF!</definedName>
    <definedName name="GEOG9703">#REF!</definedName>
    <definedName name="HTML_CodePage" hidden="1">1252</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'[2]rba table'!$C$10:$C$49</definedName>
    <definedName name="PIB">#REF!</definedName>
    <definedName name="Rentflag">IF([3]Comparison!$B$7,"","not ")</definedName>
    <definedName name="ressources">#REF!</definedName>
    <definedName name="rpflux">#REF!</definedName>
    <definedName name="rptof">#REF!</definedName>
    <definedName name="spanners_level1">#REF!</definedName>
    <definedName name="spanners_level2">#REF!</definedName>
    <definedName name="spanners_level3">#REF!</definedName>
    <definedName name="spanners_level4">#REF!</definedName>
    <definedName name="spanners_level5">#REF!</definedName>
    <definedName name="spanners_levelV">#REF!</definedName>
    <definedName name="spanners_levelX">#REF!</definedName>
    <definedName name="spanners_levelY">#REF!</definedName>
    <definedName name="spanners_levelZ">#REF!</definedName>
    <definedName name="stub_lines">#REF!</definedName>
    <definedName name="Table_DE.4b__Sources_of_private_wealth_accumulation_in_Germany__1870_2010___Multiplicative_decomposition">[4]TableDE4b!$A$3</definedName>
    <definedName name="temp">#REF!</definedName>
    <definedName name="titles">#REF!</definedName>
    <definedName name="totals">#REF!</definedName>
    <definedName name="tt">#REF!</definedName>
    <definedName name="xxx">#REF!</definedName>
    <definedName name="Year">[3]Output!$C$4:$C$38</definedName>
    <definedName name="YearLabel">[3]Output!$B$15</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K8" i="18" l="1"/>
  <c r="K9" i="18"/>
  <c r="K10" i="18"/>
  <c r="K11" i="18"/>
  <c r="K12" i="18"/>
  <c r="K13" i="18"/>
  <c r="K14" i="18"/>
  <c r="K7" i="18"/>
  <c r="J12" i="4"/>
  <c r="O7" i="19"/>
  <c r="O8" i="19"/>
  <c r="I8" i="19"/>
  <c r="I7" i="19"/>
  <c r="E13" i="2"/>
  <c r="T11" i="19"/>
  <c r="L13" i="2"/>
  <c r="P19" i="4"/>
  <c r="V7" i="19"/>
  <c r="E11" i="27"/>
  <c r="H11" i="19"/>
  <c r="N11" i="19"/>
  <c r="B6" i="4"/>
  <c r="B7" i="4"/>
  <c r="B8" i="4"/>
  <c r="B9" i="4"/>
  <c r="B10" i="4"/>
  <c r="B11" i="4"/>
  <c r="B12" i="4"/>
  <c r="B13" i="4"/>
  <c r="B14" i="4"/>
  <c r="B15" i="4"/>
  <c r="B16" i="4"/>
  <c r="B17" i="4"/>
  <c r="B18" i="4"/>
  <c r="B19" i="4"/>
  <c r="B5" i="4"/>
  <c r="E6" i="4"/>
  <c r="E7" i="4"/>
  <c r="E8" i="4"/>
  <c r="E9" i="4"/>
  <c r="E10" i="4"/>
  <c r="E11" i="4"/>
  <c r="E12" i="4"/>
  <c r="E13" i="4"/>
  <c r="E14" i="4"/>
  <c r="E15" i="4"/>
  <c r="E16" i="4"/>
  <c r="E17" i="4"/>
  <c r="E18" i="4"/>
  <c r="E19" i="4"/>
  <c r="E5" i="4"/>
  <c r="H6" i="4"/>
  <c r="H7" i="4"/>
  <c r="H8" i="4"/>
  <c r="H9" i="4"/>
  <c r="H10" i="4"/>
  <c r="H11" i="4"/>
  <c r="H12" i="4"/>
  <c r="H13" i="4"/>
  <c r="H14" i="4"/>
  <c r="H15" i="4"/>
  <c r="H16" i="4"/>
  <c r="H17" i="4"/>
  <c r="H18" i="4"/>
  <c r="H19" i="4"/>
  <c r="H5" i="4"/>
  <c r="K6" i="4"/>
  <c r="K7" i="4"/>
  <c r="K8" i="4"/>
  <c r="K9" i="4"/>
  <c r="K10" i="4"/>
  <c r="K11" i="4"/>
  <c r="K12" i="4"/>
  <c r="K13" i="4"/>
  <c r="K14" i="4"/>
  <c r="K15" i="4"/>
  <c r="K16" i="4"/>
  <c r="K17" i="4"/>
  <c r="K18" i="4"/>
  <c r="K19" i="4"/>
  <c r="K5" i="4"/>
  <c r="P18" i="4"/>
  <c r="P17" i="4"/>
  <c r="P16" i="4"/>
  <c r="P15" i="4"/>
  <c r="P14" i="4"/>
  <c r="P13" i="4"/>
  <c r="P12" i="4"/>
  <c r="P11" i="4"/>
  <c r="P10" i="4"/>
  <c r="P9" i="4"/>
  <c r="P8" i="4"/>
  <c r="P7" i="4"/>
  <c r="P6" i="4"/>
  <c r="P5" i="4"/>
  <c r="O18" i="4"/>
  <c r="O17" i="4"/>
  <c r="O16" i="4"/>
  <c r="O15" i="4"/>
  <c r="O14" i="4"/>
  <c r="O13" i="4"/>
  <c r="O12" i="4"/>
  <c r="O11" i="4"/>
  <c r="O10" i="4"/>
  <c r="O9" i="4"/>
  <c r="O8" i="4"/>
  <c r="O6" i="4"/>
  <c r="O7" i="4"/>
  <c r="O5" i="4"/>
  <c r="O19" i="4"/>
  <c r="N5" i="4"/>
  <c r="N19" i="4"/>
  <c r="AG19" i="4"/>
  <c r="AG5" i="4"/>
  <c r="AG21" i="4"/>
  <c r="AF19" i="4"/>
  <c r="AF5" i="4"/>
  <c r="AF21" i="4"/>
  <c r="AA19" i="4"/>
  <c r="AA5" i="4"/>
  <c r="AA21" i="4"/>
  <c r="AT21" i="4"/>
  <c r="AR21" i="4"/>
  <c r="AP21" i="4"/>
  <c r="AN21" i="4"/>
  <c r="U10" i="21"/>
  <c r="W10" i="21"/>
  <c r="R10" i="21"/>
  <c r="Z10" i="21"/>
  <c r="U11" i="21"/>
  <c r="W11" i="21"/>
  <c r="R11" i="21"/>
  <c r="Z11" i="21"/>
  <c r="U12" i="21"/>
  <c r="W12" i="21"/>
  <c r="R12" i="21"/>
  <c r="Z12" i="21"/>
  <c r="U13" i="21"/>
  <c r="W13" i="21"/>
  <c r="R13" i="21"/>
  <c r="Z13" i="21"/>
  <c r="U14" i="21"/>
  <c r="W14" i="21"/>
  <c r="R14" i="21"/>
  <c r="Z14" i="21"/>
  <c r="U15" i="21"/>
  <c r="W15" i="21"/>
  <c r="R15" i="21"/>
  <c r="Z15" i="21"/>
  <c r="U16" i="21"/>
  <c r="W16" i="21"/>
  <c r="R16" i="21"/>
  <c r="Z16" i="21"/>
  <c r="U17" i="21"/>
  <c r="W17" i="21"/>
  <c r="R17" i="21"/>
  <c r="Z17" i="21"/>
  <c r="U18" i="21"/>
  <c r="W18" i="21"/>
  <c r="R18" i="21"/>
  <c r="Z18" i="21"/>
  <c r="U19" i="21"/>
  <c r="W19" i="21"/>
  <c r="R19" i="21"/>
  <c r="Z19" i="21"/>
  <c r="U20" i="21"/>
  <c r="W20" i="21"/>
  <c r="R20" i="21"/>
  <c r="Z20" i="21"/>
  <c r="U21" i="21"/>
  <c r="W21" i="21"/>
  <c r="R21" i="21"/>
  <c r="Z21" i="21"/>
  <c r="U22" i="21"/>
  <c r="W22" i="21"/>
  <c r="R22" i="21"/>
  <c r="Z22" i="21"/>
  <c r="U23" i="21"/>
  <c r="W23" i="21"/>
  <c r="R23" i="21"/>
  <c r="Z23" i="21"/>
  <c r="U24" i="21"/>
  <c r="W24" i="21"/>
  <c r="R24" i="21"/>
  <c r="Z24" i="21"/>
  <c r="Z25" i="21"/>
  <c r="P10" i="21"/>
  <c r="Y10" i="21"/>
  <c r="P11" i="21"/>
  <c r="Y11" i="21"/>
  <c r="P12" i="21"/>
  <c r="Y12" i="21"/>
  <c r="P13" i="21"/>
  <c r="Y13" i="21"/>
  <c r="P14" i="21"/>
  <c r="Y14" i="21"/>
  <c r="P15" i="21"/>
  <c r="Y15" i="21"/>
  <c r="P16" i="21"/>
  <c r="Y16" i="21"/>
  <c r="P17" i="21"/>
  <c r="Y17" i="21"/>
  <c r="P18" i="21"/>
  <c r="Y18" i="21"/>
  <c r="P19" i="21"/>
  <c r="Y19" i="21"/>
  <c r="P20" i="21"/>
  <c r="Y20" i="21"/>
  <c r="P21" i="21"/>
  <c r="Y21" i="21"/>
  <c r="P22" i="21"/>
  <c r="Y22" i="21"/>
  <c r="P23" i="21"/>
  <c r="Y23" i="21"/>
  <c r="P24" i="21"/>
  <c r="Y24" i="21"/>
  <c r="Y25" i="21"/>
  <c r="V24" i="21"/>
  <c r="X24" i="21"/>
  <c r="V10" i="21"/>
  <c r="X10" i="21"/>
  <c r="V11" i="21"/>
  <c r="X11" i="21"/>
  <c r="V12" i="21"/>
  <c r="X12" i="21"/>
  <c r="V13" i="21"/>
  <c r="X13" i="21"/>
  <c r="V14" i="21"/>
  <c r="X14" i="21"/>
  <c r="V15" i="21"/>
  <c r="X15" i="21"/>
  <c r="V16" i="21"/>
  <c r="X16" i="21"/>
  <c r="V17" i="21"/>
  <c r="X17" i="21"/>
  <c r="V18" i="21"/>
  <c r="X18" i="21"/>
  <c r="V19" i="21"/>
  <c r="X19" i="21"/>
  <c r="V20" i="21"/>
  <c r="X20" i="21"/>
  <c r="V21" i="21"/>
  <c r="X21" i="21"/>
  <c r="V22" i="21"/>
  <c r="X22" i="21"/>
  <c r="V23" i="21"/>
  <c r="X23" i="21"/>
  <c r="K55" i="22"/>
  <c r="Q55" i="22"/>
  <c r="Q54" i="22"/>
  <c r="Q53" i="22"/>
  <c r="Q52" i="22"/>
  <c r="Q51" i="22"/>
  <c r="Q50" i="22"/>
  <c r="AM16" i="19"/>
  <c r="Y16" i="19"/>
  <c r="Z16" i="19"/>
  <c r="K70" i="22"/>
  <c r="AL17" i="19"/>
  <c r="T4" i="19"/>
  <c r="N4" i="19"/>
  <c r="K68" i="22"/>
  <c r="AL15" i="19"/>
  <c r="R4" i="19"/>
  <c r="Y15" i="19"/>
  <c r="L4" i="19"/>
  <c r="R7" i="18"/>
  <c r="D19" i="4"/>
  <c r="E5" i="27"/>
  <c r="H5" i="19"/>
  <c r="T5" i="19"/>
  <c r="N5" i="19"/>
  <c r="D17" i="4"/>
  <c r="F5" i="19"/>
  <c r="R5" i="19"/>
  <c r="L5" i="19"/>
  <c r="R8" i="18"/>
  <c r="X13" i="2"/>
  <c r="X11" i="2"/>
  <c r="X10" i="2"/>
  <c r="X8" i="2"/>
  <c r="X7" i="2"/>
  <c r="X6" i="2"/>
  <c r="Q7" i="2"/>
  <c r="AS6" i="4"/>
  <c r="Y6" i="4"/>
  <c r="AS7" i="4"/>
  <c r="Y7" i="4"/>
  <c r="AS8" i="4"/>
  <c r="Y8" i="4"/>
  <c r="AS9" i="4"/>
  <c r="Y9" i="4"/>
  <c r="AS10" i="4"/>
  <c r="Y10" i="4"/>
  <c r="AS11" i="4"/>
  <c r="Y11" i="4"/>
  <c r="AS12" i="4"/>
  <c r="Y12" i="4"/>
  <c r="AS13" i="4"/>
  <c r="Y13" i="4"/>
  <c r="AS14" i="4"/>
  <c r="Y14" i="4"/>
  <c r="AS15" i="4"/>
  <c r="Y15" i="4"/>
  <c r="AS16" i="4"/>
  <c r="Y16" i="4"/>
  <c r="AS17" i="4"/>
  <c r="Y17" i="4"/>
  <c r="AS18" i="4"/>
  <c r="Y18" i="4"/>
  <c r="AS19" i="4"/>
  <c r="Y19" i="4"/>
  <c r="AS5" i="4"/>
  <c r="Y5" i="4"/>
  <c r="X6" i="4"/>
  <c r="X7" i="4"/>
  <c r="X8" i="4"/>
  <c r="X9" i="4"/>
  <c r="X10" i="4"/>
  <c r="X11" i="4"/>
  <c r="X12" i="4"/>
  <c r="X13" i="4"/>
  <c r="X14" i="4"/>
  <c r="X15" i="4"/>
  <c r="X16" i="4"/>
  <c r="X17" i="4"/>
  <c r="X18" i="4"/>
  <c r="X19" i="4"/>
  <c r="X5" i="4"/>
  <c r="T6" i="4"/>
  <c r="T7" i="4"/>
  <c r="T8" i="4"/>
  <c r="T9" i="4"/>
  <c r="T10" i="4"/>
  <c r="T11" i="4"/>
  <c r="T12" i="4"/>
  <c r="T13" i="4"/>
  <c r="T14" i="4"/>
  <c r="T15" i="4"/>
  <c r="T16" i="4"/>
  <c r="T17" i="4"/>
  <c r="T18" i="4"/>
  <c r="T19" i="4"/>
  <c r="T5" i="4"/>
  <c r="AQ6" i="4"/>
  <c r="AQ7" i="4"/>
  <c r="AQ8" i="4"/>
  <c r="AQ9" i="4"/>
  <c r="AQ10" i="4"/>
  <c r="AQ11" i="4"/>
  <c r="AQ12" i="4"/>
  <c r="AQ13" i="4"/>
  <c r="AQ14" i="4"/>
  <c r="AQ15" i="4"/>
  <c r="AQ16" i="4"/>
  <c r="AQ17" i="4"/>
  <c r="AQ18" i="4"/>
  <c r="AQ19" i="4"/>
  <c r="AQ5" i="4"/>
  <c r="AO6" i="4"/>
  <c r="AO7" i="4"/>
  <c r="AO8" i="4"/>
  <c r="AO9" i="4"/>
  <c r="AO10" i="4"/>
  <c r="AO11" i="4"/>
  <c r="AO12" i="4"/>
  <c r="AO13" i="4"/>
  <c r="AO14" i="4"/>
  <c r="AO15" i="4"/>
  <c r="AO16" i="4"/>
  <c r="AO17" i="4"/>
  <c r="AO18" i="4"/>
  <c r="AO19" i="4"/>
  <c r="AO5" i="4"/>
  <c r="AM6" i="4"/>
  <c r="AM7" i="4"/>
  <c r="AM8" i="4"/>
  <c r="AM9" i="4"/>
  <c r="AM10" i="4"/>
  <c r="AM11" i="4"/>
  <c r="AM12" i="4"/>
  <c r="AM13" i="4"/>
  <c r="AM14" i="4"/>
  <c r="AM15" i="4"/>
  <c r="AM16" i="4"/>
  <c r="AM17" i="4"/>
  <c r="AM18" i="4"/>
  <c r="AM19" i="4"/>
  <c r="AM5" i="4"/>
  <c r="K57" i="22"/>
  <c r="Q57" i="22"/>
  <c r="C4" i="23"/>
  <c r="L57" i="22"/>
  <c r="D4" i="23"/>
  <c r="H4" i="23"/>
  <c r="K58" i="22"/>
  <c r="Q58" i="22"/>
  <c r="C5" i="23"/>
  <c r="L58" i="22"/>
  <c r="D5" i="23"/>
  <c r="H5" i="23"/>
  <c r="K59" i="22"/>
  <c r="Q59" i="22"/>
  <c r="C6" i="23"/>
  <c r="L59" i="22"/>
  <c r="D6" i="23"/>
  <c r="H6" i="23"/>
  <c r="K60" i="22"/>
  <c r="Q60" i="22"/>
  <c r="C7" i="23"/>
  <c r="L60" i="22"/>
  <c r="D7" i="23"/>
  <c r="H7" i="23"/>
  <c r="K61" i="22"/>
  <c r="Q61" i="22"/>
  <c r="C8" i="23"/>
  <c r="L61" i="22"/>
  <c r="D8" i="23"/>
  <c r="H8" i="23"/>
  <c r="K62" i="22"/>
  <c r="Q62" i="22"/>
  <c r="C9" i="23"/>
  <c r="L62" i="22"/>
  <c r="D9" i="23"/>
  <c r="H9" i="23"/>
  <c r="K63" i="22"/>
  <c r="Q63" i="22"/>
  <c r="C10" i="23"/>
  <c r="L63" i="22"/>
  <c r="D10" i="23"/>
  <c r="H10" i="23"/>
  <c r="K64" i="22"/>
  <c r="Q64" i="22"/>
  <c r="C11" i="23"/>
  <c r="L64" i="22"/>
  <c r="D11" i="23"/>
  <c r="H11" i="23"/>
  <c r="K65" i="22"/>
  <c r="Q65" i="22"/>
  <c r="C12" i="23"/>
  <c r="L65" i="22"/>
  <c r="D12" i="23"/>
  <c r="H12" i="23"/>
  <c r="K66" i="22"/>
  <c r="Q66" i="22"/>
  <c r="C13" i="23"/>
  <c r="L66" i="22"/>
  <c r="D13" i="23"/>
  <c r="H13" i="23"/>
  <c r="K67" i="22"/>
  <c r="Q67" i="22"/>
  <c r="C14" i="23"/>
  <c r="L67" i="22"/>
  <c r="D14" i="23"/>
  <c r="H14" i="23"/>
  <c r="Q68" i="22"/>
  <c r="C15" i="23"/>
  <c r="L68" i="22"/>
  <c r="D15" i="23"/>
  <c r="H15" i="23"/>
  <c r="K69" i="22"/>
  <c r="Q69" i="22"/>
  <c r="C16" i="23"/>
  <c r="L69" i="22"/>
  <c r="D16" i="23"/>
  <c r="H16" i="23"/>
  <c r="Q70" i="22"/>
  <c r="C17" i="23"/>
  <c r="L70" i="22"/>
  <c r="D17" i="23"/>
  <c r="H17" i="23"/>
  <c r="K56" i="22"/>
  <c r="Q56" i="22"/>
  <c r="C3" i="23"/>
  <c r="L56" i="22"/>
  <c r="D3" i="23"/>
  <c r="H3" i="23"/>
  <c r="M57" i="22"/>
  <c r="B4" i="23"/>
  <c r="M58" i="22"/>
  <c r="B5" i="23"/>
  <c r="M59" i="22"/>
  <c r="B6" i="23"/>
  <c r="M60" i="22"/>
  <c r="B7" i="23"/>
  <c r="M61" i="22"/>
  <c r="B8" i="23"/>
  <c r="M62" i="22"/>
  <c r="B9" i="23"/>
  <c r="M63" i="22"/>
  <c r="B10" i="23"/>
  <c r="M64" i="22"/>
  <c r="B11" i="23"/>
  <c r="M65" i="22"/>
  <c r="B12" i="23"/>
  <c r="M66" i="22"/>
  <c r="B13" i="23"/>
  <c r="M67" i="22"/>
  <c r="B14" i="23"/>
  <c r="M68" i="22"/>
  <c r="B15" i="23"/>
  <c r="M69" i="22"/>
  <c r="B16" i="23"/>
  <c r="M70" i="22"/>
  <c r="B17" i="23"/>
  <c r="M56" i="22"/>
  <c r="B3" i="23"/>
  <c r="G4" i="23"/>
  <c r="G5" i="23"/>
  <c r="G6" i="23"/>
  <c r="G7" i="23"/>
  <c r="G8" i="23"/>
  <c r="G9" i="23"/>
  <c r="G10" i="23"/>
  <c r="G11" i="23"/>
  <c r="G12" i="23"/>
  <c r="G13" i="23"/>
  <c r="G14" i="23"/>
  <c r="G15" i="23"/>
  <c r="G16" i="23"/>
  <c r="G17" i="23"/>
  <c r="G3" i="23"/>
  <c r="C19" i="23"/>
  <c r="D19" i="23"/>
  <c r="E19" i="23"/>
  <c r="B19" i="23"/>
  <c r="E17" i="23"/>
  <c r="E4" i="23"/>
  <c r="E5" i="23"/>
  <c r="E6" i="23"/>
  <c r="E7" i="23"/>
  <c r="E8" i="23"/>
  <c r="E9" i="23"/>
  <c r="E10" i="23"/>
  <c r="E11" i="23"/>
  <c r="E12" i="23"/>
  <c r="E13" i="23"/>
  <c r="E14" i="23"/>
  <c r="E15" i="23"/>
  <c r="E16" i="23"/>
  <c r="E3" i="23"/>
  <c r="J3" i="23"/>
  <c r="I5" i="50"/>
  <c r="J4" i="23"/>
  <c r="I6" i="50"/>
  <c r="J5" i="23"/>
  <c r="I7" i="50"/>
  <c r="J6" i="23"/>
  <c r="I8" i="50"/>
  <c r="J7" i="23"/>
  <c r="I9" i="50"/>
  <c r="J8" i="23"/>
  <c r="I10" i="50"/>
  <c r="J9" i="23"/>
  <c r="I11" i="50"/>
  <c r="J10" i="23"/>
  <c r="I12" i="50"/>
  <c r="J11" i="23"/>
  <c r="I13" i="50"/>
  <c r="Z12" i="23"/>
  <c r="Y12" i="23"/>
  <c r="J12" i="23"/>
  <c r="I14" i="50"/>
  <c r="J13" i="23"/>
  <c r="I15" i="50"/>
  <c r="J14" i="23"/>
  <c r="I16" i="50"/>
  <c r="J15" i="23"/>
  <c r="I17" i="50"/>
  <c r="J16" i="23"/>
  <c r="I18" i="50"/>
  <c r="J17" i="23"/>
  <c r="I19" i="50"/>
  <c r="I20" i="50"/>
  <c r="K3" i="23"/>
  <c r="H5" i="50"/>
  <c r="K4" i="23"/>
  <c r="H6" i="50"/>
  <c r="K5" i="23"/>
  <c r="H7" i="50"/>
  <c r="K6" i="23"/>
  <c r="H8" i="50"/>
  <c r="K7" i="23"/>
  <c r="H9" i="50"/>
  <c r="K8" i="23"/>
  <c r="H10" i="50"/>
  <c r="K9" i="23"/>
  <c r="H11" i="50"/>
  <c r="K10" i="23"/>
  <c r="H12" i="50"/>
  <c r="K11" i="23"/>
  <c r="H13" i="50"/>
  <c r="S12" i="23"/>
  <c r="T12" i="23"/>
  <c r="U12" i="23"/>
  <c r="V12" i="23"/>
  <c r="W12" i="23"/>
  <c r="AA12" i="23"/>
  <c r="AB12" i="23"/>
  <c r="AC12" i="23"/>
  <c r="K12" i="23"/>
  <c r="H14" i="50"/>
  <c r="K13" i="23"/>
  <c r="H15" i="50"/>
  <c r="K14" i="23"/>
  <c r="H16" i="50"/>
  <c r="K15" i="23"/>
  <c r="H17" i="50"/>
  <c r="K16" i="23"/>
  <c r="H18" i="50"/>
  <c r="K17" i="23"/>
  <c r="H19" i="50"/>
  <c r="H20" i="50"/>
  <c r="O3" i="23"/>
  <c r="D5" i="50"/>
  <c r="P3" i="23"/>
  <c r="E5" i="50"/>
  <c r="Q3" i="23"/>
  <c r="F5" i="50"/>
  <c r="R3" i="23"/>
  <c r="G5" i="50"/>
  <c r="O4" i="23"/>
  <c r="D6" i="50"/>
  <c r="P4" i="23"/>
  <c r="E6" i="50"/>
  <c r="Q4" i="23"/>
  <c r="F6" i="50"/>
  <c r="R4" i="23"/>
  <c r="G6" i="50"/>
  <c r="O5" i="23"/>
  <c r="D7" i="50"/>
  <c r="P5" i="23"/>
  <c r="E7" i="50"/>
  <c r="Q5" i="23"/>
  <c r="F7" i="50"/>
  <c r="R5" i="23"/>
  <c r="G7" i="50"/>
  <c r="O6" i="23"/>
  <c r="D8" i="50"/>
  <c r="P6" i="23"/>
  <c r="E8" i="50"/>
  <c r="Q6" i="23"/>
  <c r="F8" i="50"/>
  <c r="R6" i="23"/>
  <c r="G8" i="50"/>
  <c r="O7" i="23"/>
  <c r="D9" i="50"/>
  <c r="P7" i="23"/>
  <c r="E9" i="50"/>
  <c r="Q7" i="23"/>
  <c r="F9" i="50"/>
  <c r="R7" i="23"/>
  <c r="G9" i="50"/>
  <c r="O8" i="23"/>
  <c r="D10" i="50"/>
  <c r="P8" i="23"/>
  <c r="E10" i="50"/>
  <c r="Q8" i="23"/>
  <c r="F10" i="50"/>
  <c r="R8" i="23"/>
  <c r="G10" i="50"/>
  <c r="O9" i="23"/>
  <c r="D11" i="50"/>
  <c r="P9" i="23"/>
  <c r="E11" i="50"/>
  <c r="Q9" i="23"/>
  <c r="F11" i="50"/>
  <c r="R9" i="23"/>
  <c r="G11" i="50"/>
  <c r="O10" i="23"/>
  <c r="D12" i="50"/>
  <c r="P10" i="23"/>
  <c r="E12" i="50"/>
  <c r="Q10" i="23"/>
  <c r="F12" i="50"/>
  <c r="R10" i="23"/>
  <c r="G12" i="50"/>
  <c r="O11" i="23"/>
  <c r="D13" i="50"/>
  <c r="P11" i="23"/>
  <c r="E13" i="50"/>
  <c r="Q11" i="23"/>
  <c r="F13" i="50"/>
  <c r="R11" i="23"/>
  <c r="G13" i="50"/>
  <c r="O12" i="23"/>
  <c r="D14" i="50"/>
  <c r="P12" i="23"/>
  <c r="E14" i="50"/>
  <c r="Q12" i="23"/>
  <c r="F14" i="50"/>
  <c r="R12" i="23"/>
  <c r="G14" i="50"/>
  <c r="O13" i="23"/>
  <c r="D15" i="50"/>
  <c r="P13" i="23"/>
  <c r="E15" i="50"/>
  <c r="Q13" i="23"/>
  <c r="F15" i="50"/>
  <c r="R13" i="23"/>
  <c r="G15" i="50"/>
  <c r="O14" i="23"/>
  <c r="D16" i="50"/>
  <c r="P14" i="23"/>
  <c r="E16" i="50"/>
  <c r="Q14" i="23"/>
  <c r="F16" i="50"/>
  <c r="R14" i="23"/>
  <c r="G16" i="50"/>
  <c r="O15" i="23"/>
  <c r="D17" i="50"/>
  <c r="P15" i="23"/>
  <c r="E17" i="50"/>
  <c r="Q15" i="23"/>
  <c r="F17" i="50"/>
  <c r="R15" i="23"/>
  <c r="G17" i="50"/>
  <c r="O16" i="23"/>
  <c r="D18" i="50"/>
  <c r="P16" i="23"/>
  <c r="E18" i="50"/>
  <c r="Q16" i="23"/>
  <c r="F18" i="50"/>
  <c r="R16" i="23"/>
  <c r="G18" i="50"/>
  <c r="O17" i="23"/>
  <c r="D19" i="50"/>
  <c r="P17" i="23"/>
  <c r="E19" i="50"/>
  <c r="Q17" i="23"/>
  <c r="F19" i="50"/>
  <c r="R17" i="23"/>
  <c r="G19" i="50"/>
  <c r="N4" i="23"/>
  <c r="C6" i="50"/>
  <c r="N5" i="23"/>
  <c r="C7" i="50"/>
  <c r="N6" i="23"/>
  <c r="C8" i="50"/>
  <c r="N7" i="23"/>
  <c r="C9" i="50"/>
  <c r="N8" i="23"/>
  <c r="C10" i="50"/>
  <c r="N9" i="23"/>
  <c r="C11" i="50"/>
  <c r="N10" i="23"/>
  <c r="C12" i="50"/>
  <c r="N11" i="23"/>
  <c r="C13" i="50"/>
  <c r="N12" i="23"/>
  <c r="C14" i="50"/>
  <c r="N13" i="23"/>
  <c r="C15" i="50"/>
  <c r="N14" i="23"/>
  <c r="C16" i="50"/>
  <c r="N15" i="23"/>
  <c r="C17" i="50"/>
  <c r="N16" i="23"/>
  <c r="C18" i="50"/>
  <c r="N17" i="23"/>
  <c r="C19" i="50"/>
  <c r="N3" i="23"/>
  <c r="C5" i="50"/>
  <c r="G20" i="50"/>
  <c r="F20" i="50"/>
  <c r="E20" i="50"/>
  <c r="D20" i="50"/>
  <c r="C20" i="50"/>
  <c r="AD7" i="23"/>
  <c r="AF7" i="23"/>
  <c r="K9" i="2"/>
  <c r="D9" i="2"/>
  <c r="M9" i="23"/>
  <c r="M10" i="23"/>
  <c r="M11" i="23"/>
  <c r="M12" i="23"/>
  <c r="M13" i="23"/>
  <c r="M14" i="23"/>
  <c r="M15" i="23"/>
  <c r="M16" i="23"/>
  <c r="M17" i="23"/>
  <c r="M19" i="23"/>
  <c r="L17" i="23"/>
  <c r="L16" i="23"/>
  <c r="L15" i="23"/>
  <c r="L14" i="23"/>
  <c r="L13" i="23"/>
  <c r="L12" i="23"/>
  <c r="L11" i="23"/>
  <c r="L10" i="23"/>
  <c r="L9" i="23"/>
  <c r="R20" i="23"/>
  <c r="Q20" i="23"/>
  <c r="P20" i="23"/>
  <c r="O20" i="23"/>
  <c r="N20" i="23"/>
  <c r="K20" i="23"/>
  <c r="L19" i="23"/>
  <c r="R19" i="23"/>
  <c r="Q19" i="23"/>
  <c r="P19" i="23"/>
  <c r="O19" i="23"/>
  <c r="N19" i="23"/>
  <c r="K19" i="23"/>
  <c r="AD3" i="23"/>
  <c r="X4" i="23"/>
  <c r="X5" i="23"/>
  <c r="X6" i="23"/>
  <c r="X7" i="23"/>
  <c r="X8" i="23"/>
  <c r="X9" i="23"/>
  <c r="X10" i="23"/>
  <c r="X11" i="23"/>
  <c r="X12" i="23"/>
  <c r="X13" i="23"/>
  <c r="X14" i="23"/>
  <c r="X15" i="23"/>
  <c r="X16" i="23"/>
  <c r="X17" i="23"/>
  <c r="X3" i="23"/>
  <c r="J19" i="4"/>
  <c r="J5" i="4"/>
  <c r="G19" i="4"/>
  <c r="G5" i="4"/>
  <c r="D5" i="4"/>
  <c r="B4" i="26"/>
  <c r="B5" i="26"/>
  <c r="B6" i="26"/>
  <c r="B7" i="26"/>
  <c r="B8" i="26"/>
  <c r="B9" i="26"/>
  <c r="B10" i="26"/>
  <c r="B11" i="26"/>
  <c r="B12" i="26"/>
  <c r="B13" i="26"/>
  <c r="B14" i="26"/>
  <c r="B15" i="26"/>
  <c r="B16" i="26"/>
  <c r="B17" i="26"/>
  <c r="B3" i="26"/>
  <c r="C4" i="26"/>
  <c r="C5" i="26"/>
  <c r="C6" i="26"/>
  <c r="C7" i="26"/>
  <c r="C8" i="26"/>
  <c r="C9" i="26"/>
  <c r="C10" i="26"/>
  <c r="C11" i="26"/>
  <c r="C12" i="26"/>
  <c r="C13" i="26"/>
  <c r="C14" i="26"/>
  <c r="C15" i="26"/>
  <c r="C16" i="26"/>
  <c r="C17" i="26"/>
  <c r="C3" i="26"/>
  <c r="D3" i="26"/>
  <c r="S10" i="21"/>
  <c r="S11" i="21"/>
  <c r="S12" i="21"/>
  <c r="S13" i="21"/>
  <c r="S14" i="21"/>
  <c r="S15" i="21"/>
  <c r="S16" i="21"/>
  <c r="S17" i="21"/>
  <c r="S18" i="21"/>
  <c r="S19" i="21"/>
  <c r="S20" i="21"/>
  <c r="S21" i="21"/>
  <c r="S22" i="21"/>
  <c r="S23" i="21"/>
  <c r="S24" i="21"/>
  <c r="S25" i="21"/>
  <c r="S70" i="22"/>
  <c r="J20" i="23"/>
  <c r="AH19" i="4"/>
  <c r="AE19" i="4"/>
  <c r="AD19" i="4"/>
  <c r="AC19" i="4"/>
  <c r="AB19" i="4"/>
  <c r="AH18" i="4"/>
  <c r="AG18" i="4"/>
  <c r="AF18" i="4"/>
  <c r="AE18" i="4"/>
  <c r="AD18" i="4"/>
  <c r="AC18" i="4"/>
  <c r="AB18" i="4"/>
  <c r="AA18" i="4"/>
  <c r="AH17" i="4"/>
  <c r="AG17" i="4"/>
  <c r="AF17" i="4"/>
  <c r="AE17" i="4"/>
  <c r="AD17" i="4"/>
  <c r="AC17" i="4"/>
  <c r="AB17" i="4"/>
  <c r="AA17" i="4"/>
  <c r="AH16" i="4"/>
  <c r="AG16" i="4"/>
  <c r="AF16" i="4"/>
  <c r="AE16" i="4"/>
  <c r="AD16" i="4"/>
  <c r="AC16" i="4"/>
  <c r="AB16" i="4"/>
  <c r="AA16" i="4"/>
  <c r="AH15" i="4"/>
  <c r="AG15" i="4"/>
  <c r="AF15" i="4"/>
  <c r="AE15" i="4"/>
  <c r="AD15" i="4"/>
  <c r="AC15" i="4"/>
  <c r="AB15" i="4"/>
  <c r="AA15" i="4"/>
  <c r="AH14" i="4"/>
  <c r="AG14" i="4"/>
  <c r="AF14" i="4"/>
  <c r="AE14" i="4"/>
  <c r="AD14" i="4"/>
  <c r="AC14" i="4"/>
  <c r="AB14" i="4"/>
  <c r="AA14" i="4"/>
  <c r="AH13" i="4"/>
  <c r="AG13" i="4"/>
  <c r="AF13" i="4"/>
  <c r="AE13" i="4"/>
  <c r="AD13" i="4"/>
  <c r="AC13" i="4"/>
  <c r="AB13" i="4"/>
  <c r="AA13" i="4"/>
  <c r="AH12" i="4"/>
  <c r="AG12" i="4"/>
  <c r="AF12" i="4"/>
  <c r="AE12" i="4"/>
  <c r="AD12" i="4"/>
  <c r="AC12" i="4"/>
  <c r="AB12" i="4"/>
  <c r="AA12" i="4"/>
  <c r="AH11" i="4"/>
  <c r="AG11" i="4"/>
  <c r="AF11" i="4"/>
  <c r="AE11" i="4"/>
  <c r="AD11" i="4"/>
  <c r="AC11" i="4"/>
  <c r="AB11" i="4"/>
  <c r="AA11" i="4"/>
  <c r="AH10" i="4"/>
  <c r="AG10" i="4"/>
  <c r="AF10" i="4"/>
  <c r="AE10" i="4"/>
  <c r="AD10" i="4"/>
  <c r="AC10" i="4"/>
  <c r="AB10" i="4"/>
  <c r="AA10" i="4"/>
  <c r="AH9" i="4"/>
  <c r="AG9" i="4"/>
  <c r="AF9" i="4"/>
  <c r="AE9" i="4"/>
  <c r="AD9" i="4"/>
  <c r="AC9" i="4"/>
  <c r="AB9" i="4"/>
  <c r="AA9" i="4"/>
  <c r="AH8" i="4"/>
  <c r="AG8" i="4"/>
  <c r="AF8" i="4"/>
  <c r="AE8" i="4"/>
  <c r="AD8" i="4"/>
  <c r="AC8" i="4"/>
  <c r="AB8" i="4"/>
  <c r="AA8" i="4"/>
  <c r="AH7" i="4"/>
  <c r="AG7" i="4"/>
  <c r="AF7" i="4"/>
  <c r="AE7" i="4"/>
  <c r="AD7" i="4"/>
  <c r="AC7" i="4"/>
  <c r="AB7" i="4"/>
  <c r="AA7" i="4"/>
  <c r="AH6" i="4"/>
  <c r="AG6" i="4"/>
  <c r="AF6" i="4"/>
  <c r="AE6" i="4"/>
  <c r="AD6" i="4"/>
  <c r="AC6" i="4"/>
  <c r="AB6" i="4"/>
  <c r="AA6" i="4"/>
  <c r="AH5" i="4"/>
  <c r="AE5" i="4"/>
  <c r="AD5" i="4"/>
  <c r="AC5" i="4"/>
  <c r="AB5" i="4"/>
  <c r="S5" i="4"/>
  <c r="V5" i="4"/>
  <c r="W6" i="4"/>
  <c r="W7" i="4"/>
  <c r="W8" i="4"/>
  <c r="W9" i="4"/>
  <c r="W10" i="4"/>
  <c r="W11" i="4"/>
  <c r="W12" i="4"/>
  <c r="W13" i="4"/>
  <c r="W14" i="4"/>
  <c r="W15" i="4"/>
  <c r="W16" i="4"/>
  <c r="W17" i="4"/>
  <c r="W18" i="4"/>
  <c r="W19" i="4"/>
  <c r="W5" i="4"/>
  <c r="AI6" i="4"/>
  <c r="AJ6" i="4"/>
  <c r="AK6" i="4"/>
  <c r="AI7" i="4"/>
  <c r="AJ7" i="4"/>
  <c r="AK7" i="4"/>
  <c r="AI8" i="4"/>
  <c r="AJ8" i="4"/>
  <c r="AK8" i="4"/>
  <c r="AI9" i="4"/>
  <c r="AJ9" i="4"/>
  <c r="AK9" i="4"/>
  <c r="AI10" i="4"/>
  <c r="AJ10" i="4"/>
  <c r="AK10" i="4"/>
  <c r="AI11" i="4"/>
  <c r="AJ11" i="4"/>
  <c r="AK11" i="4"/>
  <c r="AI12" i="4"/>
  <c r="AJ12" i="4"/>
  <c r="AK12" i="4"/>
  <c r="AI13" i="4"/>
  <c r="AJ13" i="4"/>
  <c r="AK13" i="4"/>
  <c r="AI14" i="4"/>
  <c r="AJ14" i="4"/>
  <c r="AK14" i="4"/>
  <c r="AI15" i="4"/>
  <c r="AJ15" i="4"/>
  <c r="AK15" i="4"/>
  <c r="AI16" i="4"/>
  <c r="AJ16" i="4"/>
  <c r="AK16" i="4"/>
  <c r="AI17" i="4"/>
  <c r="AJ17" i="4"/>
  <c r="AK17" i="4"/>
  <c r="AI18" i="4"/>
  <c r="AJ18" i="4"/>
  <c r="AK18" i="4"/>
  <c r="AI19" i="4"/>
  <c r="AJ19" i="4"/>
  <c r="AK19" i="4"/>
  <c r="AK5" i="4"/>
  <c r="AJ5" i="4"/>
  <c r="AI5" i="4"/>
  <c r="AN3" i="19"/>
  <c r="Y3" i="19"/>
  <c r="AB3" i="19"/>
  <c r="AM3" i="19"/>
  <c r="Z3" i="19"/>
  <c r="V3" i="19"/>
  <c r="AA3" i="19"/>
  <c r="AK3" i="19"/>
  <c r="J54" i="22"/>
  <c r="AD4" i="23"/>
  <c r="AF4" i="23"/>
  <c r="AD5" i="23"/>
  <c r="AF5" i="23"/>
  <c r="AD6" i="23"/>
  <c r="AF6" i="23"/>
  <c r="AD8" i="23"/>
  <c r="AF8" i="23"/>
  <c r="AD9" i="23"/>
  <c r="AF9" i="23"/>
  <c r="AD10" i="23"/>
  <c r="AF10" i="23"/>
  <c r="AD11" i="23"/>
  <c r="AF11" i="23"/>
  <c r="AD12" i="23"/>
  <c r="AF12" i="23"/>
  <c r="AD13" i="23"/>
  <c r="AF13" i="23"/>
  <c r="AD14" i="23"/>
  <c r="AF14" i="23"/>
  <c r="AD15" i="23"/>
  <c r="AF15" i="23"/>
  <c r="AD16" i="23"/>
  <c r="AF16" i="23"/>
  <c r="AD17" i="23"/>
  <c r="AF17" i="23"/>
  <c r="AF3" i="23"/>
  <c r="J19" i="23"/>
  <c r="S6" i="4"/>
  <c r="V6" i="4"/>
  <c r="S7" i="4"/>
  <c r="V7" i="4"/>
  <c r="S8" i="4"/>
  <c r="V8" i="4"/>
  <c r="S9" i="4"/>
  <c r="V9" i="4"/>
  <c r="S10" i="4"/>
  <c r="V10" i="4"/>
  <c r="S11" i="4"/>
  <c r="V11" i="4"/>
  <c r="S12" i="4"/>
  <c r="V12" i="4"/>
  <c r="S13" i="4"/>
  <c r="V13" i="4"/>
  <c r="S14" i="4"/>
  <c r="V14" i="4"/>
  <c r="S15" i="4"/>
  <c r="V15" i="4"/>
  <c r="S16" i="4"/>
  <c r="V16" i="4"/>
  <c r="S17" i="4"/>
  <c r="V17" i="4"/>
  <c r="S18" i="4"/>
  <c r="V18" i="4"/>
  <c r="S19" i="4"/>
  <c r="V19" i="4"/>
  <c r="F17" i="21"/>
  <c r="J17" i="21"/>
  <c r="N17" i="21"/>
  <c r="E16" i="21"/>
  <c r="I16" i="21"/>
  <c r="M16" i="21"/>
  <c r="G10" i="21"/>
  <c r="K10" i="21"/>
  <c r="J16" i="21"/>
  <c r="J18" i="21"/>
  <c r="J19" i="21"/>
  <c r="J20" i="21"/>
  <c r="J21" i="21"/>
  <c r="J22" i="21"/>
  <c r="J23" i="21"/>
  <c r="J24" i="21"/>
  <c r="I10" i="21"/>
  <c r="I11" i="21"/>
  <c r="I12" i="21"/>
  <c r="I13" i="21"/>
  <c r="I14" i="21"/>
  <c r="I15" i="21"/>
  <c r="I17" i="21"/>
  <c r="I18" i="21"/>
  <c r="I19" i="21"/>
  <c r="I20" i="21"/>
  <c r="I21" i="21"/>
  <c r="I22" i="21"/>
  <c r="I23" i="21"/>
  <c r="I24" i="21"/>
  <c r="H11" i="21"/>
  <c r="H12" i="21"/>
  <c r="H13" i="21"/>
  <c r="H14" i="21"/>
  <c r="H15" i="21"/>
  <c r="H16" i="21"/>
  <c r="H17" i="21"/>
  <c r="H18" i="21"/>
  <c r="H19" i="21"/>
  <c r="H20" i="21"/>
  <c r="H21" i="21"/>
  <c r="H22" i="21"/>
  <c r="H23" i="21"/>
  <c r="H24" i="21"/>
  <c r="H10" i="21"/>
  <c r="G11" i="21"/>
  <c r="G12" i="21"/>
  <c r="G13" i="21"/>
  <c r="G14" i="21"/>
  <c r="G15" i="21"/>
  <c r="G16" i="21"/>
  <c r="G17" i="21"/>
  <c r="G18" i="21"/>
  <c r="G19" i="21"/>
  <c r="G20" i="21"/>
  <c r="G21" i="21"/>
  <c r="G22" i="21"/>
  <c r="G23" i="21"/>
  <c r="G24" i="21"/>
  <c r="F16" i="21"/>
  <c r="F18" i="21"/>
  <c r="F19" i="21"/>
  <c r="F20" i="21"/>
  <c r="F21" i="21"/>
  <c r="F22" i="21"/>
  <c r="F23" i="21"/>
  <c r="F24" i="21"/>
  <c r="E10" i="21"/>
  <c r="E11" i="21"/>
  <c r="E12" i="21"/>
  <c r="E13" i="21"/>
  <c r="E14" i="21"/>
  <c r="E15" i="21"/>
  <c r="E17" i="21"/>
  <c r="E18" i="21"/>
  <c r="E19" i="21"/>
  <c r="E20" i="21"/>
  <c r="E21" i="21"/>
  <c r="E22" i="21"/>
  <c r="E23" i="21"/>
  <c r="E24" i="21"/>
  <c r="D11" i="21"/>
  <c r="D12" i="21"/>
  <c r="D13" i="21"/>
  <c r="D14" i="21"/>
  <c r="D15" i="21"/>
  <c r="D16" i="21"/>
  <c r="D17" i="21"/>
  <c r="D18" i="21"/>
  <c r="D19" i="21"/>
  <c r="D20" i="21"/>
  <c r="D21" i="21"/>
  <c r="D22" i="21"/>
  <c r="D23" i="21"/>
  <c r="D24" i="21"/>
  <c r="D10" i="21"/>
  <c r="Q10" i="21"/>
  <c r="T10" i="21"/>
  <c r="Q11" i="21"/>
  <c r="T11" i="21"/>
  <c r="Q12" i="21"/>
  <c r="T12" i="21"/>
  <c r="Q13" i="21"/>
  <c r="T13" i="21"/>
  <c r="Q14" i="21"/>
  <c r="T14" i="21"/>
  <c r="Q15" i="21"/>
  <c r="T15" i="21"/>
  <c r="Q16" i="21"/>
  <c r="T16" i="21"/>
  <c r="Q17" i="21"/>
  <c r="T17" i="21"/>
  <c r="Q18" i="21"/>
  <c r="T18" i="21"/>
  <c r="Q19" i="21"/>
  <c r="T19" i="21"/>
  <c r="Q20" i="21"/>
  <c r="T20" i="21"/>
  <c r="Q21" i="21"/>
  <c r="T21" i="21"/>
  <c r="Q22" i="21"/>
  <c r="T22" i="21"/>
  <c r="Q23" i="21"/>
  <c r="T23" i="21"/>
  <c r="Q24" i="21"/>
  <c r="T24" i="21"/>
  <c r="T25" i="21"/>
  <c r="B19" i="26"/>
  <c r="AN17" i="19"/>
  <c r="Y17" i="19"/>
  <c r="AB17" i="19"/>
  <c r="AM17" i="19"/>
  <c r="Z17" i="19"/>
  <c r="D12" i="27"/>
  <c r="AN4" i="19"/>
  <c r="Y4" i="19"/>
  <c r="AB4" i="19"/>
  <c r="AM4" i="19"/>
  <c r="Z4" i="19"/>
  <c r="V4" i="19"/>
  <c r="AN5" i="19"/>
  <c r="Y5" i="19"/>
  <c r="AB5" i="19"/>
  <c r="AM5" i="19"/>
  <c r="Z5" i="19"/>
  <c r="V5" i="19"/>
  <c r="AN6" i="19"/>
  <c r="Y6" i="19"/>
  <c r="AB6" i="19"/>
  <c r="AM6" i="19"/>
  <c r="Z6" i="19"/>
  <c r="V6" i="19"/>
  <c r="AN7" i="19"/>
  <c r="Y7" i="19"/>
  <c r="AB7" i="19"/>
  <c r="AM7" i="19"/>
  <c r="Z7" i="19"/>
  <c r="AN8" i="19"/>
  <c r="Y8" i="19"/>
  <c r="AB8" i="19"/>
  <c r="AM8" i="19"/>
  <c r="Z8" i="19"/>
  <c r="V8" i="19"/>
  <c r="AN9" i="19"/>
  <c r="Y9" i="19"/>
  <c r="AB9" i="19"/>
  <c r="AM9" i="19"/>
  <c r="Z9" i="19"/>
  <c r="V9" i="19"/>
  <c r="AN10" i="19"/>
  <c r="Y10" i="19"/>
  <c r="AB10" i="19"/>
  <c r="AM10" i="19"/>
  <c r="Z10" i="19"/>
  <c r="V10" i="19"/>
  <c r="AN11" i="19"/>
  <c r="Y11" i="19"/>
  <c r="AB11" i="19"/>
  <c r="AM11" i="19"/>
  <c r="Z11" i="19"/>
  <c r="V11" i="19"/>
  <c r="AN12" i="19"/>
  <c r="Y12" i="19"/>
  <c r="AB12" i="19"/>
  <c r="AM12" i="19"/>
  <c r="Z12" i="19"/>
  <c r="V12" i="19"/>
  <c r="AN13" i="19"/>
  <c r="Y13" i="19"/>
  <c r="AB13" i="19"/>
  <c r="AM13" i="19"/>
  <c r="Z13" i="19"/>
  <c r="V13" i="19"/>
  <c r="AN14" i="19"/>
  <c r="Y14" i="19"/>
  <c r="AB14" i="19"/>
  <c r="AM14" i="19"/>
  <c r="Z14" i="19"/>
  <c r="V14" i="19"/>
  <c r="AN15" i="19"/>
  <c r="AB15" i="19"/>
  <c r="AM15" i="19"/>
  <c r="Z15" i="19"/>
  <c r="V15" i="19"/>
  <c r="AN16" i="19"/>
  <c r="AB16" i="19"/>
  <c r="V16" i="19"/>
  <c r="V17" i="19"/>
  <c r="V18" i="19"/>
  <c r="AO3" i="19"/>
  <c r="AC3" i="19"/>
  <c r="W3" i="19"/>
  <c r="AO4" i="19"/>
  <c r="AC4" i="19"/>
  <c r="W4" i="19"/>
  <c r="AO5" i="19"/>
  <c r="AC5" i="19"/>
  <c r="W5" i="19"/>
  <c r="AO6" i="19"/>
  <c r="AC6" i="19"/>
  <c r="W6" i="19"/>
  <c r="AO7" i="19"/>
  <c r="AC7" i="19"/>
  <c r="W7" i="19"/>
  <c r="AO8" i="19"/>
  <c r="AC8" i="19"/>
  <c r="W8" i="19"/>
  <c r="AO9" i="19"/>
  <c r="AC9" i="19"/>
  <c r="W9" i="19"/>
  <c r="AO10" i="19"/>
  <c r="AC10" i="19"/>
  <c r="W10" i="19"/>
  <c r="AO11" i="19"/>
  <c r="AC11" i="19"/>
  <c r="W11" i="19"/>
  <c r="AO12" i="19"/>
  <c r="AC12" i="19"/>
  <c r="W12" i="19"/>
  <c r="AO13" i="19"/>
  <c r="AC13" i="19"/>
  <c r="W13" i="19"/>
  <c r="AO14" i="19"/>
  <c r="AC14" i="19"/>
  <c r="W14" i="19"/>
  <c r="AO15" i="19"/>
  <c r="AC15" i="19"/>
  <c r="W15" i="19"/>
  <c r="AO16" i="19"/>
  <c r="AC16" i="19"/>
  <c r="W16" i="19"/>
  <c r="AO17" i="19"/>
  <c r="AC17" i="19"/>
  <c r="W17" i="19"/>
  <c r="W18" i="19"/>
  <c r="Q6" i="2"/>
  <c r="R7" i="2"/>
  <c r="Q49" i="22"/>
  <c r="Q48" i="22"/>
  <c r="Q47" i="22"/>
  <c r="Q46" i="22"/>
  <c r="Q45" i="22"/>
  <c r="Q44" i="22"/>
  <c r="Q43" i="22"/>
  <c r="Q42" i="22"/>
  <c r="Q41" i="22"/>
  <c r="Q40" i="22"/>
  <c r="Q39" i="22"/>
  <c r="Q38" i="22"/>
  <c r="Q37" i="22"/>
  <c r="Q36" i="22"/>
  <c r="Q35" i="22"/>
  <c r="Q34" i="22"/>
  <c r="Q33" i="22"/>
  <c r="Q32" i="22"/>
  <c r="Q31" i="22"/>
  <c r="Q30" i="22"/>
  <c r="Q29" i="22"/>
  <c r="Q28" i="22"/>
  <c r="Q27" i="22"/>
  <c r="Q26" i="22"/>
  <c r="Q25" i="22"/>
  <c r="Q24" i="22"/>
  <c r="Q23" i="22"/>
  <c r="Q22" i="22"/>
  <c r="Q21" i="22"/>
  <c r="Q20" i="22"/>
  <c r="Q19" i="22"/>
  <c r="Q18" i="22"/>
  <c r="Q17" i="22"/>
  <c r="Q16" i="22"/>
  <c r="Q15" i="22"/>
  <c r="Q14" i="22"/>
  <c r="Q13" i="22"/>
  <c r="Q12" i="22"/>
  <c r="Q11" i="22"/>
  <c r="Q10" i="22"/>
  <c r="Q9" i="22"/>
  <c r="Q8" i="22"/>
  <c r="Q7" i="22"/>
  <c r="Q6" i="22"/>
  <c r="Q5" i="22"/>
  <c r="F11" i="19"/>
  <c r="R11" i="19"/>
  <c r="L11" i="19"/>
  <c r="R14" i="18"/>
  <c r="E10" i="27"/>
  <c r="H10" i="19"/>
  <c r="T10" i="19"/>
  <c r="N10" i="19"/>
  <c r="F10" i="19"/>
  <c r="R10" i="19"/>
  <c r="L10" i="19"/>
  <c r="R13" i="18"/>
  <c r="E9" i="27"/>
  <c r="H9" i="19"/>
  <c r="T9" i="19"/>
  <c r="N9" i="19"/>
  <c r="N17" i="4"/>
  <c r="F9" i="19"/>
  <c r="R9" i="19"/>
  <c r="L9" i="19"/>
  <c r="R12" i="18"/>
  <c r="M19" i="4"/>
  <c r="E8" i="27"/>
  <c r="H8" i="19"/>
  <c r="T8" i="19"/>
  <c r="N8" i="19"/>
  <c r="M17" i="4"/>
  <c r="F8" i="19"/>
  <c r="R8" i="19"/>
  <c r="L8" i="19"/>
  <c r="R11" i="18"/>
  <c r="E7" i="27"/>
  <c r="H7" i="19"/>
  <c r="T7" i="19"/>
  <c r="N7" i="19"/>
  <c r="J17" i="4"/>
  <c r="F7" i="19"/>
  <c r="R7" i="19"/>
  <c r="L7" i="19"/>
  <c r="R10" i="18"/>
  <c r="E6" i="27"/>
  <c r="H6" i="19"/>
  <c r="T6" i="19"/>
  <c r="N6" i="19"/>
  <c r="G17" i="4"/>
  <c r="F6" i="19"/>
  <c r="R6" i="19"/>
  <c r="L6" i="19"/>
  <c r="R9" i="18"/>
  <c r="AL16" i="19"/>
  <c r="S4" i="19"/>
  <c r="M4" i="19"/>
  <c r="G11" i="19"/>
  <c r="G10" i="19"/>
  <c r="N18" i="4"/>
  <c r="G9" i="19"/>
  <c r="M18" i="4"/>
  <c r="G8" i="19"/>
  <c r="J18" i="4"/>
  <c r="G7" i="19"/>
  <c r="G18" i="4"/>
  <c r="G6" i="19"/>
  <c r="D18" i="4"/>
  <c r="G5" i="19"/>
  <c r="G26" i="18"/>
  <c r="G27" i="18"/>
  <c r="G28" i="18"/>
  <c r="G29" i="18"/>
  <c r="G30" i="18"/>
  <c r="G31" i="18"/>
  <c r="G32" i="18"/>
  <c r="O7" i="18"/>
  <c r="G25" i="18"/>
  <c r="C5" i="19"/>
  <c r="AL3" i="19"/>
  <c r="O4" i="19"/>
  <c r="O5" i="19"/>
  <c r="I5" i="19"/>
  <c r="I4" i="19"/>
  <c r="E8" i="18"/>
  <c r="E26" i="18"/>
  <c r="C6" i="19"/>
  <c r="O6" i="19"/>
  <c r="I6" i="19"/>
  <c r="E9" i="18"/>
  <c r="E27" i="18"/>
  <c r="C7" i="19"/>
  <c r="E10" i="18"/>
  <c r="E28" i="18"/>
  <c r="M5" i="4"/>
  <c r="C8" i="19"/>
  <c r="C9" i="19"/>
  <c r="O9" i="19"/>
  <c r="I9" i="19"/>
  <c r="E12" i="18"/>
  <c r="E30" i="18"/>
  <c r="C10" i="19"/>
  <c r="O10" i="19"/>
  <c r="I10" i="19"/>
  <c r="E13" i="18"/>
  <c r="E31" i="18"/>
  <c r="C11" i="19"/>
  <c r="O11" i="19"/>
  <c r="I11" i="19"/>
  <c r="E14" i="18"/>
  <c r="E32" i="18"/>
  <c r="E25" i="18"/>
  <c r="U5" i="19"/>
  <c r="N8" i="18"/>
  <c r="F26" i="18"/>
  <c r="U6" i="19"/>
  <c r="N9" i="18"/>
  <c r="F27" i="18"/>
  <c r="U7" i="19"/>
  <c r="N10" i="18"/>
  <c r="F28" i="18"/>
  <c r="U9" i="19"/>
  <c r="N12" i="18"/>
  <c r="F30" i="18"/>
  <c r="U10" i="19"/>
  <c r="N13" i="18"/>
  <c r="F31" i="18"/>
  <c r="U11" i="19"/>
  <c r="N14" i="18"/>
  <c r="F32" i="18"/>
  <c r="N7" i="18"/>
  <c r="F25" i="18"/>
  <c r="D8" i="18"/>
  <c r="D26" i="18"/>
  <c r="D9" i="18"/>
  <c r="D27" i="18"/>
  <c r="D10" i="18"/>
  <c r="D28" i="18"/>
  <c r="D12" i="18"/>
  <c r="D30" i="18"/>
  <c r="D13" i="18"/>
  <c r="D31" i="18"/>
  <c r="D14" i="18"/>
  <c r="D32" i="18"/>
  <c r="D7" i="18"/>
  <c r="D25" i="18"/>
  <c r="AF19" i="24"/>
  <c r="J47" i="22"/>
  <c r="K47" i="22"/>
  <c r="J50" i="22"/>
  <c r="J15" i="22"/>
  <c r="K15" i="22"/>
  <c r="J16" i="22"/>
  <c r="K16" i="22"/>
  <c r="J17" i="22"/>
  <c r="K17" i="22"/>
  <c r="J18" i="22"/>
  <c r="K18" i="22"/>
  <c r="J19" i="22"/>
  <c r="K19" i="22"/>
  <c r="J20" i="22"/>
  <c r="K20" i="22"/>
  <c r="J21" i="22"/>
  <c r="K21" i="22"/>
  <c r="J22" i="22"/>
  <c r="K22" i="22"/>
  <c r="J23" i="22"/>
  <c r="K23" i="22"/>
  <c r="J24" i="22"/>
  <c r="K24" i="22"/>
  <c r="J25" i="22"/>
  <c r="K25" i="22"/>
  <c r="J26" i="22"/>
  <c r="K26" i="22"/>
  <c r="J27" i="22"/>
  <c r="K27" i="22"/>
  <c r="J28" i="22"/>
  <c r="K28" i="22"/>
  <c r="J29" i="22"/>
  <c r="K29" i="22"/>
  <c r="J30" i="22"/>
  <c r="K30" i="22"/>
  <c r="J31" i="22"/>
  <c r="K31" i="22"/>
  <c r="J32" i="22"/>
  <c r="K32" i="22"/>
  <c r="J33" i="22"/>
  <c r="K33" i="22"/>
  <c r="J34" i="22"/>
  <c r="K34" i="22"/>
  <c r="J35" i="22"/>
  <c r="K35" i="22"/>
  <c r="J36" i="22"/>
  <c r="K36" i="22"/>
  <c r="J37" i="22"/>
  <c r="K37" i="22"/>
  <c r="J38" i="22"/>
  <c r="K38" i="22"/>
  <c r="J39" i="22"/>
  <c r="K39" i="22"/>
  <c r="J40" i="22"/>
  <c r="K40" i="22"/>
  <c r="J41" i="22"/>
  <c r="K41" i="22"/>
  <c r="J42" i="22"/>
  <c r="K42" i="22"/>
  <c r="J43" i="22"/>
  <c r="K43" i="22"/>
  <c r="J44" i="22"/>
  <c r="K44" i="22"/>
  <c r="J45" i="22"/>
  <c r="K45" i="22"/>
  <c r="J46" i="22"/>
  <c r="K46" i="22"/>
  <c r="J48" i="22"/>
  <c r="K48" i="22"/>
  <c r="J49" i="22"/>
  <c r="K49" i="22"/>
  <c r="K50" i="22"/>
  <c r="J51" i="22"/>
  <c r="K51" i="22"/>
  <c r="J52" i="22"/>
  <c r="K52" i="22"/>
  <c r="J53" i="22"/>
  <c r="K53" i="22"/>
  <c r="K54" i="22"/>
  <c r="AV19" i="4"/>
  <c r="S56" i="22"/>
  <c r="AV5" i="4"/>
  <c r="D11" i="27"/>
  <c r="D10" i="27"/>
  <c r="D9" i="27"/>
  <c r="L19" i="4"/>
  <c r="D8" i="27"/>
  <c r="C19" i="4"/>
  <c r="D5" i="27"/>
  <c r="F19" i="4"/>
  <c r="D6" i="27"/>
  <c r="C9" i="27"/>
  <c r="C6" i="27"/>
  <c r="C5" i="27"/>
  <c r="C12" i="27"/>
  <c r="AA17" i="19"/>
  <c r="K13" i="2"/>
  <c r="K12" i="2"/>
  <c r="K11" i="2"/>
  <c r="K10" i="2"/>
  <c r="K8" i="2"/>
  <c r="L12" i="2"/>
  <c r="L11" i="2"/>
  <c r="L10" i="2"/>
  <c r="L9" i="2"/>
  <c r="L8" i="2"/>
  <c r="L7" i="2"/>
  <c r="L6" i="2"/>
  <c r="D12" i="26"/>
  <c r="Y6" i="2"/>
  <c r="R6" i="2"/>
  <c r="Z6" i="2"/>
  <c r="S6" i="2"/>
  <c r="S7" i="2"/>
  <c r="R8" i="2"/>
  <c r="S8" i="2"/>
  <c r="R9" i="2"/>
  <c r="S9" i="2"/>
  <c r="R10" i="2"/>
  <c r="S10" i="2"/>
  <c r="R11" i="2"/>
  <c r="S11" i="2"/>
  <c r="R12" i="2"/>
  <c r="S12" i="2"/>
  <c r="R13" i="2"/>
  <c r="S13" i="2"/>
  <c r="Q8" i="2"/>
  <c r="X9" i="2"/>
  <c r="Q9" i="2"/>
  <c r="Q10" i="2"/>
  <c r="Q11" i="2"/>
  <c r="X12" i="2"/>
  <c r="Q12" i="2"/>
  <c r="Q13" i="2"/>
  <c r="E6" i="2"/>
  <c r="E12" i="2"/>
  <c r="E11" i="2"/>
  <c r="E10" i="2"/>
  <c r="E9" i="2"/>
  <c r="E8" i="2"/>
  <c r="E7" i="2"/>
  <c r="D7" i="2"/>
  <c r="D8" i="2"/>
  <c r="D10" i="2"/>
  <c r="D11" i="2"/>
  <c r="D12" i="2"/>
  <c r="D13" i="2"/>
  <c r="D6" i="2"/>
  <c r="AX5" i="4"/>
  <c r="S57" i="22"/>
  <c r="S58" i="22"/>
  <c r="S59" i="22"/>
  <c r="S60" i="22"/>
  <c r="S61" i="22"/>
  <c r="S62" i="22"/>
  <c r="S63" i="22"/>
  <c r="S64" i="22"/>
  <c r="S65" i="22"/>
  <c r="S66" i="22"/>
  <c r="S67" i="22"/>
  <c r="S68" i="22"/>
  <c r="S69" i="22"/>
  <c r="T70" i="22"/>
  <c r="AD10" i="19"/>
  <c r="AD11" i="19"/>
  <c r="AD12" i="19"/>
  <c r="AD13" i="19"/>
  <c r="AD14" i="19"/>
  <c r="AD15" i="19"/>
  <c r="AD16" i="19"/>
  <c r="AD17" i="19"/>
  <c r="AD9" i="19"/>
  <c r="AA4" i="19"/>
  <c r="AA5" i="19"/>
  <c r="AA6" i="19"/>
  <c r="AA7" i="19"/>
  <c r="AA8" i="19"/>
  <c r="AA9" i="19"/>
  <c r="AA10" i="19"/>
  <c r="AA11" i="19"/>
  <c r="AA12" i="19"/>
  <c r="AA13" i="19"/>
  <c r="AA14" i="19"/>
  <c r="AA15" i="19"/>
  <c r="AA16" i="19"/>
  <c r="N16" i="21"/>
  <c r="K13" i="21"/>
  <c r="S5" i="19"/>
  <c r="M5" i="19"/>
  <c r="I8" i="18"/>
  <c r="S6" i="19"/>
  <c r="M6" i="19"/>
  <c r="I9" i="18"/>
  <c r="S7" i="19"/>
  <c r="M7" i="19"/>
  <c r="I10" i="18"/>
  <c r="S8" i="19"/>
  <c r="M8" i="19"/>
  <c r="I11" i="18"/>
  <c r="S9" i="19"/>
  <c r="M9" i="19"/>
  <c r="I12" i="18"/>
  <c r="S10" i="19"/>
  <c r="M10" i="19"/>
  <c r="I13" i="18"/>
  <c r="S11" i="19"/>
  <c r="M11" i="19"/>
  <c r="I14" i="18"/>
  <c r="I7" i="18"/>
  <c r="F14" i="18"/>
  <c r="F13" i="18"/>
  <c r="N6" i="4"/>
  <c r="N7" i="4"/>
  <c r="N8" i="4"/>
  <c r="N9" i="4"/>
  <c r="N10" i="4"/>
  <c r="N11" i="4"/>
  <c r="N12" i="4"/>
  <c r="N13" i="4"/>
  <c r="N14" i="4"/>
  <c r="N15" i="4"/>
  <c r="N16" i="4"/>
  <c r="F12" i="18"/>
  <c r="M6" i="4"/>
  <c r="M7" i="4"/>
  <c r="M8" i="4"/>
  <c r="M9" i="4"/>
  <c r="M10" i="4"/>
  <c r="M11" i="4"/>
  <c r="M12" i="4"/>
  <c r="M13" i="4"/>
  <c r="M14" i="4"/>
  <c r="M15" i="4"/>
  <c r="M16" i="4"/>
  <c r="F11" i="18"/>
  <c r="J6" i="4"/>
  <c r="J7" i="4"/>
  <c r="J8" i="4"/>
  <c r="J9" i="4"/>
  <c r="J10" i="4"/>
  <c r="J11" i="4"/>
  <c r="J13" i="4"/>
  <c r="J14" i="4"/>
  <c r="J15" i="4"/>
  <c r="J16" i="4"/>
  <c r="F10" i="18"/>
  <c r="G6" i="4"/>
  <c r="G7" i="4"/>
  <c r="G8" i="4"/>
  <c r="G9" i="4"/>
  <c r="G10" i="4"/>
  <c r="G11" i="4"/>
  <c r="G12" i="4"/>
  <c r="G13" i="4"/>
  <c r="G14" i="4"/>
  <c r="G15" i="4"/>
  <c r="G16" i="4"/>
  <c r="F9" i="18"/>
  <c r="D6" i="4"/>
  <c r="D7" i="4"/>
  <c r="D8" i="4"/>
  <c r="D9" i="4"/>
  <c r="D10" i="4"/>
  <c r="D11" i="4"/>
  <c r="D12" i="4"/>
  <c r="D13" i="4"/>
  <c r="D14" i="4"/>
  <c r="D15" i="4"/>
  <c r="D16" i="4"/>
  <c r="F8" i="18"/>
  <c r="AL9" i="19"/>
  <c r="P4" i="19"/>
  <c r="J4" i="19"/>
  <c r="G7" i="18"/>
  <c r="AL11" i="19"/>
  <c r="Q4" i="19"/>
  <c r="K4" i="19"/>
  <c r="E5" i="19"/>
  <c r="Q5" i="19"/>
  <c r="AK4" i="19"/>
  <c r="AK5" i="19"/>
  <c r="AK6" i="19"/>
  <c r="AK7" i="19"/>
  <c r="AK8" i="19"/>
  <c r="AK9" i="19"/>
  <c r="AK10" i="19"/>
  <c r="AK11" i="19"/>
  <c r="AK12" i="19"/>
  <c r="AK13" i="19"/>
  <c r="AK14" i="19"/>
  <c r="AK15" i="19"/>
  <c r="AK16" i="19"/>
  <c r="AK17" i="19"/>
  <c r="M10" i="21"/>
  <c r="AL4" i="19"/>
  <c r="AL5" i="19"/>
  <c r="AL6" i="19"/>
  <c r="AL7" i="19"/>
  <c r="AL8" i="19"/>
  <c r="AL10" i="19"/>
  <c r="AL12" i="19"/>
  <c r="AL13" i="19"/>
  <c r="AL14" i="19"/>
  <c r="C7" i="27"/>
  <c r="AF3" i="19"/>
  <c r="L5" i="4"/>
  <c r="L6" i="4"/>
  <c r="L7" i="4"/>
  <c r="L8" i="4"/>
  <c r="L9" i="4"/>
  <c r="L10" i="4"/>
  <c r="L11" i="4"/>
  <c r="L12" i="4"/>
  <c r="L13" i="4"/>
  <c r="L14" i="4"/>
  <c r="L15" i="4"/>
  <c r="L16" i="4"/>
  <c r="L17" i="4"/>
  <c r="L18" i="4"/>
  <c r="I5" i="4"/>
  <c r="I6" i="4"/>
  <c r="I7" i="4"/>
  <c r="I8" i="4"/>
  <c r="I9" i="4"/>
  <c r="I10" i="4"/>
  <c r="I11" i="4"/>
  <c r="I12" i="4"/>
  <c r="I13" i="4"/>
  <c r="I14" i="4"/>
  <c r="I15" i="4"/>
  <c r="I16" i="4"/>
  <c r="I17" i="4"/>
  <c r="I18" i="4"/>
  <c r="I19" i="4"/>
  <c r="F5" i="4"/>
  <c r="F6" i="4"/>
  <c r="F7" i="4"/>
  <c r="F8" i="4"/>
  <c r="F9" i="4"/>
  <c r="F10" i="4"/>
  <c r="F11" i="4"/>
  <c r="F12" i="4"/>
  <c r="F13" i="4"/>
  <c r="F14" i="4"/>
  <c r="F15" i="4"/>
  <c r="F16" i="4"/>
  <c r="F17" i="4"/>
  <c r="F18" i="4"/>
  <c r="C5" i="4"/>
  <c r="C6" i="4"/>
  <c r="C7" i="4"/>
  <c r="C8" i="4"/>
  <c r="C9" i="4"/>
  <c r="C10" i="4"/>
  <c r="C11" i="4"/>
  <c r="C12" i="4"/>
  <c r="C13" i="4"/>
  <c r="C14" i="4"/>
  <c r="C15" i="4"/>
  <c r="C16" i="4"/>
  <c r="C17" i="4"/>
  <c r="C18" i="4"/>
  <c r="C11" i="27"/>
  <c r="C10" i="27"/>
  <c r="C8" i="27"/>
  <c r="D7" i="27"/>
  <c r="D5" i="26"/>
  <c r="D4" i="26"/>
  <c r="AX6" i="4"/>
  <c r="AX7" i="4"/>
  <c r="AX8" i="4"/>
  <c r="AX9" i="4"/>
  <c r="AX10" i="4"/>
  <c r="AX11" i="4"/>
  <c r="AX12" i="4"/>
  <c r="AX13" i="4"/>
  <c r="AX14" i="4"/>
  <c r="AX15" i="4"/>
  <c r="AX16" i="4"/>
  <c r="AX17" i="4"/>
  <c r="AX18" i="4"/>
  <c r="AX19" i="4"/>
  <c r="AW6" i="4"/>
  <c r="AW7" i="4"/>
  <c r="AW8" i="4"/>
  <c r="AW9" i="4"/>
  <c r="AW10" i="4"/>
  <c r="AW11" i="4"/>
  <c r="AW12" i="4"/>
  <c r="AW13" i="4"/>
  <c r="AW14" i="4"/>
  <c r="AW15" i="4"/>
  <c r="AW16" i="4"/>
  <c r="AW17" i="4"/>
  <c r="AW18" i="4"/>
  <c r="AW19" i="4"/>
  <c r="AW5" i="4"/>
  <c r="AV18" i="4"/>
  <c r="S55" i="22"/>
  <c r="R6" i="4"/>
  <c r="R7" i="4"/>
  <c r="R8" i="4"/>
  <c r="R9" i="4"/>
  <c r="R10" i="4"/>
  <c r="R11" i="4"/>
  <c r="R12" i="4"/>
  <c r="R13" i="4"/>
  <c r="R14" i="4"/>
  <c r="R15" i="4"/>
  <c r="R16" i="4"/>
  <c r="R17" i="4"/>
  <c r="R18" i="4"/>
  <c r="R19" i="4"/>
  <c r="R5" i="4"/>
  <c r="AV6" i="4"/>
  <c r="AV7" i="4"/>
  <c r="AV8" i="4"/>
  <c r="AV9" i="4"/>
  <c r="AV10" i="4"/>
  <c r="AV11" i="4"/>
  <c r="AV12" i="4"/>
  <c r="AV13" i="4"/>
  <c r="AV14" i="4"/>
  <c r="AV15" i="4"/>
  <c r="AV16" i="4"/>
  <c r="AV17" i="4"/>
  <c r="AF7" i="24"/>
  <c r="AF8" i="24"/>
  <c r="AF9" i="24"/>
  <c r="AF10" i="24"/>
  <c r="AF11" i="24"/>
  <c r="AF12" i="24"/>
  <c r="AF13" i="24"/>
  <c r="AF14" i="24"/>
  <c r="AF15" i="24"/>
  <c r="AF16" i="24"/>
  <c r="AF17" i="24"/>
  <c r="AF18" i="24"/>
  <c r="AF20" i="24"/>
  <c r="AF6" i="24"/>
  <c r="Z7" i="24"/>
  <c r="Z8" i="24"/>
  <c r="Z9" i="24"/>
  <c r="Z10" i="24"/>
  <c r="Z11" i="24"/>
  <c r="Z12" i="24"/>
  <c r="Z13" i="24"/>
  <c r="Z14" i="24"/>
  <c r="Z15" i="24"/>
  <c r="Z16" i="24"/>
  <c r="Z17" i="24"/>
  <c r="Z18" i="24"/>
  <c r="Z19" i="24"/>
  <c r="Z20" i="24"/>
  <c r="Z6" i="24"/>
  <c r="T7" i="24"/>
  <c r="T8" i="24"/>
  <c r="T9" i="24"/>
  <c r="T10" i="24"/>
  <c r="T11" i="24"/>
  <c r="T12" i="24"/>
  <c r="T13" i="24"/>
  <c r="T14" i="24"/>
  <c r="T15" i="24"/>
  <c r="T16" i="24"/>
  <c r="T17" i="24"/>
  <c r="T18" i="24"/>
  <c r="T19" i="24"/>
  <c r="T20" i="24"/>
  <c r="T6" i="24"/>
  <c r="K7" i="24"/>
  <c r="K8" i="24"/>
  <c r="K9" i="24"/>
  <c r="K10" i="24"/>
  <c r="K11" i="24"/>
  <c r="K12" i="24"/>
  <c r="K13" i="24"/>
  <c r="K14" i="24"/>
  <c r="K15" i="24"/>
  <c r="K16" i="24"/>
  <c r="K17" i="24"/>
  <c r="K18" i="24"/>
  <c r="K19" i="24"/>
  <c r="K20" i="24"/>
  <c r="K6" i="24"/>
  <c r="H20" i="24"/>
  <c r="D20" i="24"/>
  <c r="D19" i="24"/>
  <c r="D18" i="24"/>
  <c r="D17" i="24"/>
  <c r="D16" i="24"/>
  <c r="D15" i="24"/>
  <c r="D14" i="24"/>
  <c r="D13" i="24"/>
  <c r="D12" i="24"/>
  <c r="D11" i="24"/>
  <c r="D10" i="24"/>
  <c r="D9" i="24"/>
  <c r="D8" i="24"/>
  <c r="D7" i="24"/>
  <c r="D6" i="24"/>
  <c r="L17" i="21"/>
  <c r="D11" i="19"/>
  <c r="P11" i="19"/>
  <c r="J11" i="19"/>
  <c r="D10" i="19"/>
  <c r="P10" i="19"/>
  <c r="J10" i="19"/>
  <c r="D9" i="19"/>
  <c r="P9" i="19"/>
  <c r="J9" i="19"/>
  <c r="D8" i="19"/>
  <c r="P8" i="19"/>
  <c r="J8" i="19"/>
  <c r="D7" i="19"/>
  <c r="P7" i="19"/>
  <c r="J7" i="19"/>
  <c r="D6" i="19"/>
  <c r="P6" i="19"/>
  <c r="J6" i="19"/>
  <c r="D5" i="19"/>
  <c r="P5" i="19"/>
  <c r="J5" i="19"/>
  <c r="H14" i="18"/>
  <c r="H13" i="18"/>
  <c r="H12" i="18"/>
  <c r="H11" i="18"/>
  <c r="H10" i="18"/>
  <c r="H9" i="18"/>
  <c r="H8" i="18"/>
  <c r="H7" i="18"/>
  <c r="G8" i="18"/>
  <c r="G9" i="18"/>
  <c r="G10" i="18"/>
  <c r="G12" i="18"/>
  <c r="G13" i="18"/>
  <c r="G14" i="18"/>
  <c r="M7" i="2"/>
  <c r="F7" i="2"/>
  <c r="M8" i="2"/>
  <c r="F8" i="2"/>
  <c r="M9" i="2"/>
  <c r="F9" i="2"/>
  <c r="M10" i="2"/>
  <c r="F10" i="2"/>
  <c r="M11" i="2"/>
  <c r="F11" i="2"/>
  <c r="M12" i="2"/>
  <c r="F12" i="2"/>
  <c r="M13" i="2"/>
  <c r="F13" i="2"/>
  <c r="F6" i="2"/>
  <c r="J6" i="2"/>
  <c r="J7" i="2"/>
  <c r="C7" i="2"/>
  <c r="J8" i="2"/>
  <c r="C8" i="2"/>
  <c r="J9" i="2"/>
  <c r="C9" i="2"/>
  <c r="J10" i="2"/>
  <c r="C10" i="2"/>
  <c r="J11" i="2"/>
  <c r="C11" i="2"/>
  <c r="J12" i="2"/>
  <c r="C12" i="2"/>
  <c r="J13" i="2"/>
  <c r="C13" i="2"/>
  <c r="C6" i="2"/>
  <c r="E11" i="19"/>
  <c r="Q11" i="19"/>
  <c r="K11" i="19"/>
  <c r="E10" i="19"/>
  <c r="Q10" i="19"/>
  <c r="K10" i="19"/>
  <c r="E9" i="19"/>
  <c r="Q9" i="19"/>
  <c r="K9" i="19"/>
  <c r="E8" i="19"/>
  <c r="Q8" i="19"/>
  <c r="K8" i="19"/>
  <c r="E7" i="19"/>
  <c r="Q7" i="19"/>
  <c r="K7" i="19"/>
  <c r="E6" i="19"/>
  <c r="Q6" i="19"/>
  <c r="K6" i="19"/>
  <c r="K5" i="19"/>
  <c r="AF4" i="19"/>
  <c r="AF9" i="19"/>
  <c r="L18" i="21"/>
  <c r="N19" i="21"/>
  <c r="L19" i="21"/>
  <c r="K11" i="21"/>
  <c r="K12" i="21"/>
  <c r="K14" i="21"/>
  <c r="K15" i="21"/>
  <c r="K16" i="21"/>
  <c r="K17" i="21"/>
  <c r="K18" i="21"/>
  <c r="K19" i="21"/>
  <c r="K20" i="21"/>
  <c r="K21" i="21"/>
  <c r="K22" i="21"/>
  <c r="K23" i="21"/>
  <c r="K24" i="21"/>
  <c r="N18" i="21"/>
  <c r="N20" i="21"/>
  <c r="N21" i="21"/>
  <c r="N22" i="21"/>
  <c r="N23" i="21"/>
  <c r="N24" i="21"/>
  <c r="M11" i="21"/>
  <c r="M12" i="21"/>
  <c r="M13" i="21"/>
  <c r="M14" i="21"/>
  <c r="M15" i="21"/>
  <c r="M17" i="21"/>
  <c r="M18" i="21"/>
  <c r="M19" i="21"/>
  <c r="M20" i="21"/>
  <c r="M21" i="21"/>
  <c r="M22" i="21"/>
  <c r="M23" i="21"/>
  <c r="M24" i="21"/>
  <c r="L11" i="21"/>
  <c r="L12" i="21"/>
  <c r="L13" i="21"/>
  <c r="L14" i="21"/>
  <c r="L15" i="21"/>
  <c r="L16" i="21"/>
  <c r="L20" i="21"/>
  <c r="L21" i="21"/>
  <c r="L22" i="21"/>
  <c r="L23" i="21"/>
  <c r="L24" i="21"/>
  <c r="L10" i="21"/>
  <c r="AF5" i="19"/>
  <c r="AF6" i="19"/>
  <c r="AF7" i="19"/>
  <c r="AF8" i="19"/>
  <c r="AF10" i="19"/>
  <c r="AF11" i="19"/>
  <c r="AF12" i="19"/>
  <c r="AF13" i="19"/>
  <c r="AF14" i="19"/>
  <c r="AF15" i="19"/>
  <c r="AF16" i="19"/>
  <c r="AF17" i="19"/>
  <c r="E11" i="18"/>
  <c r="E29" i="18"/>
  <c r="U8" i="19"/>
  <c r="N11" i="18"/>
  <c r="F29" i="18"/>
  <c r="D11" i="18"/>
  <c r="D29" i="18"/>
  <c r="G11" i="18"/>
</calcChain>
</file>

<file path=xl/comments1.xml><?xml version="1.0" encoding="utf-8"?>
<comments xmlns="http://schemas.openxmlformats.org/spreadsheetml/2006/main">
  <authors>
    <author>Marc</author>
  </authors>
  <commentList>
    <comment ref="R5" authorId="0">
      <text>
        <r>
          <rPr>
            <b/>
            <sz val="10"/>
            <color indexed="81"/>
            <rFont val="Calibri"/>
            <family val="2"/>
          </rPr>
          <t>Marc:</t>
        </r>
        <r>
          <rPr>
            <sz val="10"/>
            <color indexed="81"/>
            <rFont val="Calibri"/>
            <family val="2"/>
          </rPr>
          <t xml:space="preserve">
Taxable labour income includes wages, pensions and self-employment pro-labore income on which the income tax applies. The difference with SNA fiscal labour income is that it excludes annual bonuses, the exempt portions of pensions and agricultural income, indemnity income for the termination of a contract and unemployment insurance. The difference with national labour income is thatin addiiton to the previous items, it excludes also employer fringe benefits and payroll taxes and any potential tax evasion.
 </t>
        </r>
      </text>
    </comment>
    <comment ref="W5" authorId="0">
      <text>
        <r>
          <rPr>
            <b/>
            <sz val="10"/>
            <color indexed="81"/>
            <rFont val="Calibri"/>
            <family val="2"/>
          </rPr>
          <t>Marc:</t>
        </r>
        <r>
          <rPr>
            <sz val="10"/>
            <color indexed="81"/>
            <rFont val="Calibri"/>
            <family val="2"/>
          </rPr>
          <t xml:space="preserve">
Wages and salaries of all those who work on a formal contract, temporary contract, employed directors, who have an elected mandate, who serve public bodies in positions of free appointment and exoneration (such as ministers, secretaries, and general commissioners), who work in national companies installed abroad, multinational companies operating in Brazil, international organizations and diplomatic missions established in the country. Public servants who make contributions to RPPS are not part of this category.</t>
        </r>
      </text>
    </comment>
  </commentList>
</comments>
</file>

<file path=xl/comments2.xml><?xml version="1.0" encoding="utf-8"?>
<comments xmlns="http://schemas.openxmlformats.org/spreadsheetml/2006/main">
  <authors>
    <author>Marc</author>
  </authors>
  <commentList>
    <comment ref="L1" authorId="0">
      <text>
        <r>
          <rPr>
            <b/>
            <sz val="10"/>
            <color indexed="81"/>
            <rFont val="Calibri"/>
            <family val="2"/>
          </rPr>
          <t xml:space="preserve">Marc:
</t>
        </r>
        <r>
          <rPr>
            <sz val="10"/>
            <color indexed="81"/>
            <rFont val="Calibri"/>
            <family val="2"/>
          </rPr>
          <t>This is explained by the fact while the taxable income of these individuals was less than the minimum wage, they met requirements to file due to the level of their exclusively taxed income and tax exempt income, which must be reported if it exceeds certain thresholds.</t>
        </r>
      </text>
    </comment>
  </commentList>
</comments>
</file>

<file path=xl/sharedStrings.xml><?xml version="1.0" encoding="utf-8"?>
<sst xmlns="http://schemas.openxmlformats.org/spreadsheetml/2006/main" count="405" uniqueCount="255">
  <si>
    <t>Bottom 50%</t>
  </si>
  <si>
    <t>Middle 40%</t>
  </si>
  <si>
    <t>Top 10%</t>
  </si>
  <si>
    <t>Top 1%</t>
  </si>
  <si>
    <t>[1]</t>
  </si>
  <si>
    <t>[2]</t>
  </si>
  <si>
    <t>[3]</t>
  </si>
  <si>
    <t>Top 0.1%</t>
  </si>
  <si>
    <t>Top 0.01%</t>
  </si>
  <si>
    <t>Top 0.001%</t>
  </si>
  <si>
    <t>Survey income series</t>
  </si>
  <si>
    <t>Fiscal income series</t>
  </si>
  <si>
    <t>National income series</t>
  </si>
  <si>
    <t>National income 
series</t>
  </si>
  <si>
    <t>incl. Top 1%</t>
  </si>
  <si>
    <t>incl. Top 0.1%</t>
  </si>
  <si>
    <t>incl. Top 0.01%</t>
  </si>
  <si>
    <t>incl. Top 0.001%</t>
  </si>
  <si>
    <t xml:space="preserve">Full Population </t>
  </si>
  <si>
    <t>Income Share Brazil 
2001</t>
  </si>
  <si>
    <t>Income 
Share 
Brazil 
2015</t>
  </si>
  <si>
    <t>Average income
Brazil
2001 (2015 Reais)</t>
  </si>
  <si>
    <t>Average income
Brazil
2015 (2015 Reais)</t>
  </si>
  <si>
    <t>Average income
Brazil
2001 (current Reais)</t>
  </si>
  <si>
    <t>Average income
Brazil
2015 (current Reais)</t>
  </si>
  <si>
    <t>Full population</t>
  </si>
  <si>
    <t>Income Share Brazil 
2007</t>
  </si>
  <si>
    <t>Average income
Brazil
2007 (2015 Reais)</t>
  </si>
  <si>
    <t>Average income
Brazil
2007 (current Reais)</t>
  </si>
  <si>
    <t>Total (% national income)</t>
  </si>
  <si>
    <t>Tax data</t>
  </si>
  <si>
    <t>National Accounts (national income)</t>
  </si>
  <si>
    <t>National Accounts (fiscal income)</t>
  </si>
  <si>
    <t>Survey+Tax data</t>
  </si>
  <si>
    <t>Survey data</t>
  </si>
  <si>
    <t>US$ PPP 
conversion factor</t>
  </si>
  <si>
    <t xml:space="preserve"> </t>
  </si>
  <si>
    <t>Year</t>
  </si>
  <si>
    <t>SNA National Income</t>
  </si>
  <si>
    <t>SNA 
Fiscal Income</t>
  </si>
  <si>
    <t>PNAD</t>
  </si>
  <si>
    <t>DIRPF</t>
  </si>
  <si>
    <t>Total income (% national income)</t>
  </si>
  <si>
    <t>Incl. labour income (% national income)</t>
  </si>
  <si>
    <t>Incl. capital income (% national income)</t>
  </si>
  <si>
    <r>
      <t xml:space="preserve">Survey income series 
</t>
    </r>
    <r>
      <rPr>
        <sz val="10"/>
        <rFont val="Calibri"/>
        <family val="2"/>
      </rPr>
      <t>(survey data)</t>
    </r>
  </si>
  <si>
    <r>
      <t xml:space="preserve">Fiscal income series 
</t>
    </r>
    <r>
      <rPr>
        <sz val="10"/>
        <rFont val="Calibri"/>
        <family val="2"/>
      </rPr>
      <t>(survey + tax data)</t>
    </r>
  </si>
  <si>
    <r>
      <t xml:space="preserve">National income
 series </t>
    </r>
    <r>
      <rPr>
        <sz val="10"/>
        <rFont val="Calibri"/>
        <family val="2"/>
      </rPr>
      <t>(survey + tax + national accounts data)</t>
    </r>
  </si>
  <si>
    <t>Table 1. Comparison of incomes in the System of National Accounts (SNA), Household Surveys (PNAD) and Income Tax Declarations (DIRPF)</t>
  </si>
  <si>
    <t>SNA National Labour Income</t>
  </si>
  <si>
    <t>SNA National Capital Income</t>
  </si>
  <si>
    <t>SNA 
Fiscal Labour Income</t>
  </si>
  <si>
    <t>SNA 
Fiscal Capital Income</t>
  </si>
  <si>
    <t xml:space="preserve">Population </t>
  </si>
  <si>
    <t>Total</t>
  </si>
  <si>
    <t>Adults</t>
  </si>
  <si>
    <t>Females</t>
  </si>
  <si>
    <t>Males</t>
  </si>
  <si>
    <t>Sources</t>
  </si>
  <si>
    <t>United  Nations  World  Population Prospects (downloaded from wid.world)</t>
  </si>
  <si>
    <t>Number of adults</t>
  </si>
  <si>
    <t>Income Share</t>
  </si>
  <si>
    <t>Full Population</t>
  </si>
  <si>
    <r>
      <t xml:space="preserve">Income groups
</t>
    </r>
    <r>
      <rPr>
        <sz val="10"/>
        <color theme="1"/>
        <rFont val="Calibri"/>
        <family val="2"/>
      </rPr>
      <t>(distribution of per adult pre-tax  income)</t>
    </r>
  </si>
  <si>
    <t>Table 2. Income Thresholds and Income Shares in Brazil: 2015</t>
  </si>
  <si>
    <t>Income threshold
(Reais, R$)</t>
  </si>
  <si>
    <t>Average Income
(Reais, R$)</t>
  </si>
  <si>
    <t>Income Share Brazil 
2009</t>
  </si>
  <si>
    <t>Average income
Brazil
2009 (current Reais)</t>
  </si>
  <si>
    <t>Average income
Brazil
2009 (2015 Reais)</t>
  </si>
  <si>
    <t>Table 3. Income shares in Brazil: 2015</t>
  </si>
  <si>
    <r>
      <t xml:space="preserve">Income groups 
</t>
    </r>
    <r>
      <rPr>
        <sz val="10"/>
        <rFont val="Calibri"/>
        <family val="2"/>
      </rPr>
      <t>(distribution of per adult 
pre-tax  income)</t>
    </r>
  </si>
  <si>
    <t>Income threshold
(2015 US$ PPP)</t>
  </si>
  <si>
    <t>Average Income
(2015 US$ PPP)</t>
  </si>
  <si>
    <t>Notes: Distribution of pre-tax national income among equal-split adults. The unit is the adult individual (20-year-old and over; income of married couples is split into two). Fractiles are defined relative to the total number of adult individuals in the population. Corrected estimates (combining survey, fiscal and national accounts data).</t>
  </si>
  <si>
    <t>International comparisons for top 1%</t>
  </si>
  <si>
    <t>Only dividends from non-resident companies are included. Estimates are for top 1% of adults.</t>
  </si>
  <si>
    <t>Estimates including capital gains. Fractiles defined by total income including capital gains.</t>
  </si>
  <si>
    <t xml:space="preserve">Brazil </t>
  </si>
  <si>
    <t>Colombia</t>
  </si>
  <si>
    <t xml:space="preserve">South Africa </t>
  </si>
  <si>
    <t>USA (tax units)</t>
  </si>
  <si>
    <t>USA</t>
  </si>
  <si>
    <t>China</t>
  </si>
  <si>
    <t>Brazil</t>
  </si>
  <si>
    <t xml:space="preserve">Fiscal income </t>
  </si>
  <si>
    <t xml:space="preserve">National income </t>
  </si>
  <si>
    <t xml:space="preserve">China </t>
  </si>
  <si>
    <t>France</t>
  </si>
  <si>
    <t>Top 1% (national income)</t>
  </si>
  <si>
    <t>Nominal Survey + tax</t>
  </si>
  <si>
    <t>Nominal tax income</t>
  </si>
  <si>
    <t>Nominal survey income</t>
  </si>
  <si>
    <t>Millions R$</t>
  </si>
  <si>
    <t>South Africa</t>
  </si>
  <si>
    <t>Total income</t>
  </si>
  <si>
    <t>Labour income</t>
  </si>
  <si>
    <t xml:space="preserve">Middle 40% </t>
  </si>
  <si>
    <t>Total income 
(incl. welfare transfers)</t>
  </si>
  <si>
    <t>PNAD Labour Income</t>
  </si>
  <si>
    <t>DIRPF Labour Income</t>
  </si>
  <si>
    <t>PNAD Capital Income</t>
  </si>
  <si>
    <t>DIRPF Capital Income</t>
  </si>
  <si>
    <t>IBGE</t>
  </si>
  <si>
    <t xml:space="preserve">Nominal national income </t>
  </si>
  <si>
    <t xml:space="preserve">Average nominal national income </t>
  </si>
  <si>
    <t xml:space="preserve">Full population </t>
  </si>
  <si>
    <t>Notes: Distribution of pre-tax fiscal income among equal-split adults. The unit is the adult individual (20-year-old and over; income of married couples is splitted into two). Fractiles are defined relative to the total number of adult individuals in the population. The counterfactual growth rates are the growth rates that would have been required for all income groups to have captured an equal fraction of total growth (i.e. fractions that ensure that the per adult income of each group is the same).</t>
  </si>
  <si>
    <r>
      <t xml:space="preserve">Income groups </t>
    </r>
    <r>
      <rPr>
        <sz val="10"/>
        <color theme="1"/>
        <rFont val="Calibri"/>
        <family val="2"/>
        <scheme val="minor"/>
      </rPr>
      <t>(distribution of per adult pre-tax national income)</t>
    </r>
  </si>
  <si>
    <r>
      <t xml:space="preserve">Income groups 
</t>
    </r>
    <r>
      <rPr>
        <sz val="10"/>
        <color theme="1"/>
        <rFont val="Calibri"/>
        <family val="2"/>
        <scheme val="minor"/>
      </rPr>
      <t>(distribution of average 
pre-tax fiscal income)</t>
    </r>
  </si>
  <si>
    <t>Notes: Distribution of pre-tax fiscal income among equal-split adults. The unit is the adult individual (20-year-old and over; income of married couples is splitted into two). Fractiles are defined relative to the total number of adult individuals in the population. Corrected estimates (combining national accounts, surveys and fiscal data), upscaling the totals to match national accounts data for the same income concept.</t>
  </si>
  <si>
    <t>Counterfactual average income 2015</t>
  </si>
  <si>
    <t>Income 
Share 
Brazil 
2014</t>
  </si>
  <si>
    <t>Average income
Brazil
2014 (current Reais)</t>
  </si>
  <si>
    <t>Average income
Brazil
2014 (2015 Reais)</t>
  </si>
  <si>
    <t>Table 4. Income growth, recession and inequality in Brazil: 2001-2015</t>
  </si>
  <si>
    <t>Average 
income share 
(2001-2015)</t>
  </si>
  <si>
    <t>Total cumulated growth 
(2001-2015)</t>
  </si>
  <si>
    <t>Fraction of total growth captured
(2001-2015)</t>
  </si>
  <si>
    <t>Total cumulated growth
(2001-2007)</t>
  </si>
  <si>
    <t>Total cumulated growth 
(2007-2015)</t>
  </si>
  <si>
    <t>National Income 
(R$ million)</t>
  </si>
  <si>
    <t>CPI 
(2015=100)</t>
  </si>
  <si>
    <t>GDP deflator
(2015=100)</t>
  </si>
  <si>
    <t>[3]/[1]</t>
  </si>
  <si>
    <t>[3]/[2]</t>
  </si>
  <si>
    <t>Middle 40% (incl. rent)</t>
  </si>
  <si>
    <t>Top 10% (incl. rent)</t>
  </si>
  <si>
    <t>Top 1% (incl. rent)</t>
  </si>
  <si>
    <t>Share of rent in fiscal taxable income</t>
  </si>
  <si>
    <t>Bottom 50% (incl. welfare cash transfers received)</t>
  </si>
  <si>
    <t>Top 10% (incl. welfare cash transfer payments)</t>
  </si>
  <si>
    <t>India</t>
  </si>
  <si>
    <t>Russia</t>
  </si>
  <si>
    <t>Souce: author's computations for Brazil and WID.world</t>
  </si>
  <si>
    <r>
      <t xml:space="preserve">Income groups 
</t>
    </r>
    <r>
      <rPr>
        <sz val="10"/>
        <color theme="1"/>
        <rFont val="Calibri"/>
        <family val="2"/>
      </rPr>
      <t>(distribution of per adult pre-tax  income)</t>
    </r>
  </si>
  <si>
    <t>Notes: This table reports statistics on the distribution of national income in Brazil in 2015. The unit is the adult individual (20-year-old and over; income of married couples is split into two). In 2015, 1 US dollar = 3.3 reals (market exchange rate) or 1.85 reals (purchasing power parity). Income corresponds to pre-tax national income. Fractiles are defined relative to the total number of adult individuals in the population. Corrected estimates combine national accounts, surveys and fiscal data.</t>
  </si>
  <si>
    <t>wid.world</t>
  </si>
  <si>
    <t>GDP deflator
(2016=1)</t>
  </si>
  <si>
    <t>Table 2.1 Average incomes in Brazil, France and USA: 2014</t>
  </si>
  <si>
    <r>
      <t xml:space="preserve">France
</t>
    </r>
    <r>
      <rPr>
        <sz val="10"/>
        <color theme="1"/>
        <rFont val="Calibri"/>
        <family val="2"/>
      </rPr>
      <t>LCU per Euro</t>
    </r>
  </si>
  <si>
    <r>
      <t xml:space="preserve">USA
</t>
    </r>
    <r>
      <rPr>
        <sz val="10"/>
        <color theme="1"/>
        <rFont val="Calibri"/>
        <family val="2"/>
      </rPr>
      <t>LCU per Euro</t>
    </r>
  </si>
  <si>
    <r>
      <t xml:space="preserve">Brazil 
</t>
    </r>
    <r>
      <rPr>
        <sz val="10"/>
        <color theme="1"/>
        <rFont val="Calibri"/>
        <family val="2"/>
      </rPr>
      <t>LCU per Euro</t>
    </r>
  </si>
  <si>
    <r>
      <t xml:space="preserve">Brazil
</t>
    </r>
    <r>
      <rPr>
        <sz val="10"/>
        <color theme="1"/>
        <rFont val="Calibri"/>
        <family val="2"/>
      </rPr>
      <t>LCU</t>
    </r>
  </si>
  <si>
    <r>
      <t xml:space="preserve">France
</t>
    </r>
    <r>
      <rPr>
        <sz val="10"/>
        <color theme="1"/>
        <rFont val="Calibri"/>
        <family val="2"/>
      </rPr>
      <t>LCU</t>
    </r>
  </si>
  <si>
    <r>
      <t xml:space="preserve">USA
</t>
    </r>
    <r>
      <rPr>
        <sz val="10"/>
        <color theme="1"/>
        <rFont val="Calibri"/>
        <family val="2"/>
      </rPr>
      <t>LCU</t>
    </r>
  </si>
  <si>
    <r>
      <t xml:space="preserve">Brazil
</t>
    </r>
    <r>
      <rPr>
        <sz val="10"/>
        <color theme="1"/>
        <rFont val="Calibri"/>
        <family val="2"/>
      </rPr>
      <t>(2014 Euros PPP)</t>
    </r>
  </si>
  <si>
    <r>
      <t xml:space="preserve">France
</t>
    </r>
    <r>
      <rPr>
        <sz val="10"/>
        <color theme="1"/>
        <rFont val="Calibri"/>
        <family val="2"/>
      </rPr>
      <t>(2014 Euros PPP)</t>
    </r>
  </si>
  <si>
    <r>
      <t xml:space="preserve">USA
</t>
    </r>
    <r>
      <rPr>
        <sz val="10"/>
        <color theme="1"/>
        <rFont val="Calibri"/>
        <family val="2"/>
      </rPr>
      <t>(2014 Euros PPP)</t>
    </r>
  </si>
  <si>
    <t>Notes: The unit is the adult individual (20-year-old and over; income of married couples is split into two). In 2014, 1 Euro = 2.32 reals (purchasing power parity). Income corresponds to pre-tax national income. Fractiles are defined relative to the total number of adult individuals in the population. Corrected estimates combine national accounts, surveys and fiscal data.</t>
  </si>
  <si>
    <r>
      <t xml:space="preserve">Fraction of total 
growth captured 
</t>
    </r>
    <r>
      <rPr>
        <sz val="10"/>
        <color theme="1"/>
        <rFont val="Calibri (Body)"/>
      </rPr>
      <t>(equal sharing)</t>
    </r>
  </si>
  <si>
    <t>Table A.1 Income Thresholds, Averages and Shares in Brazil: 2015</t>
  </si>
  <si>
    <t>Notes: The unit of observation for all series is the equal-split adult. Column [1] is the survey income series using the raw survey data, where the incomes match those assessed in the tax declarations . Column [2] is the fiscal income series combining survey and tax data, where tax incomes are used after point beyond which tax percentile average incomes are greater than the percentile average incomes in the surveys. Column [3] is the national income series combining survey and tax data with non-fiscal income from the national accounts.</t>
  </si>
  <si>
    <t>Table 4.1 Counterfactual growth rates for an equal sharing of total growth in Brazil: 2001-2015</t>
  </si>
  <si>
    <t>Counterfactual 
growth rates</t>
  </si>
  <si>
    <t xml:space="preserve">Notes: This table reports statistics on the distribution of national income in Brazil in 2015. The unit is the adult individual (20-year-old and over; income of married couples is split into two). In 2015, 1 US dollar = 3.3 reals (market exchange rate) or 1.85 reals (purchasing power parity). Income corresponds to pre-tax national income. Fractiles are defined relative to the total number of adult individuals in the population. Corrected estimates combine national accounts, surveys and fiscal data. </t>
  </si>
  <si>
    <t>Gross national income
(R$ million)</t>
  </si>
  <si>
    <t xml:space="preserve">CFC
(R$ million </t>
  </si>
  <si>
    <t>Average 
adult income
(R$)</t>
  </si>
  <si>
    <t>IPEA</t>
  </si>
  <si>
    <t>Social assistance  transfers in cash</t>
  </si>
  <si>
    <t>%  
national income</t>
  </si>
  <si>
    <t>Per adult 
national income 
(2016 R$)</t>
  </si>
  <si>
    <t>Average 
adult income
(2015 R$)</t>
  </si>
  <si>
    <t>Shares</t>
  </si>
  <si>
    <t>Actual fraction of total growth captured</t>
  </si>
  <si>
    <t>Income growth under actual sharing and equal sharing in Brazil</t>
  </si>
  <si>
    <r>
      <t xml:space="preserve">Counterfactual 
growth rates
</t>
    </r>
    <r>
      <rPr>
        <sz val="10"/>
        <color theme="1"/>
        <rFont val="Calibri (Body)"/>
      </rPr>
      <t>(2001-2015)</t>
    </r>
  </si>
  <si>
    <r>
      <t xml:space="preserve">Actual cumulated growth 
</t>
    </r>
    <r>
      <rPr>
        <sz val="10"/>
        <color theme="1"/>
        <rFont val="Calibri (Body)"/>
      </rPr>
      <t>(2001-2015)</t>
    </r>
  </si>
  <si>
    <t>Average income
Brazil
2013 (current Reais)</t>
  </si>
  <si>
    <t>Income 
Share 
Brazil 
2013</t>
  </si>
  <si>
    <t>Average income
Brazil
2013 (2015 Reais)</t>
  </si>
  <si>
    <r>
      <t>Total cumulated 
real growth 
(</t>
    </r>
    <r>
      <rPr>
        <sz val="10"/>
        <color theme="1"/>
        <rFont val="Calibri"/>
        <family val="2"/>
        <scheme val="minor"/>
      </rPr>
      <t>2013-2015)</t>
    </r>
  </si>
  <si>
    <t>Total growth 
(2013-2015)</t>
  </si>
  <si>
    <t>Recession and inequality in Brazil</t>
  </si>
  <si>
    <t>Survey + Tax data (fiscal income)</t>
  </si>
  <si>
    <t>Top 1%  (survey labour income)</t>
  </si>
  <si>
    <t>Bottom 50% (survey)</t>
  </si>
  <si>
    <t>Middle 40% (survey)</t>
  </si>
  <si>
    <t xml:space="preserve">Top 10% (survey) </t>
  </si>
  <si>
    <t>Notes: The table shows the ratio of the income of each dataset to the total net national income of the economy. For instance in 2015, the total income we measure in the tax data accounts for 49% of national income, while the equivalent income conept from the survey is 58%. The equivalent income concept estimated from national accounts is 75% of national income. While 75% of total national income is labour income, 64% is labour income defined for fiscal purposes, 49% is labour income in the survey and 36% is labour income in the tax data. The PNAD incomes are from the microfiles provided by the IBGE, while incomes from the DIRPF are from detailed tabulations provided by the Secretaria da Receita Federal do Brasil. SNA data is from IBGE. Percentages may not add up due to rounding. Mixed income is divided up between labour (70%) and capital income (30%).</t>
  </si>
  <si>
    <t>Top 1% (corrected)</t>
  </si>
  <si>
    <t>Top 10% (corrected)</t>
  </si>
  <si>
    <t>Middle 40% (corrected)</t>
  </si>
  <si>
    <t>Bottom 50% (corrected)</t>
  </si>
  <si>
    <t>Top 1% (labour income)</t>
  </si>
  <si>
    <t>Top 1% (corrected labour income)</t>
  </si>
  <si>
    <t>Employers</t>
  </si>
  <si>
    <t>Pensioners</t>
  </si>
  <si>
    <t>Formal 
employees</t>
  </si>
  <si>
    <t>Informal 
employees</t>
  </si>
  <si>
    <t>Self-
employed</t>
  </si>
  <si>
    <t>Source: PNAD</t>
  </si>
  <si>
    <t>average</t>
  </si>
  <si>
    <t>Workers earning less than the minimum wage in principal occupation</t>
  </si>
  <si>
    <t>Workers in principal occupation (with positive earnings)</t>
  </si>
  <si>
    <t>Total 
adults</t>
  </si>
  <si>
    <t>Gini (survey inc. excl.
 rural areas of north)</t>
  </si>
  <si>
    <t>Average</t>
  </si>
  <si>
    <t>Gini (fiscal income)</t>
  </si>
  <si>
    <t>Share of total workers earning less than minimum wage
(PNAD)</t>
  </si>
  <si>
    <t>Informality rate among employees
(PNAD)</t>
  </si>
  <si>
    <t>Share of workers  earning less than then min. wage in principal occupation (PNAD)</t>
  </si>
  <si>
    <t>Share of tax-filing workers earning less than the minimum wage (DIRPF)</t>
  </si>
  <si>
    <t>tax-filing workers earning less than the minimum wage / total adults (DIRPF)</t>
  </si>
  <si>
    <t>Share of adults 
without earnings (receiving financial incomes, non-pension social benefits, other transfers)</t>
  </si>
  <si>
    <t>All workers</t>
  </si>
  <si>
    <t>Informality rate 
among employees</t>
  </si>
  <si>
    <t>Median national income</t>
  </si>
  <si>
    <t>Cumulative annual minimum wage</t>
  </si>
  <si>
    <t xml:space="preserve">Minimum wage
(2015 R$) </t>
  </si>
  <si>
    <t xml:space="preserve">Average national income </t>
  </si>
  <si>
    <t>Growth rate</t>
  </si>
  <si>
    <t>Median adult income
(R$)</t>
  </si>
  <si>
    <t>Average income of top 10%
(R$)</t>
  </si>
  <si>
    <t>Average income
 of top 10%</t>
  </si>
  <si>
    <t>Ratio average income P90 
/ minimum wage</t>
  </si>
  <si>
    <t>Ratio average income 
/ P50</t>
  </si>
  <si>
    <t xml:space="preserve">Top 1% (survey) </t>
  </si>
  <si>
    <t>Employee earnings (formal sector)</t>
  </si>
  <si>
    <t>Bottom 50% (fiscal data)</t>
  </si>
  <si>
    <t>Middle 40% (fiscal data)</t>
  </si>
  <si>
    <t xml:space="preserve">Top 10% (fiscal data) </t>
  </si>
  <si>
    <t xml:space="preserve">Top 1% (fiscal data) </t>
  </si>
  <si>
    <t>Notes: workers with positive earnings in principal occupation from PNAD. Employees include domestic workers. In 2001 1.3% of formal employees earned less than the minimum wage in their principal occupation, while among all workers this rate was 13.9%. In the same year, the share of employees (including domestic workers) without a formal contract was 47%.</t>
  </si>
  <si>
    <t>Self-employed</t>
  </si>
  <si>
    <t xml:space="preserve">Table 5. Share of workers earning less than than minimum wage in principal occupation and informality </t>
  </si>
  <si>
    <t>IBGE SCN (wid.world)</t>
  </si>
  <si>
    <t>Gini (corrected)</t>
  </si>
  <si>
    <t>Gini (surveys)</t>
  </si>
  <si>
    <t xml:space="preserve">Million </t>
  </si>
  <si>
    <t>Current prices</t>
  </si>
  <si>
    <t>2015 prices</t>
  </si>
  <si>
    <t>Fiscal labour income (national accounts)</t>
  </si>
  <si>
    <t>Taxable labour income (survey + tax Data)</t>
  </si>
  <si>
    <t>[4]</t>
  </si>
  <si>
    <t>[5]</t>
  </si>
  <si>
    <t>[4]/[1]</t>
  </si>
  <si>
    <t>Total labour income (national accounts)</t>
  </si>
  <si>
    <t xml:space="preserve">Combines SNA, PNAD and DIRPF </t>
  </si>
  <si>
    <t>[4]/[3]</t>
  </si>
  <si>
    <t>Author: Marc Morgan</t>
  </si>
  <si>
    <t>Last update: 22 February 2018</t>
  </si>
  <si>
    <t>This file contains the main data (tables and figures) used in the paper</t>
  </si>
  <si>
    <t>Formal sector earnings (fiscal data)</t>
  </si>
  <si>
    <t>Formal sector earnings (surveys)</t>
  </si>
  <si>
    <t>Number of employees 
contributing to social security</t>
  </si>
  <si>
    <t>INSS social contributions</t>
  </si>
  <si>
    <t>Formal workers</t>
  </si>
  <si>
    <t>Fiscal data = salaries from social contributions (INSS); survey data = PNAD</t>
  </si>
  <si>
    <t>Top 1% (formal earnings)</t>
  </si>
  <si>
    <t>Top 1% (formal earnings - fiscal data)</t>
  </si>
  <si>
    <t>Top 1%  (formal earnings - surveys)</t>
  </si>
  <si>
    <t>National income series (DINA)</t>
  </si>
  <si>
    <t>Total cumulated growth 
(2007-2013)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</si>
</sst>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1" formatCode="_(* #,##0_);_(* \(#,##0\);_(* &quot;-&quot;_);_(@_)"/>
    <numFmt numFmtId="43" formatCode="_(* #,##0.00_);_(* \(#,##0.00\);_(* &quot;-&quot;??_);_(@_)"/>
    <numFmt numFmtId="164" formatCode="0.0%"/>
    <numFmt numFmtId="165" formatCode="[$R$-416]\ #,##0"/>
    <numFmt numFmtId="166" formatCode="0.000%"/>
    <numFmt numFmtId="167" formatCode="[$$-45C]\ #,##0"/>
    <numFmt numFmtId="168" formatCode="0.000"/>
    <numFmt numFmtId="169" formatCode="&quot;€&quot;#,##0"/>
    <numFmt numFmtId="170" formatCode="General_)"/>
    <numFmt numFmtId="171" formatCode="_-* #,##0.00\ _€_-;\-* #,##0.00\ _€_-;_-* &quot;-&quot;??\ _€_-;_-@_-"/>
    <numFmt numFmtId="172" formatCode="#,##0.000"/>
    <numFmt numFmtId="173" formatCode="#,##0.0"/>
    <numFmt numFmtId="174" formatCode="#,##0.00__;\-#,##0.00__;#,##0.00__;@__"/>
    <numFmt numFmtId="175" formatCode="_-* #,##0.00\ &quot;€&quot;_-;\-* #,##0.00\ &quot;€&quot;_-;_-* &quot;-&quot;??\ &quot;€&quot;_-;_-@_-"/>
    <numFmt numFmtId="176" formatCode="_(&quot;$&quot;* #,##0.00_);_(&quot;$&quot;* \(#,##0.00\);_(&quot;$&quot;* &quot;-&quot;??_);_(@_)"/>
    <numFmt numFmtId="177" formatCode="&quot;$&quot;#,##0_);\(&quot;$&quot;#,##0\)"/>
    <numFmt numFmtId="178" formatCode="_ * #,##0.00_ ;_ * \-#,##0.00_ ;_ * &quot;-&quot;??_ ;_ @_ "/>
    <numFmt numFmtId="179" formatCode="_ * #,##0.00_)\ _€_ ;_ * \(#,##0.00\)\ _€_ ;_ * &quot;-&quot;??_)\ _€_ ;_ @_ "/>
    <numFmt numFmtId="180" formatCode="\$#,##0\ ;\(\$#,##0\)"/>
    <numFmt numFmtId="181" formatCode="_-* #,##0\ _k_r_-;\-* #,##0\ _k_r_-;_-* &quot;-&quot;\ _k_r_-;_-@_-"/>
    <numFmt numFmtId="182" formatCode="_-* #,##0\ &quot;kr&quot;_-;\-* #,##0\ &quot;kr&quot;_-;_-* &quot;-&quot;\ &quot;kr&quot;_-;_-@_-"/>
    <numFmt numFmtId="183" formatCode="0.0"/>
  </numFmts>
  <fonts count="99" x14ac:knownFonts="1">
    <font>
      <sz val="11"/>
      <name val="Calibri"/>
    </font>
    <font>
      <sz val="12"/>
      <color theme="1"/>
      <name val="Calibri"/>
      <family val="2"/>
      <scheme val="minor"/>
    </font>
    <font>
      <sz val="12"/>
      <color theme="1"/>
      <name val="Calibri"/>
      <family val="2"/>
      <scheme val="minor"/>
    </font>
    <font>
      <sz val="12"/>
      <color theme="1"/>
      <name val="Calibri"/>
      <family val="2"/>
      <scheme val="minor"/>
    </font>
    <font>
      <sz val="12"/>
      <name val="Calibri"/>
      <family val="2"/>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name val="Calibri"/>
      <family val="2"/>
    </font>
    <font>
      <sz val="12"/>
      <color theme="1"/>
      <name val="Arial"/>
      <family val="2"/>
    </font>
    <font>
      <u/>
      <sz val="11"/>
      <color theme="10"/>
      <name val="Calibri"/>
      <family val="2"/>
    </font>
    <font>
      <u/>
      <sz val="11"/>
      <color theme="11"/>
      <name val="Calibri"/>
      <family val="2"/>
    </font>
    <font>
      <sz val="12"/>
      <name val="Arial"/>
      <family val="2"/>
    </font>
    <font>
      <sz val="10"/>
      <name val="Arial"/>
      <family val="2"/>
    </font>
    <font>
      <i/>
      <sz val="10"/>
      <name val="Arial"/>
      <family val="2"/>
    </font>
    <font>
      <i/>
      <sz val="10"/>
      <color theme="1"/>
      <name val="Arial"/>
      <family val="2"/>
    </font>
    <font>
      <i/>
      <sz val="10"/>
      <name val="Arial"/>
      <family val="2"/>
    </font>
    <font>
      <sz val="12"/>
      <name val="Calibri"/>
      <family val="2"/>
    </font>
    <font>
      <b/>
      <sz val="12"/>
      <color theme="1"/>
      <name val="Calibri"/>
      <family val="2"/>
      <scheme val="minor"/>
    </font>
    <font>
      <b/>
      <sz val="14"/>
      <color theme="1"/>
      <name val="Calibri"/>
      <family val="2"/>
      <scheme val="minor"/>
    </font>
    <font>
      <i/>
      <sz val="12"/>
      <color theme="1"/>
      <name val="Calibri"/>
      <family val="2"/>
      <scheme val="minor"/>
    </font>
    <font>
      <sz val="12"/>
      <name val="Calibri"/>
      <family val="2"/>
      <scheme val="minor"/>
    </font>
    <font>
      <sz val="10"/>
      <color theme="1"/>
      <name val="Calibri"/>
      <family val="2"/>
      <scheme val="minor"/>
    </font>
    <font>
      <sz val="10"/>
      <name val="Calibri"/>
      <family val="2"/>
    </font>
    <font>
      <sz val="12"/>
      <color theme="1"/>
      <name val="Calibri"/>
      <family val="2"/>
    </font>
    <font>
      <i/>
      <sz val="11"/>
      <name val="Calibri"/>
      <family val="2"/>
    </font>
    <font>
      <i/>
      <sz val="11"/>
      <color theme="1"/>
      <name val="Calibri"/>
      <family val="2"/>
    </font>
    <font>
      <sz val="8"/>
      <name val="Calibri"/>
      <family val="2"/>
    </font>
    <font>
      <b/>
      <sz val="12"/>
      <color theme="1"/>
      <name val="Calibri"/>
      <family val="2"/>
    </font>
    <font>
      <sz val="10"/>
      <color theme="1"/>
      <name val="Calibri"/>
      <family val="2"/>
    </font>
    <font>
      <i/>
      <sz val="10"/>
      <color theme="1"/>
      <name val="Calibri"/>
      <family val="2"/>
    </font>
    <font>
      <i/>
      <sz val="10"/>
      <name val="Calibri"/>
      <family val="2"/>
    </font>
    <font>
      <sz val="8"/>
      <color theme="1"/>
      <name val="Calibri"/>
      <family val="2"/>
    </font>
    <font>
      <b/>
      <sz val="14"/>
      <name val="Calibri"/>
      <family val="2"/>
    </font>
    <font>
      <sz val="14"/>
      <name val="Calibri"/>
      <family val="2"/>
    </font>
    <font>
      <sz val="11"/>
      <name val="Arial"/>
      <family val="2"/>
    </font>
    <font>
      <sz val="6"/>
      <color indexed="8"/>
      <name val="Arial"/>
      <family val="2"/>
    </font>
    <font>
      <b/>
      <sz val="16"/>
      <name val="Arial"/>
      <family val="2"/>
    </font>
    <font>
      <b/>
      <sz val="12"/>
      <name val="Arial"/>
      <family val="2"/>
    </font>
    <font>
      <b/>
      <sz val="12"/>
      <color theme="1"/>
      <name val="Arial"/>
      <family val="2"/>
    </font>
    <font>
      <sz val="11"/>
      <name val="Calibri"/>
      <family val="2"/>
      <scheme val="minor"/>
    </font>
    <font>
      <i/>
      <sz val="10"/>
      <color theme="1"/>
      <name val="Calibri"/>
      <family val="2"/>
      <scheme val="minor"/>
    </font>
    <font>
      <i/>
      <sz val="10"/>
      <name val="Calibri"/>
      <family val="2"/>
      <scheme val="minor"/>
    </font>
    <font>
      <sz val="8"/>
      <color theme="1"/>
      <name val="Calibri"/>
      <family val="2"/>
      <scheme val="minor"/>
    </font>
    <font>
      <sz val="14"/>
      <name val="Calibri"/>
      <family val="2"/>
      <scheme val="minor"/>
    </font>
    <font>
      <sz val="12"/>
      <color rgb="FF000000"/>
      <name val="Arial"/>
      <family val="2"/>
    </font>
    <font>
      <sz val="10"/>
      <color theme="1"/>
      <name val="Calibri (Body)"/>
    </font>
    <font>
      <sz val="11"/>
      <color rgb="FF000000"/>
      <name val="Calibri"/>
      <family val="2"/>
    </font>
    <font>
      <b/>
      <sz val="11"/>
      <name val="Gentle Sans"/>
    </font>
    <font>
      <sz val="11"/>
      <color indexed="20"/>
      <name val="Calibri"/>
      <family val="2"/>
    </font>
    <font>
      <sz val="11"/>
      <color indexed="17"/>
      <name val="Calibri"/>
      <family val="2"/>
    </font>
    <font>
      <sz val="9"/>
      <color indexed="9"/>
      <name val="Times"/>
      <family val="1"/>
    </font>
    <font>
      <b/>
      <sz val="11"/>
      <color indexed="9"/>
      <name val="Calibri"/>
      <family val="2"/>
    </font>
    <font>
      <sz val="10"/>
      <name val="Times New Roman"/>
      <family val="1"/>
    </font>
    <font>
      <sz val="11"/>
      <color theme="1"/>
      <name val="Calibri"/>
      <family val="2"/>
      <scheme val="minor"/>
    </font>
    <font>
      <sz val="9"/>
      <color indexed="8"/>
      <name val="Times"/>
      <family val="1"/>
    </font>
    <font>
      <sz val="12"/>
      <color indexed="24"/>
      <name val="Arial"/>
      <family val="2"/>
    </font>
    <font>
      <sz val="8"/>
      <name val="Helvetica"/>
      <family val="2"/>
    </font>
    <font>
      <b/>
      <sz val="8"/>
      <color indexed="24"/>
      <name val="Times New Roman"/>
      <family val="1"/>
    </font>
    <font>
      <sz val="8"/>
      <color indexed="24"/>
      <name val="Times New Roman"/>
      <family val="1"/>
    </font>
    <font>
      <i/>
      <sz val="11"/>
      <color indexed="23"/>
      <name val="Calibri"/>
      <family val="2"/>
    </font>
    <font>
      <b/>
      <i/>
      <sz val="12"/>
      <name val="Gentle Sans"/>
    </font>
    <font>
      <sz val="10"/>
      <name val="Helv"/>
    </font>
    <font>
      <b/>
      <sz val="15"/>
      <color indexed="56"/>
      <name val="Calibri"/>
      <family val="2"/>
    </font>
    <font>
      <b/>
      <sz val="13"/>
      <color indexed="56"/>
      <name val="Calibri"/>
      <family val="2"/>
    </font>
    <font>
      <b/>
      <sz val="11"/>
      <color indexed="56"/>
      <name val="Calibri"/>
      <family val="2"/>
    </font>
    <font>
      <u/>
      <sz val="12"/>
      <color indexed="12"/>
      <name val="Times New Roman"/>
      <family val="1"/>
      <charset val="238"/>
    </font>
    <font>
      <u/>
      <sz val="10"/>
      <color theme="10"/>
      <name val="Arial"/>
      <family val="2"/>
    </font>
    <font>
      <u/>
      <sz val="12"/>
      <color indexed="12"/>
      <name val="Calibri"/>
      <family val="2"/>
    </font>
    <font>
      <u/>
      <sz val="10"/>
      <color indexed="12"/>
      <name val="Arial"/>
      <family val="2"/>
    </font>
    <font>
      <sz val="11"/>
      <color indexed="60"/>
      <name val="Calibri"/>
      <family val="2"/>
    </font>
    <font>
      <sz val="12"/>
      <color indexed="8"/>
      <name val="Calibri"/>
      <family val="2"/>
    </font>
    <font>
      <sz val="10"/>
      <name val="Verdana"/>
      <family val="2"/>
    </font>
    <font>
      <sz val="9"/>
      <name val="Times New Roman"/>
      <family val="1"/>
    </font>
    <font>
      <sz val="10"/>
      <color indexed="8"/>
      <name val="Times"/>
      <family val="1"/>
    </font>
    <font>
      <sz val="9"/>
      <name val="Times"/>
      <family val="1"/>
    </font>
    <font>
      <sz val="12"/>
      <name val="Arial CE"/>
    </font>
    <font>
      <sz val="10"/>
      <name val="Courier"/>
      <family val="1"/>
      <charset val="238"/>
    </font>
    <font>
      <b/>
      <sz val="11"/>
      <color indexed="63"/>
      <name val="Calibri"/>
      <family val="2"/>
    </font>
    <font>
      <i/>
      <sz val="12"/>
      <name val="Gentle Sans"/>
    </font>
    <font>
      <sz val="9"/>
      <name val="Gentle Sans"/>
    </font>
    <font>
      <sz val="9"/>
      <name val="Gentle Sans Light"/>
    </font>
    <font>
      <sz val="7"/>
      <name val="Helv"/>
    </font>
    <font>
      <sz val="10"/>
      <name val="Gentle Sans"/>
    </font>
    <font>
      <b/>
      <sz val="18"/>
      <color indexed="56"/>
      <name val="Cambria"/>
      <family val="2"/>
    </font>
    <font>
      <sz val="10"/>
      <name val="Times"/>
      <family val="1"/>
    </font>
    <font>
      <sz val="10"/>
      <name val="Arial Cyr"/>
      <family val="2"/>
    </font>
    <font>
      <sz val="11"/>
      <color indexed="8"/>
      <name val="Calibri"/>
      <family val="2"/>
    </font>
    <font>
      <b/>
      <sz val="11"/>
      <name val="Arial"/>
      <family val="2"/>
    </font>
    <font>
      <b/>
      <sz val="11"/>
      <name val="Calibri"/>
      <family val="2"/>
    </font>
    <font>
      <sz val="10"/>
      <color indexed="81"/>
      <name val="Calibri"/>
      <family val="2"/>
    </font>
    <font>
      <b/>
      <sz val="10"/>
      <color indexed="81"/>
      <name val="Calibri"/>
      <family val="2"/>
    </font>
    <font>
      <b/>
      <sz val="12"/>
      <name val="Calibri"/>
      <family val="2"/>
    </font>
    <font>
      <sz val="14"/>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indexed="45"/>
      </patternFill>
    </fill>
    <fill>
      <patternFill patternType="solid">
        <fgColor indexed="42"/>
      </patternFill>
    </fill>
    <fill>
      <patternFill patternType="solid">
        <fgColor indexed="55"/>
      </patternFill>
    </fill>
    <fill>
      <patternFill patternType="solid">
        <fgColor indexed="13"/>
      </patternFill>
    </fill>
    <fill>
      <patternFill patternType="solid">
        <fgColor indexed="43"/>
      </patternFill>
    </fill>
    <fill>
      <patternFill patternType="solid">
        <fgColor indexed="26"/>
      </patternFill>
    </fill>
    <fill>
      <patternFill patternType="solid">
        <fgColor indexed="22"/>
      </patternFill>
    </fill>
  </fills>
  <borders count="33">
    <border>
      <left/>
      <right/>
      <top/>
      <bottom/>
      <diagonal/>
    </border>
    <border>
      <left/>
      <right/>
      <top style="thin">
        <color auto="1"/>
      </top>
      <bottom/>
      <diagonal/>
    </border>
    <border>
      <left/>
      <right/>
      <top/>
      <bottom style="double">
        <color auto="1"/>
      </bottom>
      <diagonal/>
    </border>
    <border>
      <left/>
      <right/>
      <top/>
      <bottom style="thin">
        <color auto="1"/>
      </bottom>
      <diagonal/>
    </border>
    <border>
      <left/>
      <right/>
      <top style="thin">
        <color auto="1"/>
      </top>
      <bottom style="double">
        <color auto="1"/>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top style="medium">
        <color auto="1"/>
      </top>
      <bottom/>
      <diagonal/>
    </border>
    <border>
      <left/>
      <right style="medium">
        <color auto="1"/>
      </right>
      <top/>
      <bottom style="thin">
        <color auto="1"/>
      </bottom>
      <diagonal/>
    </border>
    <border>
      <left/>
      <right style="medium">
        <color auto="1"/>
      </right>
      <top style="thin">
        <color auto="1"/>
      </top>
      <bottom/>
      <diagonal/>
    </border>
    <border>
      <left/>
      <right style="medium">
        <color auto="1"/>
      </right>
      <top/>
      <bottom style="double">
        <color auto="1"/>
      </bottom>
      <diagonal/>
    </border>
    <border>
      <left style="medium">
        <color auto="1"/>
      </left>
      <right style="thin">
        <color auto="1"/>
      </right>
      <top/>
      <bottom/>
      <diagonal/>
    </border>
    <border>
      <left style="medium">
        <color auto="1"/>
      </left>
      <right style="thin">
        <color auto="1"/>
      </right>
      <top/>
      <bottom style="double">
        <color auto="1"/>
      </bottom>
      <diagonal/>
    </border>
    <border>
      <left style="medium">
        <color auto="1"/>
      </left>
      <right style="thin">
        <color auto="1"/>
      </right>
      <top/>
      <bottom style="medium">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bottom style="double">
        <color auto="1"/>
      </bottom>
      <diagonal/>
    </border>
    <border>
      <left style="thin">
        <color auto="1"/>
      </left>
      <right/>
      <top/>
      <bottom/>
      <diagonal/>
    </border>
    <border>
      <left/>
      <right style="thin">
        <color auto="1"/>
      </right>
      <top/>
      <bottom style="thin">
        <color auto="1"/>
      </bottom>
      <diagonal/>
    </border>
    <border>
      <left/>
      <right style="thin">
        <color auto="1"/>
      </right>
      <top/>
      <bottom/>
      <diagonal/>
    </border>
    <border>
      <left style="medium">
        <color auto="1"/>
      </left>
      <right style="thin">
        <color auto="1"/>
      </right>
      <top style="medium">
        <color auto="1"/>
      </top>
      <bottom/>
      <diagonal/>
    </border>
    <border>
      <left style="thin">
        <color auto="1"/>
      </left>
      <right/>
      <top style="medium">
        <color auto="1"/>
      </top>
      <bottom/>
      <diagonal/>
    </border>
    <border>
      <left/>
      <right style="thin">
        <color auto="1"/>
      </right>
      <top style="medium">
        <color auto="1"/>
      </top>
      <bottom/>
      <diagonal/>
    </border>
    <border>
      <left/>
      <right style="medium">
        <color auto="1"/>
      </right>
      <top style="medium">
        <color auto="1"/>
      </top>
      <bottom/>
      <diagonal/>
    </border>
    <border>
      <left style="thin">
        <color auto="1"/>
      </left>
      <right/>
      <top/>
      <bottom style="medium">
        <color auto="1"/>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14718">
    <xf numFmtId="0" fontId="0" fillId="0" borderId="0"/>
    <xf numFmtId="9" fontId="13" fillId="0" borderId="0" applyFon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1" fillId="0" borderId="0"/>
    <xf numFmtId="9" fontId="11" fillId="0" borderId="0" applyFont="0" applyFill="0" applyBorder="0" applyAlignment="0" applyProtection="0"/>
    <xf numFmtId="0" fontId="41" fillId="0" borderId="0" applyNumberFormat="0" applyFill="0" applyBorder="0" applyAlignment="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53" fillId="0" borderId="0">
      <alignment horizontal="right"/>
    </xf>
    <xf numFmtId="0" fontId="54" fillId="3" borderId="0" applyNumberFormat="0" applyBorder="0" applyAlignment="0" applyProtection="0"/>
    <xf numFmtId="0" fontId="55" fillId="4" borderId="0" applyNumberFormat="0" applyBorder="0" applyAlignment="0" applyProtection="0"/>
    <xf numFmtId="170" fontId="56" fillId="0" borderId="0">
      <alignment vertical="top"/>
    </xf>
    <xf numFmtId="0" fontId="57" fillId="5" borderId="26" applyNumberFormat="0" applyAlignment="0" applyProtection="0"/>
    <xf numFmtId="41" fontId="58" fillId="0" borderId="0" applyFont="0" applyFill="0" applyBorder="0" applyAlignment="0" applyProtection="0"/>
    <xf numFmtId="41" fontId="58" fillId="0" borderId="0" applyFont="0" applyFill="0" applyBorder="0" applyAlignment="0" applyProtection="0"/>
    <xf numFmtId="171" fontId="18" fillId="0" borderId="0" applyFont="0" applyFill="0" applyBorder="0" applyAlignment="0" applyProtection="0"/>
    <xf numFmtId="171" fontId="18" fillId="0" borderId="0" applyFont="0" applyFill="0" applyBorder="0" applyAlignment="0" applyProtection="0"/>
    <xf numFmtId="43" fontId="58"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43" fontId="58" fillId="0" borderId="0" applyFont="0" applyFill="0" applyBorder="0" applyAlignment="0" applyProtection="0"/>
    <xf numFmtId="3" fontId="60" fillId="0" borderId="0" applyFill="0" applyBorder="0">
      <alignment horizontal="right" vertical="top"/>
    </xf>
    <xf numFmtId="172" fontId="60" fillId="0" borderId="0" applyFill="0" applyBorder="0">
      <alignment horizontal="right" vertical="top"/>
    </xf>
    <xf numFmtId="3" fontId="60" fillId="0" borderId="0" applyFill="0" applyBorder="0">
      <alignment horizontal="right" vertical="top"/>
    </xf>
    <xf numFmtId="173" fontId="56" fillId="0" borderId="0" applyFont="0" applyFill="0" applyBorder="0">
      <alignment horizontal="right" vertical="top"/>
    </xf>
    <xf numFmtId="174" fontId="60" fillId="0" borderId="0" applyFont="0" applyFill="0" applyBorder="0" applyAlignment="0" applyProtection="0">
      <alignment horizontal="right" vertical="top"/>
    </xf>
    <xf numFmtId="172" fontId="60" fillId="0" borderId="0">
      <alignment horizontal="right" vertical="top"/>
    </xf>
    <xf numFmtId="3" fontId="18" fillId="0" borderId="0" applyFont="0" applyFill="0" applyBorder="0" applyAlignment="0" applyProtection="0"/>
    <xf numFmtId="175" fontId="52" fillId="0" borderId="0" applyFont="0" applyFill="0" applyBorder="0" applyAlignment="0" applyProtection="0"/>
    <xf numFmtId="176" fontId="58" fillId="0" borderId="0" applyFont="0" applyFill="0" applyBorder="0" applyAlignment="0" applyProtection="0"/>
    <xf numFmtId="177" fontId="18" fillId="0" borderId="0" applyFont="0" applyFill="0" applyBorder="0" applyAlignment="0" applyProtection="0"/>
    <xf numFmtId="0" fontId="61" fillId="0" borderId="0" applyFont="0" applyFill="0" applyBorder="0" applyAlignment="0" applyProtection="0"/>
    <xf numFmtId="178" fontId="62" fillId="0" borderId="0" applyFont="0" applyFill="0" applyBorder="0" applyAlignment="0" applyProtection="0"/>
    <xf numFmtId="0" fontId="63" fillId="0" borderId="0" applyNumberFormat="0" applyFill="0" applyBorder="0" applyAlignment="0" applyProtection="0"/>
    <xf numFmtId="0" fontId="64" fillId="0" borderId="0" applyNumberFormat="0" applyFill="0" applyBorder="0" applyAlignment="0" applyProtection="0"/>
    <xf numFmtId="0" fontId="65" fillId="0" borderId="0" applyNumberFormat="0" applyFill="0" applyBorder="0" applyAlignment="0" applyProtection="0"/>
    <xf numFmtId="0" fontId="66" fillId="0" borderId="0"/>
    <xf numFmtId="3" fontId="61" fillId="0" borderId="0" applyFont="0" applyFill="0" applyBorder="0" applyAlignment="0" applyProtection="0"/>
    <xf numFmtId="2" fontId="18" fillId="0" borderId="0" applyFont="0" applyFill="0" applyBorder="0" applyAlignment="0" applyProtection="0"/>
    <xf numFmtId="0" fontId="67" fillId="6" borderId="0" applyNumberFormat="0" applyFont="0" applyBorder="0" applyAlignment="0" applyProtection="0"/>
    <xf numFmtId="0" fontId="68" fillId="0" borderId="27" applyNumberFormat="0" applyFill="0" applyAlignment="0" applyProtection="0"/>
    <xf numFmtId="0" fontId="69" fillId="0" borderId="28" applyNumberFormat="0" applyFill="0" applyAlignment="0" applyProtection="0"/>
    <xf numFmtId="0" fontId="70" fillId="0" borderId="29" applyNumberFormat="0" applyFill="0" applyAlignment="0" applyProtection="0"/>
    <xf numFmtId="0" fontId="70" fillId="0" borderId="0" applyNumberFormat="0" applyFill="0" applyBorder="0" applyAlignment="0" applyProtection="0"/>
    <xf numFmtId="0" fontId="71" fillId="0" borderId="0" applyNumberFormat="0" applyFill="0" applyBorder="0" applyAlignment="0" applyProtection="0">
      <alignment vertical="top"/>
      <protection locked="0"/>
    </xf>
    <xf numFmtId="0" fontId="72" fillId="0" borderId="0" applyNumberFormat="0" applyFill="0" applyBorder="0" applyAlignment="0" applyProtection="0"/>
    <xf numFmtId="0" fontId="73" fillId="0" borderId="0" applyNumberFormat="0" applyFill="0" applyBorder="0" applyAlignment="0" applyProtection="0"/>
    <xf numFmtId="0" fontId="74" fillId="0" borderId="0" applyNumberFormat="0" applyFill="0" applyBorder="0" applyAlignment="0" applyProtection="0">
      <alignment vertical="top"/>
      <protection locked="0"/>
    </xf>
    <xf numFmtId="179" fontId="14" fillId="0" borderId="0" applyFont="0" applyFill="0" applyBorder="0" applyAlignment="0" applyProtection="0"/>
    <xf numFmtId="171" fontId="59" fillId="0" borderId="0" applyFont="0" applyFill="0" applyBorder="0" applyAlignment="0" applyProtection="0"/>
    <xf numFmtId="180" fontId="61" fillId="0" borderId="0" applyFont="0" applyFill="0" applyBorder="0" applyAlignment="0" applyProtection="0"/>
    <xf numFmtId="0" fontId="18" fillId="0" borderId="0"/>
    <xf numFmtId="0" fontId="75" fillId="7" borderId="0" applyNumberFormat="0" applyBorder="0" applyAlignment="0" applyProtection="0"/>
    <xf numFmtId="0" fontId="18" fillId="0" borderId="0"/>
    <xf numFmtId="0" fontId="14"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4"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2" fillId="0" borderId="0"/>
    <xf numFmtId="0" fontId="59"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2"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9"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9" fillId="0" borderId="0"/>
    <xf numFmtId="0" fontId="59" fillId="0" borderId="0"/>
    <xf numFmtId="0" fontId="52"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9"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2" fillId="0" borderId="0"/>
    <xf numFmtId="0" fontId="59" fillId="0" borderId="0"/>
    <xf numFmtId="0" fontId="52"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9"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2"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2" fillId="0" borderId="0"/>
    <xf numFmtId="0" fontId="52" fillId="0" borderId="0"/>
    <xf numFmtId="0" fontId="59"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6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6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4"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76"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7"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8" fillId="0" borderId="0"/>
    <xf numFmtId="0" fontId="76" fillId="0" borderId="0"/>
    <xf numFmtId="0" fontId="76" fillId="0" borderId="0"/>
    <xf numFmtId="0" fontId="76" fillId="0" borderId="0"/>
    <xf numFmtId="0" fontId="76" fillId="0" borderId="0"/>
    <xf numFmtId="0" fontId="7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59" fillId="0" borderId="0"/>
    <xf numFmtId="0" fontId="59" fillId="0" borderId="0"/>
    <xf numFmtId="0" fontId="59"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18" fillId="0" borderId="0"/>
    <xf numFmtId="0" fontId="18"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2" fillId="0" borderId="0"/>
    <xf numFmtId="0" fontId="52" fillId="0" borderId="0"/>
    <xf numFmtId="0" fontId="52" fillId="0" borderId="0"/>
    <xf numFmtId="0" fontId="59" fillId="0" borderId="0"/>
    <xf numFmtId="0" fontId="5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9" fillId="0" borderId="0"/>
    <xf numFmtId="0" fontId="59" fillId="0" borderId="0"/>
    <xf numFmtId="0" fontId="52" fillId="0" borderId="0"/>
    <xf numFmtId="0" fontId="52" fillId="0" borderId="0"/>
    <xf numFmtId="0" fontId="52" fillId="0" borderId="0"/>
    <xf numFmtId="0" fontId="52" fillId="0" borderId="0"/>
    <xf numFmtId="0" fontId="1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4" fillId="0" borderId="0"/>
    <xf numFmtId="0" fontId="59" fillId="0" borderId="0"/>
    <xf numFmtId="0" fontId="59" fillId="0" borderId="0"/>
    <xf numFmtId="0" fontId="59" fillId="0" borderId="0"/>
    <xf numFmtId="0" fontId="59" fillId="0" borderId="0"/>
    <xf numFmtId="0" fontId="59" fillId="0" borderId="0"/>
    <xf numFmtId="0" fontId="78" fillId="0" borderId="30" applyNumberFormat="0" applyFill="0" applyAlignment="0" applyProtection="0"/>
    <xf numFmtId="0" fontId="18" fillId="0" borderId="0"/>
    <xf numFmtId="1" fontId="56" fillId="0" borderId="0">
      <alignment vertical="top" wrapText="1"/>
    </xf>
    <xf numFmtId="1" fontId="79" fillId="0" borderId="0" applyFill="0" applyBorder="0" applyProtection="0"/>
    <xf numFmtId="1" fontId="78" fillId="0" borderId="0" applyFont="0" applyFill="0" applyBorder="0" applyProtection="0">
      <alignment vertical="center"/>
    </xf>
    <xf numFmtId="1" fontId="80" fillId="0" borderId="0">
      <alignment horizontal="right" vertical="top"/>
    </xf>
    <xf numFmtId="1" fontId="60" fillId="0" borderId="0" applyNumberFormat="0" applyFill="0" applyBorder="0">
      <alignment vertical="top"/>
    </xf>
    <xf numFmtId="0" fontId="81" fillId="0" borderId="0"/>
    <xf numFmtId="0" fontId="82" fillId="0" borderId="0"/>
    <xf numFmtId="0" fontId="18" fillId="8" borderId="31" applyNumberFormat="0" applyFont="0" applyAlignment="0" applyProtection="0"/>
    <xf numFmtId="0" fontId="18" fillId="0" borderId="0"/>
    <xf numFmtId="0" fontId="83" fillId="9" borderId="32" applyNumberFormat="0" applyAlignment="0" applyProtection="0"/>
    <xf numFmtId="9" fontId="14" fillId="0" borderId="0" applyFont="0" applyFill="0" applyBorder="0" applyAlignment="0" applyProtection="0"/>
    <xf numFmtId="9" fontId="1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59" fillId="0" borderId="0" applyFont="0" applyFill="0" applyBorder="0" applyAlignment="0" applyProtection="0"/>
    <xf numFmtId="171" fontId="18" fillId="0" borderId="0" applyFont="0" applyFill="0" applyBorder="0" applyAlignment="0" applyProtection="0"/>
    <xf numFmtId="9" fontId="18" fillId="0" borderId="0" applyFont="0" applyFill="0" applyBorder="0" applyAlignment="0" applyProtection="0"/>
    <xf numFmtId="9" fontId="14" fillId="0" borderId="0" applyFont="0" applyFill="0" applyBorder="0" applyAlignment="0" applyProtection="0"/>
    <xf numFmtId="9" fontId="59" fillId="0" borderId="0" applyFont="0" applyFill="0" applyBorder="0" applyAlignment="0" applyProtection="0"/>
    <xf numFmtId="9" fontId="52" fillId="0" borderId="0"/>
    <xf numFmtId="9" fontId="59" fillId="0" borderId="0" applyFont="0" applyFill="0" applyBorder="0" applyAlignment="0" applyProtection="0"/>
    <xf numFmtId="9" fontId="59" fillId="0" borderId="0" applyFont="0" applyFill="0" applyBorder="0" applyAlignment="0" applyProtection="0"/>
    <xf numFmtId="9" fontId="18" fillId="0" borderId="0" applyFont="0" applyFill="0" applyBorder="0" applyAlignment="0" applyProtection="0"/>
    <xf numFmtId="9" fontId="76" fillId="0" borderId="0" applyFont="0" applyFill="0" applyBorder="0" applyAlignment="0" applyProtection="0"/>
    <xf numFmtId="9" fontId="18" fillId="0" borderId="0" applyFont="0" applyFill="0" applyBorder="0" applyAlignment="0" applyProtection="0"/>
    <xf numFmtId="9" fontId="8" fillId="0" borderId="0" applyFont="0" applyFill="0" applyBorder="0" applyAlignment="0" applyProtection="0"/>
    <xf numFmtId="9" fontId="76"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84" fillId="0" borderId="0"/>
    <xf numFmtId="0" fontId="85" fillId="0" borderId="0"/>
    <xf numFmtId="0" fontId="86" fillId="0" borderId="0"/>
    <xf numFmtId="0" fontId="18" fillId="0" borderId="0"/>
    <xf numFmtId="0" fontId="18" fillId="0" borderId="0"/>
    <xf numFmtId="2" fontId="18" fillId="0" borderId="0" applyFont="0" applyFill="0" applyBorder="0" applyProtection="0">
      <alignment horizontal="right"/>
    </xf>
    <xf numFmtId="2" fontId="18" fillId="0" borderId="0" applyFont="0" applyFill="0" applyBorder="0" applyProtection="0">
      <alignment horizontal="right"/>
    </xf>
    <xf numFmtId="0" fontId="87" fillId="0" borderId="18">
      <alignment horizontal="center"/>
    </xf>
    <xf numFmtId="0" fontId="66" fillId="0" borderId="0"/>
    <xf numFmtId="2" fontId="52" fillId="0" borderId="0"/>
    <xf numFmtId="0" fontId="88" fillId="0" borderId="0"/>
    <xf numFmtId="0" fontId="85" fillId="0" borderId="0"/>
    <xf numFmtId="0" fontId="86" fillId="0" borderId="0"/>
    <xf numFmtId="49" fontId="60" fillId="0" borderId="0" applyFill="0" applyBorder="0" applyAlignment="0" applyProtection="0">
      <alignment vertical="top"/>
    </xf>
    <xf numFmtId="0" fontId="89" fillId="0" borderId="0" applyNumberFormat="0" applyFill="0" applyBorder="0" applyAlignment="0" applyProtection="0"/>
    <xf numFmtId="0" fontId="68" fillId="0" borderId="27" applyNumberFormat="0" applyFill="0" applyAlignment="0" applyProtection="0"/>
    <xf numFmtId="0" fontId="69" fillId="0" borderId="28" applyNumberFormat="0" applyFill="0" applyAlignment="0" applyProtection="0"/>
    <xf numFmtId="0" fontId="70" fillId="0" borderId="29" applyNumberFormat="0" applyFill="0" applyAlignment="0" applyProtection="0"/>
    <xf numFmtId="0" fontId="70" fillId="0" borderId="0" applyNumberFormat="0" applyFill="0" applyBorder="0" applyAlignment="0" applyProtection="0"/>
    <xf numFmtId="181" fontId="18" fillId="0" borderId="0" applyFont="0" applyFill="0" applyBorder="0" applyAlignment="0" applyProtection="0"/>
    <xf numFmtId="182" fontId="18" fillId="0" borderId="0" applyFont="0" applyFill="0" applyBorder="0" applyAlignment="0" applyProtection="0"/>
    <xf numFmtId="2" fontId="61" fillId="0" borderId="0" applyFont="0" applyFill="0" applyBorder="0" applyAlignment="0" applyProtection="0"/>
    <xf numFmtId="1" fontId="90" fillId="0" borderId="0">
      <alignment vertical="top" wrapText="1"/>
    </xf>
    <xf numFmtId="0" fontId="91" fillId="0" borderId="0"/>
    <xf numFmtId="0" fontId="92" fillId="0" borderId="0"/>
    <xf numFmtId="0" fontId="67" fillId="0" borderId="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cellStyleXfs>
  <cellXfs count="290">
    <xf numFmtId="0" fontId="0" fillId="0" borderId="0" xfId="0"/>
    <xf numFmtId="0" fontId="17" fillId="0" borderId="0" xfId="0" applyFont="1" applyAlignment="1">
      <alignment horizontal="center" vertical="center" wrapText="1"/>
    </xf>
    <xf numFmtId="3" fontId="17" fillId="0" borderId="0" xfId="0" applyNumberFormat="1" applyFont="1" applyAlignment="1">
      <alignment horizontal="center" vertical="center"/>
    </xf>
    <xf numFmtId="164" fontId="17" fillId="0" borderId="0" xfId="0" applyNumberFormat="1" applyFont="1" applyAlignment="1">
      <alignment horizontal="center" vertical="center"/>
    </xf>
    <xf numFmtId="164" fontId="17" fillId="0" borderId="0" xfId="1" applyNumberFormat="1" applyFont="1" applyAlignment="1">
      <alignment horizontal="center" vertical="center"/>
    </xf>
    <xf numFmtId="0" fontId="17" fillId="0" borderId="0" xfId="0" applyFont="1" applyAlignment="1">
      <alignment horizontal="center"/>
    </xf>
    <xf numFmtId="164" fontId="17" fillId="0" borderId="0" xfId="1" applyNumberFormat="1" applyFont="1" applyAlignment="1">
      <alignment horizontal="center"/>
    </xf>
    <xf numFmtId="165" fontId="17" fillId="0" borderId="0" xfId="0" applyNumberFormat="1" applyFont="1" applyAlignment="1">
      <alignment horizontal="center" vertical="center"/>
    </xf>
    <xf numFmtId="164" fontId="19" fillId="0" borderId="0" xfId="0" applyNumberFormat="1" applyFont="1" applyAlignment="1">
      <alignment horizontal="center" vertical="center"/>
    </xf>
    <xf numFmtId="165" fontId="19" fillId="0" borderId="0" xfId="0" applyNumberFormat="1" applyFont="1" applyAlignment="1">
      <alignment horizontal="center" vertical="center"/>
    </xf>
    <xf numFmtId="165" fontId="21" fillId="0" borderId="0" xfId="0" applyNumberFormat="1" applyFont="1" applyAlignment="1">
      <alignment horizontal="center" vertical="center"/>
    </xf>
    <xf numFmtId="0" fontId="39" fillId="0" borderId="0" xfId="0" applyFont="1" applyAlignment="1">
      <alignment horizontal="center" vertical="center"/>
    </xf>
    <xf numFmtId="3" fontId="39" fillId="0" borderId="0" xfId="0" applyNumberFormat="1" applyFont="1" applyAlignment="1">
      <alignment horizontal="center" vertical="center"/>
    </xf>
    <xf numFmtId="0" fontId="0" fillId="0" borderId="0" xfId="0" applyFont="1" applyAlignment="1">
      <alignment horizontal="center" vertical="center"/>
    </xf>
    <xf numFmtId="0" fontId="39" fillId="0" borderId="0" xfId="0" applyFont="1" applyAlignment="1">
      <alignment horizontal="center" vertical="center" wrapText="1"/>
    </xf>
    <xf numFmtId="9" fontId="39" fillId="0" borderId="0" xfId="1" applyFont="1" applyAlignment="1">
      <alignment horizontal="center" vertical="center"/>
    </xf>
    <xf numFmtId="165" fontId="39" fillId="0" borderId="0" xfId="0" applyNumberFormat="1" applyFont="1" applyAlignment="1">
      <alignment horizontal="center" vertical="center"/>
    </xf>
    <xf numFmtId="9" fontId="14" fillId="0" borderId="0" xfId="839" applyFont="1" applyAlignment="1">
      <alignment horizontal="center" vertical="center"/>
    </xf>
    <xf numFmtId="164" fontId="39" fillId="0" borderId="0" xfId="1" applyNumberFormat="1" applyFont="1" applyAlignment="1">
      <alignment horizontal="center" vertical="center"/>
    </xf>
    <xf numFmtId="164" fontId="39" fillId="0" borderId="0" xfId="0" applyNumberFormat="1" applyFont="1" applyAlignment="1">
      <alignment horizontal="center" vertical="center"/>
    </xf>
    <xf numFmtId="0" fontId="39" fillId="0" borderId="0" xfId="0" applyFont="1" applyAlignment="1">
      <alignment horizontal="center" vertical="center"/>
    </xf>
    <xf numFmtId="9" fontId="14" fillId="0" borderId="0" xfId="1" applyFont="1" applyAlignment="1">
      <alignment horizontal="center" vertical="center"/>
    </xf>
    <xf numFmtId="0" fontId="17" fillId="0" borderId="0" xfId="0" applyFont="1" applyAlignment="1">
      <alignment horizontal="center" vertical="center"/>
    </xf>
    <xf numFmtId="0" fontId="17" fillId="0" borderId="0" xfId="0" applyFont="1" applyBorder="1" applyAlignment="1">
      <alignment horizontal="center" vertical="center"/>
    </xf>
    <xf numFmtId="164" fontId="17" fillId="0" borderId="0" xfId="0" applyNumberFormat="1" applyFont="1" applyAlignment="1">
      <alignment horizontal="center"/>
    </xf>
    <xf numFmtId="1" fontId="17" fillId="0" borderId="0" xfId="0" applyNumberFormat="1" applyFont="1" applyAlignment="1">
      <alignment horizontal="center" vertical="center"/>
    </xf>
    <xf numFmtId="0" fontId="17" fillId="0" borderId="0" xfId="0" applyFont="1" applyAlignment="1">
      <alignment horizontal="center" wrapText="1"/>
    </xf>
    <xf numFmtId="9" fontId="17" fillId="0" borderId="0" xfId="1" applyFont="1" applyAlignment="1">
      <alignment horizontal="center"/>
    </xf>
    <xf numFmtId="0" fontId="17" fillId="0" borderId="0" xfId="0" applyFont="1" applyAlignment="1">
      <alignment horizontal="center"/>
    </xf>
    <xf numFmtId="0" fontId="14" fillId="0" borderId="0" xfId="0" applyFont="1" applyAlignment="1">
      <alignment horizontal="center" vertical="center" wrapText="1"/>
    </xf>
    <xf numFmtId="164" fontId="17" fillId="0" borderId="0" xfId="0" applyNumberFormat="1" applyFont="1" applyAlignment="1">
      <alignment horizontal="center" vertical="center" wrapText="1"/>
    </xf>
    <xf numFmtId="0" fontId="14" fillId="0" borderId="0" xfId="838" applyFont="1" applyAlignment="1">
      <alignment horizontal="center" vertical="center"/>
    </xf>
    <xf numFmtId="9" fontId="14" fillId="0" borderId="0" xfId="838" applyNumberFormat="1" applyFont="1" applyAlignment="1">
      <alignment horizontal="center" vertical="center"/>
    </xf>
    <xf numFmtId="10" fontId="14" fillId="0" borderId="0" xfId="838" applyNumberFormat="1" applyFont="1" applyAlignment="1">
      <alignment horizontal="center" vertical="center"/>
    </xf>
    <xf numFmtId="0" fontId="17" fillId="0" borderId="0" xfId="0" applyFont="1" applyAlignment="1">
      <alignment horizontal="center" vertical="center"/>
    </xf>
    <xf numFmtId="0" fontId="19" fillId="0" borderId="0" xfId="0" applyFont="1" applyBorder="1" applyAlignment="1">
      <alignment horizontal="center" vertical="center"/>
    </xf>
    <xf numFmtId="0" fontId="20" fillId="0" borderId="0" xfId="0" applyFont="1" applyAlignment="1">
      <alignment horizontal="center" vertical="center"/>
    </xf>
    <xf numFmtId="0" fontId="20" fillId="0" borderId="0" xfId="0" applyFont="1" applyBorder="1" applyAlignment="1">
      <alignment horizontal="center" vertical="center"/>
    </xf>
    <xf numFmtId="0" fontId="17" fillId="0" borderId="0" xfId="0" applyFont="1" applyAlignment="1">
      <alignment horizontal="center" vertical="center"/>
    </xf>
    <xf numFmtId="9" fontId="17" fillId="0" borderId="0" xfId="1" applyFont="1" applyAlignment="1">
      <alignment horizontal="center" vertical="center"/>
    </xf>
    <xf numFmtId="0" fontId="17" fillId="0" borderId="0" xfId="0" applyFont="1" applyAlignment="1">
      <alignment horizontal="center" vertical="center"/>
    </xf>
    <xf numFmtId="0" fontId="39" fillId="0" borderId="0" xfId="0" applyFont="1" applyAlignment="1">
      <alignment horizontal="center" vertical="center"/>
    </xf>
    <xf numFmtId="1" fontId="39" fillId="0" borderId="0" xfId="0" applyNumberFormat="1" applyFont="1" applyAlignment="1">
      <alignment horizontal="center" vertical="center"/>
    </xf>
    <xf numFmtId="0" fontId="17" fillId="0" borderId="0" xfId="0" applyFont="1" applyAlignment="1">
      <alignment horizontal="center" vertical="center" wrapText="1"/>
    </xf>
    <xf numFmtId="0" fontId="14" fillId="0" borderId="0" xfId="838" applyFont="1" applyAlignment="1">
      <alignment horizontal="center" vertical="center"/>
    </xf>
    <xf numFmtId="0" fontId="14" fillId="0" borderId="0" xfId="838" applyFont="1" applyAlignment="1">
      <alignment horizontal="center" vertical="center"/>
    </xf>
    <xf numFmtId="0" fontId="39" fillId="0" borderId="0" xfId="0" applyFont="1" applyAlignment="1">
      <alignment horizontal="center" vertical="center"/>
    </xf>
    <xf numFmtId="0" fontId="50" fillId="0" borderId="0" xfId="0" applyFont="1" applyAlignment="1">
      <alignment horizontal="center" vertical="center"/>
    </xf>
    <xf numFmtId="0" fontId="14" fillId="0" borderId="0" xfId="838" applyFont="1" applyAlignment="1">
      <alignment horizontal="left" vertical="center"/>
    </xf>
    <xf numFmtId="169" fontId="14" fillId="0" borderId="0" xfId="838" applyNumberFormat="1" applyFont="1" applyAlignment="1">
      <alignment horizontal="center" vertical="center"/>
    </xf>
    <xf numFmtId="2" fontId="39" fillId="0" borderId="0" xfId="0" applyNumberFormat="1" applyFont="1" applyAlignment="1">
      <alignment horizontal="center" vertical="center"/>
    </xf>
    <xf numFmtId="0" fontId="0" fillId="2" borderId="0" xfId="0" applyFill="1"/>
    <xf numFmtId="0" fontId="9" fillId="2" borderId="0" xfId="0" applyFont="1" applyFill="1" applyBorder="1" applyAlignment="1">
      <alignment horizontal="center" vertical="center" wrapText="1"/>
    </xf>
    <xf numFmtId="0" fontId="12" fillId="2" borderId="12" xfId="0" applyFont="1" applyFill="1" applyBorder="1" applyAlignment="1">
      <alignment horizontal="center" vertical="center"/>
    </xf>
    <xf numFmtId="9" fontId="23" fillId="2" borderId="0" xfId="1" applyFont="1" applyFill="1" applyBorder="1" applyAlignment="1">
      <alignment horizontal="center" vertical="center"/>
    </xf>
    <xf numFmtId="9" fontId="12" fillId="2" borderId="0" xfId="1" applyFont="1" applyFill="1" applyBorder="1" applyAlignment="1">
      <alignment horizontal="center" vertical="center"/>
    </xf>
    <xf numFmtId="3" fontId="12" fillId="2" borderId="0" xfId="0" applyNumberFormat="1" applyFont="1" applyFill="1" applyBorder="1" applyAlignment="1">
      <alignment horizontal="center" vertical="center"/>
    </xf>
    <xf numFmtId="9" fontId="23" fillId="2" borderId="18" xfId="1" applyFont="1" applyFill="1" applyBorder="1" applyAlignment="1">
      <alignment horizontal="center" vertical="center"/>
    </xf>
    <xf numFmtId="9" fontId="26" fillId="2" borderId="0" xfId="1" applyFont="1" applyFill="1" applyBorder="1" applyAlignment="1">
      <alignment horizontal="center" vertical="center"/>
    </xf>
    <xf numFmtId="3" fontId="12" fillId="2" borderId="20" xfId="0" applyNumberFormat="1" applyFont="1" applyFill="1" applyBorder="1" applyAlignment="1">
      <alignment horizontal="center" vertical="center"/>
    </xf>
    <xf numFmtId="9" fontId="12" fillId="2" borderId="0" xfId="0" applyNumberFormat="1" applyFont="1" applyFill="1" applyBorder="1" applyAlignment="1">
      <alignment horizontal="center" vertical="center"/>
    </xf>
    <xf numFmtId="3" fontId="12" fillId="2" borderId="5" xfId="0" applyNumberFormat="1" applyFont="1" applyFill="1" applyBorder="1" applyAlignment="1">
      <alignment horizontal="center" vertical="center"/>
    </xf>
    <xf numFmtId="165" fontId="0" fillId="2" borderId="0" xfId="0" applyNumberFormat="1" applyFill="1" applyAlignment="1">
      <alignment horizontal="center" vertical="center"/>
    </xf>
    <xf numFmtId="9" fontId="0" fillId="2" borderId="0" xfId="1" applyFont="1" applyFill="1" applyAlignment="1">
      <alignment horizontal="center"/>
    </xf>
    <xf numFmtId="9" fontId="12" fillId="2" borderId="5" xfId="0" applyNumberFormat="1" applyFont="1" applyFill="1" applyBorder="1" applyAlignment="1">
      <alignment horizontal="center" vertical="center"/>
    </xf>
    <xf numFmtId="0" fontId="12" fillId="2" borderId="14" xfId="0" applyFont="1" applyFill="1" applyBorder="1" applyAlignment="1">
      <alignment horizontal="center" vertical="center"/>
    </xf>
    <xf numFmtId="9" fontId="23" fillId="2" borderId="6" xfId="1" applyFont="1" applyFill="1" applyBorder="1" applyAlignment="1">
      <alignment horizontal="center" vertical="center"/>
    </xf>
    <xf numFmtId="9" fontId="12" fillId="2" borderId="6" xfId="0" applyNumberFormat="1" applyFont="1" applyFill="1" applyBorder="1" applyAlignment="1">
      <alignment horizontal="center" vertical="center"/>
    </xf>
    <xf numFmtId="9" fontId="12" fillId="2" borderId="7" xfId="0" applyNumberFormat="1" applyFont="1" applyFill="1" applyBorder="1" applyAlignment="1">
      <alignment horizontal="center" vertical="center"/>
    </xf>
    <xf numFmtId="9" fontId="23" fillId="2" borderId="25" xfId="1" applyFont="1" applyFill="1" applyBorder="1" applyAlignment="1">
      <alignment horizontal="center" vertical="center"/>
    </xf>
    <xf numFmtId="0" fontId="29" fillId="2" borderId="0" xfId="0" applyFont="1" applyFill="1"/>
    <xf numFmtId="3" fontId="29" fillId="2" borderId="0" xfId="0" applyNumberFormat="1" applyFont="1" applyFill="1" applyAlignment="1">
      <alignment horizontal="center" vertical="center"/>
    </xf>
    <xf numFmtId="167" fontId="29" fillId="2" borderId="0" xfId="0" applyNumberFormat="1" applyFont="1" applyFill="1" applyAlignment="1">
      <alignment horizontal="center" vertical="center"/>
    </xf>
    <xf numFmtId="164" fontId="29" fillId="2" borderId="0" xfId="1" applyNumberFormat="1" applyFont="1" applyFill="1" applyAlignment="1">
      <alignment horizontal="center" vertical="center"/>
    </xf>
    <xf numFmtId="167" fontId="0" fillId="2" borderId="0" xfId="0" applyNumberFormat="1" applyFill="1"/>
    <xf numFmtId="165" fontId="29" fillId="2" borderId="0" xfId="0" applyNumberFormat="1" applyFont="1" applyFill="1" applyAlignment="1">
      <alignment horizontal="center" vertical="center"/>
    </xf>
    <xf numFmtId="0" fontId="33" fillId="2" borderId="0" xfId="0" applyFont="1" applyFill="1"/>
    <xf numFmtId="169" fontId="33" fillId="2" borderId="0" xfId="0" applyNumberFormat="1" applyFont="1" applyFill="1" applyAlignment="1">
      <alignment horizontal="center" vertical="center"/>
    </xf>
    <xf numFmtId="3" fontId="0" fillId="2" borderId="0" xfId="0" applyNumberFormat="1" applyFill="1" applyAlignment="1">
      <alignment horizontal="center" vertical="center"/>
    </xf>
    <xf numFmtId="169" fontId="29" fillId="2" borderId="0" xfId="0" applyNumberFormat="1" applyFont="1" applyFill="1" applyAlignment="1">
      <alignment horizontal="center" vertical="center"/>
    </xf>
    <xf numFmtId="0" fontId="31" fillId="2" borderId="0" xfId="0" applyFont="1" applyFill="1"/>
    <xf numFmtId="3" fontId="35" fillId="2" borderId="0" xfId="0" applyNumberFormat="1" applyFont="1" applyFill="1" applyAlignment="1">
      <alignment horizontal="center" vertical="center"/>
    </xf>
    <xf numFmtId="167" fontId="35" fillId="2" borderId="0" xfId="0" applyNumberFormat="1" applyFont="1" applyFill="1" applyAlignment="1">
      <alignment horizontal="center" vertical="center"/>
    </xf>
    <xf numFmtId="164" fontId="35" fillId="2" borderId="0" xfId="1" applyNumberFormat="1" applyFont="1" applyFill="1" applyAlignment="1">
      <alignment horizontal="center" vertical="center"/>
    </xf>
    <xf numFmtId="3" fontId="31" fillId="2" borderId="0" xfId="0" applyNumberFormat="1" applyFont="1" applyFill="1" applyAlignment="1">
      <alignment horizontal="center" vertical="center"/>
    </xf>
    <xf numFmtId="165" fontId="31" fillId="2" borderId="0" xfId="0" applyNumberFormat="1" applyFont="1" applyFill="1" applyAlignment="1">
      <alignment horizontal="center" vertical="center"/>
    </xf>
    <xf numFmtId="169" fontId="35" fillId="2" borderId="0" xfId="0" applyNumberFormat="1" applyFont="1" applyFill="1" applyAlignment="1">
      <alignment horizontal="center" vertical="center"/>
    </xf>
    <xf numFmtId="0" fontId="31" fillId="2" borderId="3" xfId="0" applyFont="1" applyFill="1" applyBorder="1"/>
    <xf numFmtId="165" fontId="31" fillId="2" borderId="3" xfId="0" applyNumberFormat="1" applyFont="1" applyFill="1" applyBorder="1" applyAlignment="1">
      <alignment horizontal="center" vertical="center"/>
    </xf>
    <xf numFmtId="0" fontId="37" fillId="2" borderId="0" xfId="0" applyFont="1" applyFill="1" applyBorder="1" applyAlignment="1">
      <alignment vertical="center" wrapText="1"/>
    </xf>
    <xf numFmtId="0" fontId="22" fillId="2" borderId="1"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2" borderId="0" xfId="0" applyFont="1" applyFill="1"/>
    <xf numFmtId="164" fontId="22" fillId="2" borderId="0" xfId="0" applyNumberFormat="1" applyFont="1" applyFill="1" applyAlignment="1">
      <alignment horizontal="center" vertical="center"/>
    </xf>
    <xf numFmtId="164" fontId="22" fillId="2" borderId="0" xfId="1" applyNumberFormat="1" applyFont="1" applyFill="1" applyAlignment="1">
      <alignment horizontal="center" vertical="center"/>
    </xf>
    <xf numFmtId="0" fontId="30" fillId="2" borderId="0" xfId="0" applyFont="1" applyFill="1" applyBorder="1"/>
    <xf numFmtId="164" fontId="31" fillId="2" borderId="0" xfId="1" applyNumberFormat="1" applyFont="1" applyFill="1" applyBorder="1" applyAlignment="1">
      <alignment horizontal="center" vertical="center"/>
    </xf>
    <xf numFmtId="164" fontId="30" fillId="2" borderId="0" xfId="0" applyNumberFormat="1" applyFont="1" applyFill="1" applyBorder="1" applyAlignment="1">
      <alignment horizontal="center" vertical="center"/>
    </xf>
    <xf numFmtId="164" fontId="30" fillId="2" borderId="0" xfId="1" applyNumberFormat="1" applyFont="1" applyFill="1" applyBorder="1" applyAlignment="1">
      <alignment horizontal="center" vertical="center"/>
    </xf>
    <xf numFmtId="164" fontId="36" fillId="2" borderId="0" xfId="0" applyNumberFormat="1" applyFont="1" applyFill="1" applyBorder="1" applyAlignment="1">
      <alignment horizontal="center" vertical="center" wrapText="1"/>
    </xf>
    <xf numFmtId="164" fontId="36" fillId="2" borderId="3" xfId="0" applyNumberFormat="1" applyFont="1" applyFill="1" applyBorder="1" applyAlignment="1">
      <alignment horizontal="center" vertical="center" wrapText="1"/>
    </xf>
    <xf numFmtId="0" fontId="32" fillId="2" borderId="0" xfId="0" applyFont="1" applyFill="1" applyBorder="1" applyAlignment="1">
      <alignment vertical="center" wrapText="1"/>
    </xf>
    <xf numFmtId="0" fontId="18" fillId="2" borderId="0" xfId="0" applyFont="1" applyFill="1" applyBorder="1" applyAlignment="1">
      <alignment vertical="center" wrapText="1"/>
    </xf>
    <xf numFmtId="3" fontId="17" fillId="2" borderId="0" xfId="0" applyNumberFormat="1" applyFont="1" applyFill="1"/>
    <xf numFmtId="0" fontId="17" fillId="2" borderId="0" xfId="0" applyFont="1" applyFill="1"/>
    <xf numFmtId="0" fontId="45" fillId="2" borderId="0" xfId="0" applyFont="1" applyFill="1"/>
    <xf numFmtId="0" fontId="11" fillId="2" borderId="4"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11" fillId="2" borderId="0" xfId="0" applyFont="1" applyFill="1" applyBorder="1"/>
    <xf numFmtId="164" fontId="11" fillId="2" borderId="0" xfId="1" applyNumberFormat="1" applyFont="1" applyFill="1" applyBorder="1" applyAlignment="1">
      <alignment horizontal="center" vertical="center"/>
    </xf>
    <xf numFmtId="164" fontId="11" fillId="2" borderId="0" xfId="1" applyNumberFormat="1" applyFont="1" applyFill="1" applyBorder="1" applyAlignment="1">
      <alignment horizontal="center" vertical="center" wrapText="1"/>
    </xf>
    <xf numFmtId="164" fontId="45" fillId="2" borderId="0" xfId="0" applyNumberFormat="1" applyFont="1" applyFill="1"/>
    <xf numFmtId="0" fontId="11" fillId="2" borderId="0" xfId="0" applyFont="1" applyFill="1"/>
    <xf numFmtId="164" fontId="11" fillId="2" borderId="0" xfId="0" applyNumberFormat="1" applyFont="1" applyFill="1" applyAlignment="1">
      <alignment horizontal="center" vertical="center"/>
    </xf>
    <xf numFmtId="9" fontId="11" fillId="2" borderId="0" xfId="1" applyNumberFormat="1" applyFont="1" applyFill="1" applyAlignment="1">
      <alignment horizontal="center" vertical="center"/>
    </xf>
    <xf numFmtId="164" fontId="26" fillId="2" borderId="0" xfId="1" applyNumberFormat="1" applyFont="1" applyFill="1" applyBorder="1" applyAlignment="1">
      <alignment horizontal="center" vertical="center"/>
    </xf>
    <xf numFmtId="9" fontId="11" fillId="2" borderId="0" xfId="1" applyNumberFormat="1" applyFont="1" applyFill="1" applyBorder="1" applyAlignment="1">
      <alignment horizontal="center" vertical="center"/>
    </xf>
    <xf numFmtId="0" fontId="46" fillId="2" borderId="0" xfId="0" applyFont="1" applyFill="1" applyBorder="1"/>
    <xf numFmtId="164" fontId="46" fillId="2" borderId="0" xfId="1" applyNumberFormat="1" applyFont="1" applyFill="1" applyBorder="1" applyAlignment="1">
      <alignment horizontal="center" vertical="center"/>
    </xf>
    <xf numFmtId="164" fontId="47" fillId="2" borderId="0" xfId="1" applyNumberFormat="1" applyFont="1" applyFill="1" applyBorder="1" applyAlignment="1">
      <alignment horizontal="center" vertical="center"/>
    </xf>
    <xf numFmtId="0" fontId="46" fillId="2" borderId="0" xfId="0" applyFont="1" applyFill="1"/>
    <xf numFmtId="164" fontId="46" fillId="2" borderId="0" xfId="0" applyNumberFormat="1" applyFont="1" applyFill="1" applyAlignment="1">
      <alignment horizontal="center" vertical="center"/>
    </xf>
    <xf numFmtId="9" fontId="46" fillId="2" borderId="0" xfId="1" applyNumberFormat="1" applyFont="1" applyFill="1" applyBorder="1" applyAlignment="1">
      <alignment horizontal="center" vertical="center"/>
    </xf>
    <xf numFmtId="10" fontId="46" fillId="2" borderId="0" xfId="0" applyNumberFormat="1" applyFont="1" applyFill="1" applyAlignment="1">
      <alignment horizontal="center" vertical="center"/>
    </xf>
    <xf numFmtId="10" fontId="46" fillId="2" borderId="0" xfId="1" applyNumberFormat="1" applyFont="1" applyFill="1" applyBorder="1" applyAlignment="1">
      <alignment horizontal="center" vertical="center"/>
    </xf>
    <xf numFmtId="0" fontId="46" fillId="2" borderId="3" xfId="0" applyFont="1" applyFill="1" applyBorder="1"/>
    <xf numFmtId="164" fontId="46" fillId="2" borderId="3" xfId="1" applyNumberFormat="1" applyFont="1" applyFill="1" applyBorder="1" applyAlignment="1">
      <alignment horizontal="center" vertical="center"/>
    </xf>
    <xf numFmtId="164" fontId="47" fillId="2" borderId="3" xfId="1" applyNumberFormat="1" applyFont="1" applyFill="1" applyBorder="1" applyAlignment="1">
      <alignment horizontal="center" vertical="center"/>
    </xf>
    <xf numFmtId="166" fontId="46" fillId="2" borderId="0" xfId="1" applyNumberFormat="1" applyFont="1" applyFill="1" applyBorder="1" applyAlignment="1">
      <alignment horizontal="center" vertical="center"/>
    </xf>
    <xf numFmtId="0" fontId="48" fillId="2" borderId="0" xfId="0" applyFont="1" applyFill="1" applyBorder="1" applyAlignment="1">
      <alignment vertical="center" wrapText="1"/>
    </xf>
    <xf numFmtId="164" fontId="48" fillId="2" borderId="0" xfId="0" applyNumberFormat="1" applyFont="1" applyFill="1" applyBorder="1" applyAlignment="1">
      <alignment vertical="center" wrapText="1"/>
    </xf>
    <xf numFmtId="0" fontId="49" fillId="2" borderId="0" xfId="0" applyFont="1" applyFill="1"/>
    <xf numFmtId="9" fontId="49" fillId="2" borderId="0" xfId="1" applyFont="1" applyFill="1"/>
    <xf numFmtId="9" fontId="0" fillId="2" borderId="0" xfId="0" applyNumberFormat="1" applyFill="1"/>
    <xf numFmtId="0" fontId="39" fillId="0" borderId="0" xfId="0" applyFont="1" applyAlignment="1">
      <alignment horizontal="center" vertical="center"/>
    </xf>
    <xf numFmtId="0" fontId="17" fillId="0" borderId="0" xfId="0" applyFont="1" applyAlignment="1">
      <alignment horizontal="center" vertical="center"/>
    </xf>
    <xf numFmtId="0" fontId="39" fillId="0" borderId="0" xfId="0" applyFont="1" applyAlignment="1">
      <alignment horizontal="center" vertical="center"/>
    </xf>
    <xf numFmtId="0" fontId="17" fillId="0" borderId="0" xfId="0" applyFont="1" applyAlignment="1">
      <alignment horizontal="center" vertical="center" wrapText="1"/>
    </xf>
    <xf numFmtId="0" fontId="31" fillId="2" borderId="0" xfId="0" applyFont="1" applyFill="1" applyBorder="1"/>
    <xf numFmtId="0" fontId="24" fillId="2" borderId="0" xfId="0" applyFont="1" applyFill="1" applyBorder="1" applyAlignment="1">
      <alignment vertical="center"/>
    </xf>
    <xf numFmtId="9" fontId="11" fillId="2" borderId="0" xfId="1" applyNumberFormat="1" applyFont="1" applyFill="1" applyBorder="1" applyAlignment="1">
      <alignment horizontal="center" vertical="center" wrapText="1"/>
    </xf>
    <xf numFmtId="164" fontId="46" fillId="2" borderId="0" xfId="1" applyNumberFormat="1" applyFont="1" applyFill="1" applyBorder="1" applyAlignment="1">
      <alignment horizontal="center" vertical="center" wrapText="1"/>
    </xf>
    <xf numFmtId="164" fontId="46" fillId="2" borderId="3" xfId="1" applyNumberFormat="1" applyFont="1" applyFill="1" applyBorder="1" applyAlignment="1">
      <alignment horizontal="center" vertical="center" wrapText="1"/>
    </xf>
    <xf numFmtId="10" fontId="46" fillId="2" borderId="3" xfId="1" applyNumberFormat="1" applyFont="1" applyFill="1" applyBorder="1" applyAlignment="1">
      <alignment horizontal="center" vertical="center"/>
    </xf>
    <xf numFmtId="166" fontId="46" fillId="2" borderId="3" xfId="1" applyNumberFormat="1" applyFont="1" applyFill="1" applyBorder="1" applyAlignment="1">
      <alignment horizontal="center" vertical="center"/>
    </xf>
    <xf numFmtId="3" fontId="6" fillId="2" borderId="4" xfId="0" applyNumberFormat="1" applyFont="1" applyFill="1" applyBorder="1" applyAlignment="1">
      <alignment horizontal="center" vertical="center" wrapText="1"/>
    </xf>
    <xf numFmtId="0" fontId="17" fillId="0" borderId="0" xfId="0" applyFont="1" applyAlignment="1">
      <alignment horizontal="center" vertical="center"/>
    </xf>
    <xf numFmtId="0" fontId="17" fillId="0" borderId="0" xfId="0" applyFont="1" applyBorder="1" applyAlignment="1">
      <alignment horizontal="center" vertical="center"/>
    </xf>
    <xf numFmtId="0" fontId="17" fillId="0" borderId="0" xfId="0" applyFont="1" applyAlignment="1">
      <alignment horizontal="center" vertical="center" wrapText="1"/>
    </xf>
    <xf numFmtId="0" fontId="42" fillId="0" borderId="0" xfId="0" applyFont="1" applyBorder="1" applyAlignment="1">
      <alignment vertical="center"/>
    </xf>
    <xf numFmtId="0" fontId="39" fillId="0" borderId="0" xfId="0" applyFont="1" applyAlignment="1">
      <alignment horizontal="center" vertical="center"/>
    </xf>
    <xf numFmtId="164" fontId="38" fillId="0" borderId="0" xfId="1" applyNumberFormat="1" applyFont="1" applyAlignment="1">
      <alignment horizontal="center" vertical="center"/>
    </xf>
    <xf numFmtId="0" fontId="38" fillId="0" borderId="0" xfId="0" applyFont="1" applyAlignment="1">
      <alignment horizontal="center" vertical="center"/>
    </xf>
    <xf numFmtId="0" fontId="14" fillId="0" borderId="18" xfId="838" applyFont="1" applyBorder="1" applyAlignment="1">
      <alignment horizontal="center" vertical="center"/>
    </xf>
    <xf numFmtId="9" fontId="14" fillId="0" borderId="18" xfId="839" applyFont="1" applyBorder="1" applyAlignment="1">
      <alignment horizontal="center" vertical="center"/>
    </xf>
    <xf numFmtId="0" fontId="14" fillId="0" borderId="15" xfId="838" applyFont="1" applyBorder="1" applyAlignment="1">
      <alignment horizontal="center" vertical="center"/>
    </xf>
    <xf numFmtId="164" fontId="38" fillId="0" borderId="0" xfId="0" applyNumberFormat="1" applyFont="1" applyAlignment="1">
      <alignment horizontal="center" vertical="center"/>
    </xf>
    <xf numFmtId="0" fontId="40" fillId="0" borderId="0" xfId="0" applyFont="1" applyAlignment="1">
      <alignment horizontal="center" vertical="center"/>
    </xf>
    <xf numFmtId="168" fontId="40" fillId="0" borderId="0" xfId="0" applyNumberFormat="1" applyFont="1" applyAlignment="1">
      <alignment horizontal="center" vertical="center"/>
    </xf>
    <xf numFmtId="0" fontId="39" fillId="0" borderId="0" xfId="0" applyFont="1" applyAlignment="1">
      <alignment horizontal="center" vertical="center"/>
    </xf>
    <xf numFmtId="9" fontId="39" fillId="0" borderId="0" xfId="1" applyNumberFormat="1" applyFont="1" applyAlignment="1">
      <alignment horizontal="center" vertical="center"/>
    </xf>
    <xf numFmtId="0" fontId="40" fillId="0" borderId="0" xfId="0" applyFont="1" applyAlignment="1">
      <alignment horizontal="center" vertical="center" wrapText="1"/>
    </xf>
    <xf numFmtId="0" fontId="93" fillId="0" borderId="0" xfId="0" applyFont="1" applyAlignment="1">
      <alignment horizontal="center" vertical="center" wrapText="1"/>
    </xf>
    <xf numFmtId="0" fontId="39" fillId="0" borderId="0" xfId="0" applyFont="1" applyAlignment="1">
      <alignment horizontal="center" vertical="center"/>
    </xf>
    <xf numFmtId="0" fontId="94" fillId="2" borderId="0" xfId="0" applyFont="1" applyFill="1"/>
    <xf numFmtId="9" fontId="94" fillId="2" borderId="0" xfId="1" applyFont="1" applyFill="1" applyAlignment="1">
      <alignment horizontal="center"/>
    </xf>
    <xf numFmtId="0" fontId="39" fillId="0" borderId="0" xfId="0" applyFont="1" applyAlignment="1">
      <alignment horizontal="center" vertical="center"/>
    </xf>
    <xf numFmtId="0" fontId="0" fillId="0" borderId="0" xfId="0" applyFont="1" applyAlignment="1">
      <alignment horizontal="center" vertical="center"/>
    </xf>
    <xf numFmtId="0" fontId="39" fillId="0" borderId="0" xfId="0" applyFont="1" applyAlignment="1">
      <alignment horizontal="center" vertical="center"/>
    </xf>
    <xf numFmtId="0" fontId="39" fillId="0" borderId="0" xfId="0" applyFont="1" applyAlignment="1">
      <alignment horizontal="center" vertical="center" wrapText="1"/>
    </xf>
    <xf numFmtId="0" fontId="39" fillId="0" borderId="0" xfId="0" applyFont="1" applyAlignment="1">
      <alignment horizontal="center" vertical="center"/>
    </xf>
    <xf numFmtId="0" fontId="39" fillId="0" borderId="0" xfId="0" applyFont="1" applyAlignment="1">
      <alignment horizontal="center" vertical="center" wrapText="1"/>
    </xf>
    <xf numFmtId="0" fontId="0" fillId="2" borderId="0" xfId="0" applyFill="1" applyAlignment="1">
      <alignment horizontal="center"/>
    </xf>
    <xf numFmtId="183" fontId="39" fillId="0" borderId="0" xfId="0" applyNumberFormat="1" applyFont="1" applyAlignment="1">
      <alignment horizontal="center" vertical="center"/>
    </xf>
    <xf numFmtId="0" fontId="0" fillId="0" borderId="0" xfId="0" applyFont="1" applyAlignment="1">
      <alignment horizontal="center" vertical="center" wrapText="1"/>
    </xf>
    <xf numFmtId="0" fontId="39" fillId="0" borderId="0" xfId="0" applyFont="1" applyAlignment="1">
      <alignment horizontal="center" vertical="center"/>
    </xf>
    <xf numFmtId="0" fontId="39" fillId="0" borderId="0" xfId="0" applyFont="1" applyAlignment="1">
      <alignment horizontal="center" vertical="center" wrapText="1"/>
    </xf>
    <xf numFmtId="9" fontId="17" fillId="0" borderId="0" xfId="0" applyNumberFormat="1" applyFont="1" applyAlignment="1">
      <alignment horizontal="center"/>
    </xf>
    <xf numFmtId="0" fontId="4" fillId="2" borderId="4"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0" xfId="0" applyFont="1" applyFill="1" applyAlignment="1">
      <alignment horizontal="center" vertical="center"/>
    </xf>
    <xf numFmtId="164" fontId="4" fillId="2" borderId="0" xfId="1" applyNumberFormat="1" applyFont="1" applyFill="1" applyAlignment="1">
      <alignment horizontal="center" vertical="center"/>
    </xf>
    <xf numFmtId="0" fontId="97" fillId="2" borderId="3" xfId="0" applyFont="1" applyFill="1" applyBorder="1" applyAlignment="1">
      <alignment horizontal="center"/>
    </xf>
    <xf numFmtId="164" fontId="97" fillId="2" borderId="3" xfId="0" applyNumberFormat="1" applyFont="1" applyFill="1" applyBorder="1" applyAlignment="1">
      <alignment horizontal="center" vertical="center"/>
    </xf>
    <xf numFmtId="0" fontId="3" fillId="2" borderId="0" xfId="0" applyFont="1" applyFill="1" applyBorder="1" applyAlignment="1">
      <alignment horizontal="center" vertical="center" wrapText="1"/>
    </xf>
    <xf numFmtId="0" fontId="17" fillId="0" borderId="0" xfId="0" applyFont="1" applyAlignment="1">
      <alignment horizontal="left"/>
    </xf>
    <xf numFmtId="164" fontId="17" fillId="0" borderId="0" xfId="0" applyNumberFormat="1" applyFont="1" applyAlignment="1">
      <alignment horizontal="left"/>
    </xf>
    <xf numFmtId="9" fontId="17" fillId="0" borderId="0" xfId="1" applyFont="1" applyAlignment="1">
      <alignment horizontal="left"/>
    </xf>
    <xf numFmtId="0" fontId="17" fillId="0" borderId="0" xfId="0" applyFont="1" applyAlignment="1">
      <alignment horizontal="left" wrapText="1"/>
    </xf>
    <xf numFmtId="0" fontId="2" fillId="2" borderId="0" xfId="0" applyFont="1" applyFill="1" applyBorder="1" applyAlignment="1">
      <alignment horizontal="center" vertical="center" wrapText="1"/>
    </xf>
    <xf numFmtId="0" fontId="98" fillId="0" borderId="0" xfId="0" applyFont="1"/>
    <xf numFmtId="0" fontId="17" fillId="0" borderId="0" xfId="0" applyFont="1" applyBorder="1" applyAlignment="1">
      <alignment horizontal="center" vertical="center"/>
    </xf>
    <xf numFmtId="0" fontId="48" fillId="2" borderId="0" xfId="0" applyFont="1" applyFill="1" applyBorder="1" applyAlignment="1">
      <alignment horizontal="left" vertical="center" wrapText="1"/>
    </xf>
    <xf numFmtId="0" fontId="24" fillId="2" borderId="0" xfId="0" applyFont="1" applyFill="1" applyBorder="1" applyAlignment="1">
      <alignment horizontal="center" vertical="center"/>
    </xf>
    <xf numFmtId="0" fontId="17" fillId="0" borderId="0" xfId="0" applyFont="1" applyAlignment="1">
      <alignment horizontal="center" vertical="center"/>
    </xf>
    <xf numFmtId="0" fontId="0" fillId="2" borderId="0" xfId="0" applyFill="1" applyAlignment="1">
      <alignment horizontal="center" vertical="center" wrapText="1"/>
    </xf>
    <xf numFmtId="0" fontId="0" fillId="2" borderId="0" xfId="0" applyFill="1" applyAlignment="1">
      <alignment horizontal="center" vertical="center"/>
    </xf>
    <xf numFmtId="0" fontId="23" fillId="2" borderId="15" xfId="0" applyFont="1" applyFill="1" applyBorder="1" applyAlignment="1">
      <alignment horizontal="center" vertical="center" wrapText="1"/>
    </xf>
    <xf numFmtId="0" fontId="23" fillId="2" borderId="18" xfId="0" applyFont="1" applyFill="1" applyBorder="1" applyAlignment="1">
      <alignment horizontal="center" vertical="center" wrapText="1"/>
    </xf>
    <xf numFmtId="0" fontId="23" fillId="2" borderId="17"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2" fillId="2" borderId="21"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3" xfId="0" applyFont="1" applyFill="1" applyBorder="1" applyAlignment="1">
      <alignment horizontal="center" vertical="center"/>
    </xf>
    <xf numFmtId="0" fontId="27" fillId="2" borderId="8" xfId="0" applyFont="1" applyFill="1" applyBorder="1" applyAlignment="1">
      <alignment horizontal="left" vertical="center" wrapText="1"/>
    </xf>
    <xf numFmtId="0" fontId="27" fillId="2" borderId="0" xfId="0" applyFont="1" applyFill="1" applyBorder="1" applyAlignment="1">
      <alignment horizontal="left" vertical="center" wrapText="1"/>
    </xf>
    <xf numFmtId="0" fontId="24" fillId="2" borderId="0"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25"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25" fillId="2" borderId="8"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33" fillId="2" borderId="0" xfId="0" applyFont="1" applyFill="1" applyBorder="1" applyAlignment="1">
      <alignment horizontal="center" vertical="center"/>
    </xf>
    <xf numFmtId="0" fontId="37" fillId="2" borderId="1" xfId="0" applyFont="1" applyFill="1" applyBorder="1" applyAlignment="1">
      <alignment horizontal="left" vertical="center" wrapText="1"/>
    </xf>
    <xf numFmtId="0" fontId="37" fillId="2" borderId="0" xfId="0" applyFont="1" applyFill="1" applyBorder="1" applyAlignment="1">
      <alignment horizontal="left" vertical="center" wrapText="1"/>
    </xf>
    <xf numFmtId="0" fontId="29" fillId="2" borderId="1" xfId="0" applyFont="1" applyFill="1" applyBorder="1" applyAlignment="1">
      <alignment horizontal="center" vertical="center"/>
    </xf>
    <xf numFmtId="0" fontId="29" fillId="2" borderId="0" xfId="0" applyFont="1" applyFill="1" applyBorder="1" applyAlignment="1">
      <alignment horizontal="center" vertical="center"/>
    </xf>
    <xf numFmtId="0" fontId="29" fillId="2" borderId="2" xfId="0" applyFont="1" applyFill="1" applyBorder="1" applyAlignment="1">
      <alignment horizontal="center" vertical="center"/>
    </xf>
    <xf numFmtId="0" fontId="29" fillId="2" borderId="1" xfId="0" applyFont="1" applyFill="1" applyBorder="1" applyAlignment="1">
      <alignment horizontal="left" vertical="center" wrapText="1"/>
    </xf>
    <xf numFmtId="0" fontId="29" fillId="2" borderId="0" xfId="0" applyFont="1" applyFill="1" applyBorder="1" applyAlignment="1">
      <alignment horizontal="left" vertical="center" wrapText="1"/>
    </xf>
    <xf numFmtId="0" fontId="29" fillId="2" borderId="2" xfId="0" applyFont="1" applyFill="1" applyBorder="1" applyAlignment="1">
      <alignment horizontal="left" vertical="center" wrapText="1"/>
    </xf>
    <xf numFmtId="0" fontId="29" fillId="2" borderId="1" xfId="0" applyFont="1" applyFill="1" applyBorder="1" applyAlignment="1">
      <alignment horizontal="center" vertical="center" wrapText="1"/>
    </xf>
    <xf numFmtId="0" fontId="29" fillId="2" borderId="0" xfId="0" applyFont="1" applyFill="1" applyBorder="1" applyAlignment="1">
      <alignment horizontal="center" vertical="center" wrapText="1"/>
    </xf>
    <xf numFmtId="0" fontId="29" fillId="2" borderId="2" xfId="0" applyFont="1" applyFill="1" applyBorder="1" applyAlignment="1">
      <alignment horizontal="center" vertical="center" wrapText="1"/>
    </xf>
    <xf numFmtId="0" fontId="0" fillId="2" borderId="0" xfId="0" applyFill="1" applyAlignment="1">
      <alignment horizontal="center"/>
    </xf>
    <xf numFmtId="0" fontId="38" fillId="2" borderId="0" xfId="0" applyFont="1" applyFill="1" applyAlignment="1">
      <alignment horizontal="center" vertical="center"/>
    </xf>
    <xf numFmtId="0" fontId="22" fillId="2" borderId="1" xfId="0" applyFont="1" applyFill="1" applyBorder="1" applyAlignment="1">
      <alignment horizontal="left" vertical="center" wrapText="1"/>
    </xf>
    <xf numFmtId="0" fontId="22" fillId="2" borderId="2" xfId="0" applyFont="1" applyFill="1" applyBorder="1" applyAlignment="1">
      <alignment horizontal="left" vertical="center"/>
    </xf>
    <xf numFmtId="0" fontId="32" fillId="2" borderId="1" xfId="0" applyFont="1" applyFill="1" applyBorder="1" applyAlignment="1">
      <alignment horizontal="left" vertical="center" wrapText="1"/>
    </xf>
    <xf numFmtId="0" fontId="32" fillId="2" borderId="0" xfId="0" applyFont="1" applyFill="1" applyBorder="1" applyAlignment="1">
      <alignment horizontal="left" vertical="center" wrapText="1"/>
    </xf>
    <xf numFmtId="0" fontId="24" fillId="2" borderId="0" xfId="0" applyFont="1" applyFill="1" applyBorder="1" applyAlignment="1">
      <alignment horizontal="center" vertical="center"/>
    </xf>
    <xf numFmtId="0" fontId="24" fillId="2" borderId="3" xfId="0" applyFont="1" applyFill="1" applyBorder="1" applyAlignment="1">
      <alignment horizontal="center" vertical="center"/>
    </xf>
    <xf numFmtId="0" fontId="48" fillId="2" borderId="1" xfId="0" applyFont="1" applyFill="1" applyBorder="1" applyAlignment="1">
      <alignment horizontal="left" vertical="center" wrapText="1"/>
    </xf>
    <xf numFmtId="0" fontId="48" fillId="2" borderId="0" xfId="0" applyFont="1" applyFill="1" applyBorder="1" applyAlignment="1">
      <alignment horizontal="left" vertical="center" wrapText="1"/>
    </xf>
    <xf numFmtId="0" fontId="6"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3" fontId="6" fillId="2" borderId="1" xfId="0" applyNumberFormat="1" applyFont="1" applyFill="1" applyBorder="1" applyAlignment="1">
      <alignment horizontal="center" vertical="center" wrapText="1"/>
    </xf>
    <xf numFmtId="3" fontId="10" fillId="2" borderId="2" xfId="0" applyNumberFormat="1"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3" xfId="0" applyFont="1" applyFill="1" applyBorder="1" applyAlignment="1">
      <alignment horizontal="center" vertical="center"/>
    </xf>
    <xf numFmtId="0" fontId="23" fillId="2" borderId="0" xfId="0" applyFont="1" applyFill="1" applyAlignment="1">
      <alignment horizontal="center" vertical="center" wrapText="1"/>
    </xf>
    <xf numFmtId="0" fontId="23" fillId="2" borderId="3" xfId="0" applyFont="1" applyFill="1" applyBorder="1" applyAlignment="1">
      <alignment horizontal="center" vertical="center" wrapText="1"/>
    </xf>
    <xf numFmtId="0" fontId="48" fillId="2" borderId="1" xfId="0" applyFont="1" applyFill="1" applyBorder="1" applyAlignment="1">
      <alignment horizontal="left" wrapText="1"/>
    </xf>
    <xf numFmtId="0" fontId="48" fillId="2" borderId="0" xfId="0" applyFont="1" applyFill="1" applyBorder="1" applyAlignment="1">
      <alignment horizontal="left" wrapText="1"/>
    </xf>
    <xf numFmtId="0" fontId="11" fillId="2" borderId="1" xfId="0" applyFont="1" applyFill="1" applyBorder="1" applyAlignment="1">
      <alignment horizontal="left" vertical="center" wrapText="1"/>
    </xf>
    <xf numFmtId="3" fontId="10" fillId="2" borderId="1" xfId="0" applyNumberFormat="1" applyFont="1" applyFill="1" applyBorder="1" applyAlignment="1">
      <alignment horizontal="center" vertical="center" wrapText="1"/>
    </xf>
    <xf numFmtId="0" fontId="38" fillId="2" borderId="0" xfId="0" applyFont="1" applyFill="1" applyAlignment="1">
      <alignment horizontal="center" vertical="center" wrapText="1"/>
    </xf>
    <xf numFmtId="0" fontId="38" fillId="2" borderId="3" xfId="0" applyFont="1" applyFill="1" applyBorder="1" applyAlignment="1">
      <alignment horizontal="center" vertical="center" wrapText="1"/>
    </xf>
    <xf numFmtId="0" fontId="43" fillId="0" borderId="0" xfId="0" applyFont="1" applyAlignment="1">
      <alignment horizontal="center" vertical="center" wrapText="1"/>
    </xf>
    <xf numFmtId="0" fontId="17" fillId="0" borderId="0" xfId="0" applyFont="1" applyAlignment="1">
      <alignment horizontal="center" vertical="center"/>
    </xf>
    <xf numFmtId="0" fontId="17" fillId="0" borderId="0" xfId="0" applyFont="1" applyBorder="1" applyAlignment="1">
      <alignment horizontal="center" vertical="center"/>
    </xf>
    <xf numFmtId="0" fontId="42" fillId="0" borderId="0" xfId="0" applyFont="1" applyBorder="1" applyAlignment="1">
      <alignment horizontal="center" vertical="center"/>
    </xf>
    <xf numFmtId="0" fontId="42" fillId="0" borderId="0" xfId="0" applyFont="1" applyAlignment="1">
      <alignment horizontal="center" vertical="center"/>
    </xf>
    <xf numFmtId="0" fontId="14" fillId="0" borderId="0" xfId="838" applyFont="1" applyAlignment="1">
      <alignment horizontal="center" vertical="center"/>
    </xf>
    <xf numFmtId="0" fontId="44" fillId="0" borderId="0" xfId="838" applyFont="1" applyAlignment="1">
      <alignment horizontal="center" vertical="center"/>
    </xf>
    <xf numFmtId="0" fontId="44" fillId="0" borderId="0" xfId="838" applyFont="1" applyBorder="1" applyAlignment="1">
      <alignment horizontal="center" vertical="center"/>
    </xf>
    <xf numFmtId="0" fontId="44" fillId="0" borderId="20" xfId="838" applyFont="1" applyBorder="1" applyAlignment="1">
      <alignment horizontal="center" vertical="center"/>
    </xf>
    <xf numFmtId="0" fontId="44" fillId="0" borderId="3" xfId="838" applyFont="1" applyBorder="1" applyAlignment="1">
      <alignment horizontal="center" vertical="center"/>
    </xf>
    <xf numFmtId="0" fontId="44" fillId="0" borderId="19" xfId="838" applyFont="1" applyBorder="1" applyAlignment="1">
      <alignment horizontal="center" vertical="center"/>
    </xf>
    <xf numFmtId="0" fontId="44" fillId="0" borderId="18" xfId="838" applyFont="1" applyBorder="1" applyAlignment="1">
      <alignment horizontal="center" vertical="center"/>
    </xf>
    <xf numFmtId="0" fontId="44" fillId="0" borderId="16" xfId="838" applyFont="1" applyBorder="1" applyAlignment="1">
      <alignment horizontal="center" vertical="center"/>
    </xf>
    <xf numFmtId="0" fontId="0" fillId="0" borderId="0" xfId="0" applyFont="1" applyAlignment="1">
      <alignment horizontal="center" vertical="center" wrapText="1"/>
    </xf>
    <xf numFmtId="0" fontId="39" fillId="0" borderId="0" xfId="0" applyFont="1" applyAlignment="1">
      <alignment horizontal="center" vertical="center"/>
    </xf>
    <xf numFmtId="0" fontId="38" fillId="0" borderId="0" xfId="0" applyFont="1" applyAlignment="1">
      <alignment horizontal="center" vertical="center" wrapText="1"/>
    </xf>
    <xf numFmtId="0" fontId="38" fillId="0" borderId="0" xfId="0" applyFont="1" applyAlignment="1">
      <alignment horizontal="center" vertical="center"/>
    </xf>
    <xf numFmtId="0" fontId="39" fillId="0" borderId="0" xfId="0" applyFont="1" applyAlignment="1">
      <alignment horizontal="center" vertical="center" wrapText="1"/>
    </xf>
    <xf numFmtId="3" fontId="6" fillId="2" borderId="0" xfId="0" applyNumberFormat="1" applyFont="1" applyFill="1" applyBorder="1" applyAlignment="1">
      <alignment horizontal="center" vertical="center" wrapText="1"/>
    </xf>
    <xf numFmtId="3" fontId="10" fillId="2" borderId="0"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wrapText="1"/>
    </xf>
  </cellXfs>
  <cellStyles count="14718">
    <cellStyle name="Årtal" xfId="905"/>
    <cellStyle name="Bad 2" xfId="906"/>
    <cellStyle name="Bon" xfId="907"/>
    <cellStyle name="caché" xfId="908"/>
    <cellStyle name="Check Cell 2" xfId="909"/>
    <cellStyle name="Comma [0] 2" xfId="910"/>
    <cellStyle name="Comma [0] 3" xfId="911"/>
    <cellStyle name="Comma 2" xfId="912"/>
    <cellStyle name="Comma 2 2" xfId="913"/>
    <cellStyle name="Comma 3" xfId="914"/>
    <cellStyle name="Comma 3 2" xfId="915"/>
    <cellStyle name="Comma 3 3" xfId="916"/>
    <cellStyle name="Comma 4" xfId="917"/>
    <cellStyle name="Comma(0)" xfId="918"/>
    <cellStyle name="Comma(3)" xfId="919"/>
    <cellStyle name="Comma[0]" xfId="920"/>
    <cellStyle name="Comma[1]" xfId="921"/>
    <cellStyle name="Comma[2]__" xfId="922"/>
    <cellStyle name="Comma[3]" xfId="923"/>
    <cellStyle name="Comma0" xfId="924"/>
    <cellStyle name="Currency 2" xfId="925"/>
    <cellStyle name="Currency 3" xfId="926"/>
    <cellStyle name="Currency0" xfId="927"/>
    <cellStyle name="Date" xfId="928"/>
    <cellStyle name="Dezimal_03-09-03" xfId="929"/>
    <cellStyle name="dx" xfId="840"/>
    <cellStyle name="En-tête 1" xfId="930"/>
    <cellStyle name="En-tête 2" xfId="931"/>
    <cellStyle name="Explanatory Text 2" xfId="932"/>
    <cellStyle name="Fetrubrik" xfId="933"/>
    <cellStyle name="Financier0" xfId="934"/>
    <cellStyle name="Fixed" xfId="935"/>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Followed Hyperlink" xfId="495" builtinId="9" hidden="1"/>
    <cellStyle name="Followed Hyperlink" xfId="497" builtinId="9" hidden="1"/>
    <cellStyle name="Followed Hyperlink" xfId="499" builtinId="9" hidden="1"/>
    <cellStyle name="Followed Hyperlink" xfId="501" builtinId="9" hidden="1"/>
    <cellStyle name="Followed Hyperlink" xfId="503" builtinId="9" hidden="1"/>
    <cellStyle name="Followed Hyperlink" xfId="505" builtinId="9" hidden="1"/>
    <cellStyle name="Followed Hyperlink" xfId="507" builtinId="9" hidden="1"/>
    <cellStyle name="Followed Hyperlink" xfId="509" builtinId="9" hidden="1"/>
    <cellStyle name="Followed Hyperlink" xfId="511" builtinId="9" hidden="1"/>
    <cellStyle name="Followed Hyperlink" xfId="513" builtinId="9" hidden="1"/>
    <cellStyle name="Followed Hyperlink" xfId="515" builtinId="9" hidden="1"/>
    <cellStyle name="Followed Hyperlink" xfId="517" builtinId="9" hidden="1"/>
    <cellStyle name="Followed Hyperlink" xfId="519" builtinId="9" hidden="1"/>
    <cellStyle name="Followed Hyperlink" xfId="521" builtinId="9" hidden="1"/>
    <cellStyle name="Followed Hyperlink" xfId="523" builtinId="9" hidden="1"/>
    <cellStyle name="Followed Hyperlink" xfId="525" builtinId="9" hidden="1"/>
    <cellStyle name="Followed Hyperlink" xfId="527" builtinId="9" hidden="1"/>
    <cellStyle name="Followed Hyperlink" xfId="529" builtinId="9" hidden="1"/>
    <cellStyle name="Followed Hyperlink" xfId="531" builtinId="9" hidden="1"/>
    <cellStyle name="Followed Hyperlink" xfId="533" builtinId="9" hidden="1"/>
    <cellStyle name="Followed Hyperlink" xfId="535" builtinId="9" hidden="1"/>
    <cellStyle name="Followed Hyperlink" xfId="537" builtinId="9" hidden="1"/>
    <cellStyle name="Followed Hyperlink" xfId="539" builtinId="9" hidden="1"/>
    <cellStyle name="Followed Hyperlink" xfId="541" builtinId="9" hidden="1"/>
    <cellStyle name="Followed Hyperlink" xfId="543" builtinId="9" hidden="1"/>
    <cellStyle name="Followed Hyperlink" xfId="545" builtinId="9" hidden="1"/>
    <cellStyle name="Followed Hyperlink" xfId="547" builtinId="9" hidden="1"/>
    <cellStyle name="Followed Hyperlink" xfId="549" builtinId="9" hidden="1"/>
    <cellStyle name="Followed Hyperlink" xfId="551" builtinId="9" hidden="1"/>
    <cellStyle name="Followed Hyperlink" xfId="553" builtinId="9" hidden="1"/>
    <cellStyle name="Followed Hyperlink" xfId="555" builtinId="9" hidden="1"/>
    <cellStyle name="Followed Hyperlink" xfId="557" builtinId="9" hidden="1"/>
    <cellStyle name="Followed Hyperlink" xfId="559" builtinId="9" hidden="1"/>
    <cellStyle name="Followed Hyperlink" xfId="561" builtinId="9" hidden="1"/>
    <cellStyle name="Followed Hyperlink" xfId="563" builtinId="9" hidden="1"/>
    <cellStyle name="Followed Hyperlink" xfId="565" builtinId="9" hidden="1"/>
    <cellStyle name="Followed Hyperlink" xfId="567" builtinId="9" hidden="1"/>
    <cellStyle name="Followed Hyperlink" xfId="569" builtinId="9" hidden="1"/>
    <cellStyle name="Followed Hyperlink" xfId="571" builtinId="9" hidden="1"/>
    <cellStyle name="Followed Hyperlink" xfId="573" builtinId="9" hidden="1"/>
    <cellStyle name="Followed Hyperlink" xfId="575" builtinId="9" hidden="1"/>
    <cellStyle name="Followed Hyperlink" xfId="577" builtinId="9" hidden="1"/>
    <cellStyle name="Followed Hyperlink" xfId="579" builtinId="9" hidden="1"/>
    <cellStyle name="Followed Hyperlink" xfId="581" builtinId="9" hidden="1"/>
    <cellStyle name="Followed Hyperlink" xfId="583" builtinId="9" hidden="1"/>
    <cellStyle name="Followed Hyperlink" xfId="585" builtinId="9" hidden="1"/>
    <cellStyle name="Followed Hyperlink" xfId="587" builtinId="9" hidden="1"/>
    <cellStyle name="Followed Hyperlink" xfId="589" builtinId="9" hidden="1"/>
    <cellStyle name="Followed Hyperlink" xfId="591" builtinId="9" hidden="1"/>
    <cellStyle name="Followed Hyperlink" xfId="593" builtinId="9" hidden="1"/>
    <cellStyle name="Followed Hyperlink" xfId="595" builtinId="9" hidden="1"/>
    <cellStyle name="Followed Hyperlink" xfId="597" builtinId="9" hidden="1"/>
    <cellStyle name="Followed Hyperlink" xfId="599" builtinId="9" hidden="1"/>
    <cellStyle name="Followed Hyperlink" xfId="601" builtinId="9" hidden="1"/>
    <cellStyle name="Followed Hyperlink" xfId="603" builtinId="9" hidden="1"/>
    <cellStyle name="Followed Hyperlink" xfId="605" builtinId="9" hidden="1"/>
    <cellStyle name="Followed Hyperlink" xfId="607" builtinId="9" hidden="1"/>
    <cellStyle name="Followed Hyperlink" xfId="609" builtinId="9" hidden="1"/>
    <cellStyle name="Followed Hyperlink" xfId="611" builtinId="9" hidden="1"/>
    <cellStyle name="Followed Hyperlink" xfId="613" builtinId="9" hidden="1"/>
    <cellStyle name="Followed Hyperlink" xfId="615" builtinId="9" hidden="1"/>
    <cellStyle name="Followed Hyperlink" xfId="617" builtinId="9" hidden="1"/>
    <cellStyle name="Followed Hyperlink" xfId="619" builtinId="9" hidden="1"/>
    <cellStyle name="Followed Hyperlink" xfId="621" builtinId="9" hidden="1"/>
    <cellStyle name="Followed Hyperlink" xfId="623" builtinId="9" hidden="1"/>
    <cellStyle name="Followed Hyperlink" xfId="625" builtinId="9" hidden="1"/>
    <cellStyle name="Followed Hyperlink" xfId="627" builtinId="9" hidden="1"/>
    <cellStyle name="Followed Hyperlink" xfId="629" builtinId="9" hidden="1"/>
    <cellStyle name="Followed Hyperlink" xfId="631" builtinId="9" hidden="1"/>
    <cellStyle name="Followed Hyperlink" xfId="633" builtinId="9" hidden="1"/>
    <cellStyle name="Followed Hyperlink" xfId="635" builtinId="9" hidden="1"/>
    <cellStyle name="Followed Hyperlink" xfId="637" builtinId="9" hidden="1"/>
    <cellStyle name="Followed Hyperlink" xfId="639" builtinId="9" hidden="1"/>
    <cellStyle name="Followed Hyperlink" xfId="641" builtinId="9" hidden="1"/>
    <cellStyle name="Followed Hyperlink" xfId="643" builtinId="9" hidden="1"/>
    <cellStyle name="Followed Hyperlink" xfId="645" builtinId="9" hidden="1"/>
    <cellStyle name="Followed Hyperlink" xfId="647" builtinId="9" hidden="1"/>
    <cellStyle name="Followed Hyperlink" xfId="649" builtinId="9" hidden="1"/>
    <cellStyle name="Followed Hyperlink" xfId="651" builtinId="9" hidden="1"/>
    <cellStyle name="Followed Hyperlink" xfId="653" builtinId="9" hidden="1"/>
    <cellStyle name="Followed Hyperlink" xfId="655" builtinId="9" hidden="1"/>
    <cellStyle name="Followed Hyperlink" xfId="657" builtinId="9" hidden="1"/>
    <cellStyle name="Followed Hyperlink" xfId="659" builtinId="9" hidden="1"/>
    <cellStyle name="Followed Hyperlink" xfId="661" builtinId="9" hidden="1"/>
    <cellStyle name="Followed Hyperlink" xfId="663" builtinId="9" hidden="1"/>
    <cellStyle name="Followed Hyperlink" xfId="665" builtinId="9" hidden="1"/>
    <cellStyle name="Followed Hyperlink" xfId="667" builtinId="9" hidden="1"/>
    <cellStyle name="Followed Hyperlink" xfId="669" builtinId="9" hidden="1"/>
    <cellStyle name="Followed Hyperlink" xfId="671" builtinId="9" hidden="1"/>
    <cellStyle name="Followed Hyperlink" xfId="673" builtinId="9" hidden="1"/>
    <cellStyle name="Followed Hyperlink" xfId="675" builtinId="9" hidden="1"/>
    <cellStyle name="Followed Hyperlink" xfId="677" builtinId="9" hidden="1"/>
    <cellStyle name="Followed Hyperlink" xfId="679" builtinId="9" hidden="1"/>
    <cellStyle name="Followed Hyperlink" xfId="681" builtinId="9" hidden="1"/>
    <cellStyle name="Followed Hyperlink" xfId="683" builtinId="9" hidden="1"/>
    <cellStyle name="Followed Hyperlink" xfId="685" builtinId="9" hidden="1"/>
    <cellStyle name="Followed Hyperlink" xfId="687" builtinId="9" hidden="1"/>
    <cellStyle name="Followed Hyperlink" xfId="689" builtinId="9" hidden="1"/>
    <cellStyle name="Followed Hyperlink" xfId="691" builtinId="9" hidden="1"/>
    <cellStyle name="Followed Hyperlink" xfId="693" builtinId="9" hidden="1"/>
    <cellStyle name="Followed Hyperlink" xfId="695" builtinId="9" hidden="1"/>
    <cellStyle name="Followed Hyperlink" xfId="697" builtinId="9" hidden="1"/>
    <cellStyle name="Followed Hyperlink" xfId="699" builtinId="9" hidden="1"/>
    <cellStyle name="Followed Hyperlink" xfId="701" builtinId="9" hidden="1"/>
    <cellStyle name="Followed Hyperlink" xfId="703" builtinId="9" hidden="1"/>
    <cellStyle name="Followed Hyperlink" xfId="705" builtinId="9" hidden="1"/>
    <cellStyle name="Followed Hyperlink" xfId="707" builtinId="9" hidden="1"/>
    <cellStyle name="Followed Hyperlink" xfId="709" builtinId="9" hidden="1"/>
    <cellStyle name="Followed Hyperlink" xfId="711" builtinId="9" hidden="1"/>
    <cellStyle name="Followed Hyperlink" xfId="713" builtinId="9" hidden="1"/>
    <cellStyle name="Followed Hyperlink" xfId="715" builtinId="9" hidden="1"/>
    <cellStyle name="Followed Hyperlink" xfId="717" builtinId="9" hidden="1"/>
    <cellStyle name="Followed Hyperlink" xfId="719" builtinId="9" hidden="1"/>
    <cellStyle name="Followed Hyperlink" xfId="721" builtinId="9" hidden="1"/>
    <cellStyle name="Followed Hyperlink" xfId="723" builtinId="9" hidden="1"/>
    <cellStyle name="Followed Hyperlink" xfId="725" builtinId="9" hidden="1"/>
    <cellStyle name="Followed Hyperlink" xfId="727" builtinId="9" hidden="1"/>
    <cellStyle name="Followed Hyperlink" xfId="729" builtinId="9" hidden="1"/>
    <cellStyle name="Followed Hyperlink" xfId="731" builtinId="9" hidden="1"/>
    <cellStyle name="Followed Hyperlink" xfId="733" builtinId="9" hidden="1"/>
    <cellStyle name="Followed Hyperlink" xfId="735" builtinId="9" hidden="1"/>
    <cellStyle name="Followed Hyperlink" xfId="737" builtinId="9" hidden="1"/>
    <cellStyle name="Followed Hyperlink" xfId="739" builtinId="9" hidden="1"/>
    <cellStyle name="Followed Hyperlink" xfId="741" builtinId="9" hidden="1"/>
    <cellStyle name="Followed Hyperlink" xfId="743" builtinId="9" hidden="1"/>
    <cellStyle name="Followed Hyperlink" xfId="745" builtinId="9" hidden="1"/>
    <cellStyle name="Followed Hyperlink" xfId="747" builtinId="9" hidden="1"/>
    <cellStyle name="Followed Hyperlink" xfId="749" builtinId="9" hidden="1"/>
    <cellStyle name="Followed Hyperlink" xfId="751" builtinId="9" hidden="1"/>
    <cellStyle name="Followed Hyperlink" xfId="753" builtinId="9" hidden="1"/>
    <cellStyle name="Followed Hyperlink" xfId="755" builtinId="9" hidden="1"/>
    <cellStyle name="Followed Hyperlink" xfId="757" builtinId="9" hidden="1"/>
    <cellStyle name="Followed Hyperlink" xfId="759" builtinId="9" hidden="1"/>
    <cellStyle name="Followed Hyperlink" xfId="761" builtinId="9" hidden="1"/>
    <cellStyle name="Followed Hyperlink" xfId="763" builtinId="9" hidden="1"/>
    <cellStyle name="Followed Hyperlink" xfId="765" builtinId="9" hidden="1"/>
    <cellStyle name="Followed Hyperlink" xfId="767" builtinId="9" hidden="1"/>
    <cellStyle name="Followed Hyperlink" xfId="769" builtinId="9" hidden="1"/>
    <cellStyle name="Followed Hyperlink" xfId="771" builtinId="9" hidden="1"/>
    <cellStyle name="Followed Hyperlink" xfId="773" builtinId="9" hidden="1"/>
    <cellStyle name="Followed Hyperlink" xfId="775" builtinId="9" hidden="1"/>
    <cellStyle name="Followed Hyperlink" xfId="777" builtinId="9" hidden="1"/>
    <cellStyle name="Followed Hyperlink" xfId="779" builtinId="9" hidden="1"/>
    <cellStyle name="Followed Hyperlink" xfId="781" builtinId="9" hidden="1"/>
    <cellStyle name="Followed Hyperlink" xfId="783" builtinId="9" hidden="1"/>
    <cellStyle name="Followed Hyperlink" xfId="785" builtinId="9" hidden="1"/>
    <cellStyle name="Followed Hyperlink" xfId="787" builtinId="9" hidden="1"/>
    <cellStyle name="Followed Hyperlink" xfId="789" builtinId="9" hidden="1"/>
    <cellStyle name="Followed Hyperlink" xfId="791" builtinId="9" hidden="1"/>
    <cellStyle name="Followed Hyperlink" xfId="793" builtinId="9" hidden="1"/>
    <cellStyle name="Followed Hyperlink" xfId="795" builtinId="9" hidden="1"/>
    <cellStyle name="Followed Hyperlink" xfId="797" builtinId="9" hidden="1"/>
    <cellStyle name="Followed Hyperlink" xfId="799" builtinId="9" hidden="1"/>
    <cellStyle name="Followed Hyperlink" xfId="801" builtinId="9" hidden="1"/>
    <cellStyle name="Followed Hyperlink" xfId="803" builtinId="9" hidden="1"/>
    <cellStyle name="Followed Hyperlink" xfId="805" builtinId="9" hidden="1"/>
    <cellStyle name="Followed Hyperlink" xfId="807" builtinId="9" hidden="1"/>
    <cellStyle name="Followed Hyperlink" xfId="809" builtinId="9" hidden="1"/>
    <cellStyle name="Followed Hyperlink" xfId="811" builtinId="9" hidden="1"/>
    <cellStyle name="Followed Hyperlink" xfId="813" builtinId="9" hidden="1"/>
    <cellStyle name="Followed Hyperlink" xfId="815" builtinId="9" hidden="1"/>
    <cellStyle name="Followed Hyperlink" xfId="817" builtinId="9" hidden="1"/>
    <cellStyle name="Followed Hyperlink" xfId="819" builtinId="9" hidden="1"/>
    <cellStyle name="Followed Hyperlink" xfId="821" builtinId="9" hidden="1"/>
    <cellStyle name="Followed Hyperlink" xfId="823" builtinId="9" hidden="1"/>
    <cellStyle name="Followed Hyperlink" xfId="825" builtinId="9" hidden="1"/>
    <cellStyle name="Followed Hyperlink" xfId="827" builtinId="9" hidden="1"/>
    <cellStyle name="Followed Hyperlink" xfId="829" builtinId="9" hidden="1"/>
    <cellStyle name="Followed Hyperlink" xfId="831" builtinId="9" hidden="1"/>
    <cellStyle name="Followed Hyperlink" xfId="833" builtinId="9" hidden="1"/>
    <cellStyle name="Followed Hyperlink" xfId="835" builtinId="9" hidden="1"/>
    <cellStyle name="Followed Hyperlink" xfId="837"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14609" builtinId="9" hidden="1"/>
    <cellStyle name="Followed Hyperlink" xfId="14611" builtinId="9" hidden="1"/>
    <cellStyle name="Followed Hyperlink" xfId="14613" builtinId="9" hidden="1"/>
    <cellStyle name="Followed Hyperlink" xfId="14615" builtinId="9" hidden="1"/>
    <cellStyle name="Followed Hyperlink" xfId="14617" builtinId="9" hidden="1"/>
    <cellStyle name="Followed Hyperlink" xfId="14619" builtinId="9" hidden="1"/>
    <cellStyle name="Followed Hyperlink" xfId="14621" builtinId="9" hidden="1"/>
    <cellStyle name="Followed Hyperlink" xfId="14623" builtinId="9" hidden="1"/>
    <cellStyle name="Followed Hyperlink" xfId="14625" builtinId="9" hidden="1"/>
    <cellStyle name="Followed Hyperlink" xfId="14627" builtinId="9" hidden="1"/>
    <cellStyle name="Followed Hyperlink" xfId="14629" builtinId="9" hidden="1"/>
    <cellStyle name="Followed Hyperlink" xfId="14631" builtinId="9" hidden="1"/>
    <cellStyle name="Followed Hyperlink" xfId="14633" builtinId="9" hidden="1"/>
    <cellStyle name="Followed Hyperlink" xfId="14635" builtinId="9" hidden="1"/>
    <cellStyle name="Followed Hyperlink" xfId="14637" builtinId="9" hidden="1"/>
    <cellStyle name="Followed Hyperlink" xfId="14639" builtinId="9" hidden="1"/>
    <cellStyle name="Followed Hyperlink" xfId="14641" builtinId="9" hidden="1"/>
    <cellStyle name="Followed Hyperlink" xfId="14643" builtinId="9" hidden="1"/>
    <cellStyle name="Followed Hyperlink" xfId="14645" builtinId="9" hidden="1"/>
    <cellStyle name="Followed Hyperlink" xfId="14647" builtinId="9" hidden="1"/>
    <cellStyle name="Followed Hyperlink" xfId="14649" builtinId="9" hidden="1"/>
    <cellStyle name="Followed Hyperlink" xfId="14651" builtinId="9" hidden="1"/>
    <cellStyle name="Followed Hyperlink" xfId="14653" builtinId="9" hidden="1"/>
    <cellStyle name="Followed Hyperlink" xfId="14655" builtinId="9" hidden="1"/>
    <cellStyle name="Followed Hyperlink" xfId="14657" builtinId="9" hidden="1"/>
    <cellStyle name="Followed Hyperlink" xfId="14659" builtinId="9" hidden="1"/>
    <cellStyle name="Followed Hyperlink" xfId="14661" builtinId="9" hidden="1"/>
    <cellStyle name="Followed Hyperlink" xfId="14663" builtinId="9" hidden="1"/>
    <cellStyle name="Followed Hyperlink" xfId="14665" builtinId="9" hidden="1"/>
    <cellStyle name="Followed Hyperlink" xfId="14667" builtinId="9" hidden="1"/>
    <cellStyle name="Followed Hyperlink" xfId="14669" builtinId="9" hidden="1"/>
    <cellStyle name="Followed Hyperlink" xfId="14671" builtinId="9" hidden="1"/>
    <cellStyle name="Followed Hyperlink" xfId="14673" builtinId="9" hidden="1"/>
    <cellStyle name="Followed Hyperlink" xfId="14675" builtinId="9" hidden="1"/>
    <cellStyle name="Followed Hyperlink" xfId="14677" builtinId="9" hidden="1"/>
    <cellStyle name="Followed Hyperlink" xfId="14679" builtinId="9" hidden="1"/>
    <cellStyle name="Followed Hyperlink" xfId="14681" builtinId="9" hidden="1"/>
    <cellStyle name="Followed Hyperlink" xfId="14683" builtinId="9" hidden="1"/>
    <cellStyle name="Followed Hyperlink" xfId="14685" builtinId="9" hidden="1"/>
    <cellStyle name="Followed Hyperlink" xfId="14687" builtinId="9" hidden="1"/>
    <cellStyle name="Followed Hyperlink" xfId="14689" builtinId="9" hidden="1"/>
    <cellStyle name="Followed Hyperlink" xfId="14691" builtinId="9" hidden="1"/>
    <cellStyle name="Followed Hyperlink" xfId="14693" builtinId="9" hidden="1"/>
    <cellStyle name="Followed Hyperlink" xfId="14695" builtinId="9" hidden="1"/>
    <cellStyle name="Followed Hyperlink" xfId="14697" builtinId="9" hidden="1"/>
    <cellStyle name="Followed Hyperlink" xfId="14699" builtinId="9" hidden="1"/>
    <cellStyle name="Followed Hyperlink" xfId="14701" builtinId="9" hidden="1"/>
    <cellStyle name="Followed Hyperlink" xfId="14703" builtinId="9" hidden="1"/>
    <cellStyle name="Followed Hyperlink" xfId="14705" builtinId="9" hidden="1"/>
    <cellStyle name="Followed Hyperlink" xfId="14707" builtinId="9" hidden="1"/>
    <cellStyle name="Followed Hyperlink" xfId="14709" builtinId="9" hidden="1"/>
    <cellStyle name="Followed Hyperlink" xfId="14711" builtinId="9" hidden="1"/>
    <cellStyle name="Followed Hyperlink" xfId="14713" builtinId="9" hidden="1"/>
    <cellStyle name="Followed Hyperlink" xfId="14715" builtinId="9" hidden="1"/>
    <cellStyle name="Followed Hyperlink" xfId="14717" builtinId="9" hidden="1"/>
    <cellStyle name="Gul" xfId="936"/>
    <cellStyle name="Heading 1 2" xfId="937"/>
    <cellStyle name="Heading 2 2" xfId="938"/>
    <cellStyle name="Heading 3 2" xfId="939"/>
    <cellStyle name="Heading 4 2" xfId="940"/>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Hyperlink" xfId="494" builtinId="8" hidden="1"/>
    <cellStyle name="Hyperlink" xfId="496" builtinId="8" hidden="1"/>
    <cellStyle name="Hyperlink" xfId="498" builtinId="8" hidden="1"/>
    <cellStyle name="Hyperlink" xfId="500" builtinId="8" hidden="1"/>
    <cellStyle name="Hyperlink" xfId="502" builtinId="8" hidden="1"/>
    <cellStyle name="Hyperlink" xfId="504" builtinId="8" hidden="1"/>
    <cellStyle name="Hyperlink" xfId="506" builtinId="8" hidden="1"/>
    <cellStyle name="Hyperlink" xfId="508" builtinId="8" hidden="1"/>
    <cellStyle name="Hyperlink" xfId="510" builtinId="8" hidden="1"/>
    <cellStyle name="Hyperlink" xfId="512" builtinId="8" hidden="1"/>
    <cellStyle name="Hyperlink" xfId="514" builtinId="8" hidden="1"/>
    <cellStyle name="Hyperlink" xfId="516" builtinId="8" hidden="1"/>
    <cellStyle name="Hyperlink" xfId="518" builtinId="8" hidden="1"/>
    <cellStyle name="Hyperlink" xfId="520" builtinId="8" hidden="1"/>
    <cellStyle name="Hyperlink" xfId="522" builtinId="8" hidden="1"/>
    <cellStyle name="Hyperlink" xfId="524" builtinId="8" hidden="1"/>
    <cellStyle name="Hyperlink" xfId="526" builtinId="8" hidden="1"/>
    <cellStyle name="Hyperlink" xfId="528" builtinId="8" hidden="1"/>
    <cellStyle name="Hyperlink" xfId="530" builtinId="8" hidden="1"/>
    <cellStyle name="Hyperlink" xfId="532" builtinId="8" hidden="1"/>
    <cellStyle name="Hyperlink" xfId="534" builtinId="8" hidden="1"/>
    <cellStyle name="Hyperlink" xfId="536" builtinId="8" hidden="1"/>
    <cellStyle name="Hyperlink" xfId="538" builtinId="8" hidden="1"/>
    <cellStyle name="Hyperlink" xfId="540" builtinId="8" hidden="1"/>
    <cellStyle name="Hyperlink" xfId="542" builtinId="8" hidden="1"/>
    <cellStyle name="Hyperlink" xfId="544" builtinId="8" hidden="1"/>
    <cellStyle name="Hyperlink" xfId="546" builtinId="8" hidden="1"/>
    <cellStyle name="Hyperlink" xfId="548" builtinId="8" hidden="1"/>
    <cellStyle name="Hyperlink" xfId="550" builtinId="8" hidden="1"/>
    <cellStyle name="Hyperlink" xfId="552" builtinId="8" hidden="1"/>
    <cellStyle name="Hyperlink" xfId="554" builtinId="8" hidden="1"/>
    <cellStyle name="Hyperlink" xfId="556" builtinId="8" hidden="1"/>
    <cellStyle name="Hyperlink" xfId="558" builtinId="8" hidden="1"/>
    <cellStyle name="Hyperlink" xfId="560" builtinId="8" hidden="1"/>
    <cellStyle name="Hyperlink" xfId="562" builtinId="8" hidden="1"/>
    <cellStyle name="Hyperlink" xfId="564" builtinId="8" hidden="1"/>
    <cellStyle name="Hyperlink" xfId="566" builtinId="8" hidden="1"/>
    <cellStyle name="Hyperlink" xfId="568" builtinId="8" hidden="1"/>
    <cellStyle name="Hyperlink" xfId="570" builtinId="8" hidden="1"/>
    <cellStyle name="Hyperlink" xfId="572" builtinId="8" hidden="1"/>
    <cellStyle name="Hyperlink" xfId="574" builtinId="8" hidden="1"/>
    <cellStyle name="Hyperlink" xfId="576" builtinId="8" hidden="1"/>
    <cellStyle name="Hyperlink" xfId="578" builtinId="8" hidden="1"/>
    <cellStyle name="Hyperlink" xfId="580" builtinId="8" hidden="1"/>
    <cellStyle name="Hyperlink" xfId="582" builtinId="8" hidden="1"/>
    <cellStyle name="Hyperlink" xfId="584" builtinId="8" hidden="1"/>
    <cellStyle name="Hyperlink" xfId="586" builtinId="8" hidden="1"/>
    <cellStyle name="Hyperlink" xfId="588" builtinId="8" hidden="1"/>
    <cellStyle name="Hyperlink" xfId="590" builtinId="8" hidden="1"/>
    <cellStyle name="Hyperlink" xfId="592" builtinId="8" hidden="1"/>
    <cellStyle name="Hyperlink" xfId="594" builtinId="8" hidden="1"/>
    <cellStyle name="Hyperlink" xfId="596" builtinId="8" hidden="1"/>
    <cellStyle name="Hyperlink" xfId="598" builtinId="8" hidden="1"/>
    <cellStyle name="Hyperlink" xfId="600" builtinId="8" hidden="1"/>
    <cellStyle name="Hyperlink" xfId="602" builtinId="8" hidden="1"/>
    <cellStyle name="Hyperlink" xfId="604" builtinId="8" hidden="1"/>
    <cellStyle name="Hyperlink" xfId="606" builtinId="8" hidden="1"/>
    <cellStyle name="Hyperlink" xfId="608" builtinId="8" hidden="1"/>
    <cellStyle name="Hyperlink" xfId="610" builtinId="8" hidden="1"/>
    <cellStyle name="Hyperlink" xfId="612" builtinId="8" hidden="1"/>
    <cellStyle name="Hyperlink" xfId="614" builtinId="8" hidden="1"/>
    <cellStyle name="Hyperlink" xfId="616" builtinId="8" hidden="1"/>
    <cellStyle name="Hyperlink" xfId="618" builtinId="8" hidden="1"/>
    <cellStyle name="Hyperlink" xfId="620" builtinId="8" hidden="1"/>
    <cellStyle name="Hyperlink" xfId="622" builtinId="8" hidden="1"/>
    <cellStyle name="Hyperlink" xfId="624" builtinId="8" hidden="1"/>
    <cellStyle name="Hyperlink" xfId="626" builtinId="8" hidden="1"/>
    <cellStyle name="Hyperlink" xfId="628" builtinId="8" hidden="1"/>
    <cellStyle name="Hyperlink" xfId="630" builtinId="8" hidden="1"/>
    <cellStyle name="Hyperlink" xfId="632" builtinId="8" hidden="1"/>
    <cellStyle name="Hyperlink" xfId="634" builtinId="8" hidden="1"/>
    <cellStyle name="Hyperlink" xfId="636" builtinId="8" hidden="1"/>
    <cellStyle name="Hyperlink" xfId="638" builtinId="8" hidden="1"/>
    <cellStyle name="Hyperlink" xfId="640" builtinId="8" hidden="1"/>
    <cellStyle name="Hyperlink" xfId="642" builtinId="8" hidden="1"/>
    <cellStyle name="Hyperlink" xfId="644" builtinId="8" hidden="1"/>
    <cellStyle name="Hyperlink" xfId="646" builtinId="8" hidden="1"/>
    <cellStyle name="Hyperlink" xfId="648" builtinId="8" hidden="1"/>
    <cellStyle name="Hyperlink" xfId="650" builtinId="8" hidden="1"/>
    <cellStyle name="Hyperlink" xfId="652" builtinId="8" hidden="1"/>
    <cellStyle name="Hyperlink" xfId="654" builtinId="8" hidden="1"/>
    <cellStyle name="Hyperlink" xfId="656" builtinId="8" hidden="1"/>
    <cellStyle name="Hyperlink" xfId="658" builtinId="8" hidden="1"/>
    <cellStyle name="Hyperlink" xfId="660" builtinId="8" hidden="1"/>
    <cellStyle name="Hyperlink" xfId="662" builtinId="8" hidden="1"/>
    <cellStyle name="Hyperlink" xfId="664" builtinId="8" hidden="1"/>
    <cellStyle name="Hyperlink" xfId="666" builtinId="8" hidden="1"/>
    <cellStyle name="Hyperlink" xfId="668" builtinId="8" hidden="1"/>
    <cellStyle name="Hyperlink" xfId="670" builtinId="8" hidden="1"/>
    <cellStyle name="Hyperlink" xfId="672" builtinId="8" hidden="1"/>
    <cellStyle name="Hyperlink" xfId="674" builtinId="8" hidden="1"/>
    <cellStyle name="Hyperlink" xfId="676" builtinId="8" hidden="1"/>
    <cellStyle name="Hyperlink" xfId="678" builtinId="8" hidden="1"/>
    <cellStyle name="Hyperlink" xfId="680" builtinId="8" hidden="1"/>
    <cellStyle name="Hyperlink" xfId="682" builtinId="8" hidden="1"/>
    <cellStyle name="Hyperlink" xfId="684" builtinId="8" hidden="1"/>
    <cellStyle name="Hyperlink" xfId="686" builtinId="8" hidden="1"/>
    <cellStyle name="Hyperlink" xfId="688" builtinId="8" hidden="1"/>
    <cellStyle name="Hyperlink" xfId="690" builtinId="8" hidden="1"/>
    <cellStyle name="Hyperlink" xfId="692" builtinId="8" hidden="1"/>
    <cellStyle name="Hyperlink" xfId="694" builtinId="8" hidden="1"/>
    <cellStyle name="Hyperlink" xfId="696" builtinId="8" hidden="1"/>
    <cellStyle name="Hyperlink" xfId="698" builtinId="8" hidden="1"/>
    <cellStyle name="Hyperlink" xfId="700" builtinId="8" hidden="1"/>
    <cellStyle name="Hyperlink" xfId="702" builtinId="8" hidden="1"/>
    <cellStyle name="Hyperlink" xfId="704" builtinId="8" hidden="1"/>
    <cellStyle name="Hyperlink" xfId="706" builtinId="8" hidden="1"/>
    <cellStyle name="Hyperlink" xfId="708" builtinId="8" hidden="1"/>
    <cellStyle name="Hyperlink" xfId="710" builtinId="8" hidden="1"/>
    <cellStyle name="Hyperlink" xfId="712" builtinId="8" hidden="1"/>
    <cellStyle name="Hyperlink" xfId="714" builtinId="8" hidden="1"/>
    <cellStyle name="Hyperlink" xfId="716" builtinId="8" hidden="1"/>
    <cellStyle name="Hyperlink" xfId="718" builtinId="8" hidden="1"/>
    <cellStyle name="Hyperlink" xfId="720" builtinId="8" hidden="1"/>
    <cellStyle name="Hyperlink" xfId="722" builtinId="8" hidden="1"/>
    <cellStyle name="Hyperlink" xfId="724" builtinId="8" hidden="1"/>
    <cellStyle name="Hyperlink" xfId="726" builtinId="8" hidden="1"/>
    <cellStyle name="Hyperlink" xfId="728" builtinId="8" hidden="1"/>
    <cellStyle name="Hyperlink" xfId="730" builtinId="8" hidden="1"/>
    <cellStyle name="Hyperlink" xfId="732" builtinId="8" hidden="1"/>
    <cellStyle name="Hyperlink" xfId="734" builtinId="8" hidden="1"/>
    <cellStyle name="Hyperlink" xfId="736" builtinId="8" hidden="1"/>
    <cellStyle name="Hyperlink" xfId="738" builtinId="8" hidden="1"/>
    <cellStyle name="Hyperlink" xfId="740" builtinId="8" hidden="1"/>
    <cellStyle name="Hyperlink" xfId="742" builtinId="8" hidden="1"/>
    <cellStyle name="Hyperlink" xfId="744" builtinId="8" hidden="1"/>
    <cellStyle name="Hyperlink" xfId="746" builtinId="8" hidden="1"/>
    <cellStyle name="Hyperlink" xfId="748" builtinId="8" hidden="1"/>
    <cellStyle name="Hyperlink" xfId="750" builtinId="8" hidden="1"/>
    <cellStyle name="Hyperlink" xfId="752" builtinId="8" hidden="1"/>
    <cellStyle name="Hyperlink" xfId="754" builtinId="8" hidden="1"/>
    <cellStyle name="Hyperlink" xfId="756" builtinId="8" hidden="1"/>
    <cellStyle name="Hyperlink" xfId="758" builtinId="8" hidden="1"/>
    <cellStyle name="Hyperlink" xfId="760" builtinId="8" hidden="1"/>
    <cellStyle name="Hyperlink" xfId="762" builtinId="8" hidden="1"/>
    <cellStyle name="Hyperlink" xfId="764" builtinId="8" hidden="1"/>
    <cellStyle name="Hyperlink" xfId="766" builtinId="8" hidden="1"/>
    <cellStyle name="Hyperlink" xfId="768" builtinId="8" hidden="1"/>
    <cellStyle name="Hyperlink" xfId="770" builtinId="8" hidden="1"/>
    <cellStyle name="Hyperlink" xfId="772" builtinId="8" hidden="1"/>
    <cellStyle name="Hyperlink" xfId="774" builtinId="8" hidden="1"/>
    <cellStyle name="Hyperlink" xfId="776" builtinId="8" hidden="1"/>
    <cellStyle name="Hyperlink" xfId="778" builtinId="8" hidden="1"/>
    <cellStyle name="Hyperlink" xfId="780" builtinId="8" hidden="1"/>
    <cellStyle name="Hyperlink" xfId="782" builtinId="8" hidden="1"/>
    <cellStyle name="Hyperlink" xfId="784" builtinId="8" hidden="1"/>
    <cellStyle name="Hyperlink" xfId="786" builtinId="8" hidden="1"/>
    <cellStyle name="Hyperlink" xfId="788" builtinId="8" hidden="1"/>
    <cellStyle name="Hyperlink" xfId="790" builtinId="8" hidden="1"/>
    <cellStyle name="Hyperlink" xfId="792" builtinId="8" hidden="1"/>
    <cellStyle name="Hyperlink" xfId="794" builtinId="8" hidden="1"/>
    <cellStyle name="Hyperlink" xfId="796" builtinId="8" hidden="1"/>
    <cellStyle name="Hyperlink" xfId="798" builtinId="8" hidden="1"/>
    <cellStyle name="Hyperlink" xfId="800" builtinId="8" hidden="1"/>
    <cellStyle name="Hyperlink" xfId="802" builtinId="8" hidden="1"/>
    <cellStyle name="Hyperlink" xfId="804" builtinId="8" hidden="1"/>
    <cellStyle name="Hyperlink" xfId="806" builtinId="8" hidden="1"/>
    <cellStyle name="Hyperlink" xfId="808" builtinId="8" hidden="1"/>
    <cellStyle name="Hyperlink" xfId="810" builtinId="8" hidden="1"/>
    <cellStyle name="Hyperlink" xfId="812" builtinId="8" hidden="1"/>
    <cellStyle name="Hyperlink" xfId="814" builtinId="8" hidden="1"/>
    <cellStyle name="Hyperlink" xfId="816" builtinId="8" hidden="1"/>
    <cellStyle name="Hyperlink" xfId="818" builtinId="8" hidden="1"/>
    <cellStyle name="Hyperlink" xfId="820" builtinId="8" hidden="1"/>
    <cellStyle name="Hyperlink" xfId="822" builtinId="8" hidden="1"/>
    <cellStyle name="Hyperlink" xfId="824" builtinId="8" hidden="1"/>
    <cellStyle name="Hyperlink" xfId="826" builtinId="8" hidden="1"/>
    <cellStyle name="Hyperlink" xfId="828" builtinId="8" hidden="1"/>
    <cellStyle name="Hyperlink" xfId="830" builtinId="8" hidden="1"/>
    <cellStyle name="Hyperlink" xfId="832" builtinId="8" hidden="1"/>
    <cellStyle name="Hyperlink" xfId="834" builtinId="8" hidden="1"/>
    <cellStyle name="Hyperlink" xfId="836"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14608" builtinId="8" hidden="1"/>
    <cellStyle name="Hyperlink" xfId="14610" builtinId="8" hidden="1"/>
    <cellStyle name="Hyperlink" xfId="14612" builtinId="8" hidden="1"/>
    <cellStyle name="Hyperlink" xfId="14614" builtinId="8" hidden="1"/>
    <cellStyle name="Hyperlink" xfId="14616" builtinId="8" hidden="1"/>
    <cellStyle name="Hyperlink" xfId="14618" builtinId="8" hidden="1"/>
    <cellStyle name="Hyperlink" xfId="14620" builtinId="8" hidden="1"/>
    <cellStyle name="Hyperlink" xfId="14622" builtinId="8" hidden="1"/>
    <cellStyle name="Hyperlink" xfId="14624" builtinId="8" hidden="1"/>
    <cellStyle name="Hyperlink" xfId="14626" builtinId="8" hidden="1"/>
    <cellStyle name="Hyperlink" xfId="14628" builtinId="8" hidden="1"/>
    <cellStyle name="Hyperlink" xfId="14630" builtinId="8" hidden="1"/>
    <cellStyle name="Hyperlink" xfId="14632" builtinId="8" hidden="1"/>
    <cellStyle name="Hyperlink" xfId="14634" builtinId="8" hidden="1"/>
    <cellStyle name="Hyperlink" xfId="14636" builtinId="8" hidden="1"/>
    <cellStyle name="Hyperlink" xfId="14638" builtinId="8" hidden="1"/>
    <cellStyle name="Hyperlink" xfId="14640" builtinId="8" hidden="1"/>
    <cellStyle name="Hyperlink" xfId="14642" builtinId="8" hidden="1"/>
    <cellStyle name="Hyperlink" xfId="14644" builtinId="8" hidden="1"/>
    <cellStyle name="Hyperlink" xfId="14646" builtinId="8" hidden="1"/>
    <cellStyle name="Hyperlink" xfId="14648" builtinId="8" hidden="1"/>
    <cellStyle name="Hyperlink" xfId="14650" builtinId="8" hidden="1"/>
    <cellStyle name="Hyperlink" xfId="14652" builtinId="8" hidden="1"/>
    <cellStyle name="Hyperlink" xfId="14654" builtinId="8" hidden="1"/>
    <cellStyle name="Hyperlink" xfId="14656" builtinId="8" hidden="1"/>
    <cellStyle name="Hyperlink" xfId="14658" builtinId="8" hidden="1"/>
    <cellStyle name="Hyperlink" xfId="14660" builtinId="8" hidden="1"/>
    <cellStyle name="Hyperlink" xfId="14662" builtinId="8" hidden="1"/>
    <cellStyle name="Hyperlink" xfId="14664" builtinId="8" hidden="1"/>
    <cellStyle name="Hyperlink" xfId="14666" builtinId="8" hidden="1"/>
    <cellStyle name="Hyperlink" xfId="14668" builtinId="8" hidden="1"/>
    <cellStyle name="Hyperlink" xfId="14670" builtinId="8" hidden="1"/>
    <cellStyle name="Hyperlink" xfId="14672" builtinId="8" hidden="1"/>
    <cellStyle name="Hyperlink" xfId="14674" builtinId="8" hidden="1"/>
    <cellStyle name="Hyperlink" xfId="14676" builtinId="8" hidden="1"/>
    <cellStyle name="Hyperlink" xfId="14678" builtinId="8" hidden="1"/>
    <cellStyle name="Hyperlink" xfId="14680" builtinId="8" hidden="1"/>
    <cellStyle name="Hyperlink" xfId="14682" builtinId="8" hidden="1"/>
    <cellStyle name="Hyperlink" xfId="14684" builtinId="8" hidden="1"/>
    <cellStyle name="Hyperlink" xfId="14686" builtinId="8" hidden="1"/>
    <cellStyle name="Hyperlink" xfId="14688" builtinId="8" hidden="1"/>
    <cellStyle name="Hyperlink" xfId="14690" builtinId="8" hidden="1"/>
    <cellStyle name="Hyperlink" xfId="14692" builtinId="8" hidden="1"/>
    <cellStyle name="Hyperlink" xfId="14694" builtinId="8" hidden="1"/>
    <cellStyle name="Hyperlink" xfId="14696" builtinId="8" hidden="1"/>
    <cellStyle name="Hyperlink" xfId="14698" builtinId="8" hidden="1"/>
    <cellStyle name="Hyperlink" xfId="14700" builtinId="8" hidden="1"/>
    <cellStyle name="Hyperlink" xfId="14702" builtinId="8" hidden="1"/>
    <cellStyle name="Hyperlink" xfId="14704" builtinId="8" hidden="1"/>
    <cellStyle name="Hyperlink" xfId="14706" builtinId="8" hidden="1"/>
    <cellStyle name="Hyperlink" xfId="14708" builtinId="8" hidden="1"/>
    <cellStyle name="Hyperlink" xfId="14710" builtinId="8" hidden="1"/>
    <cellStyle name="Hyperlink" xfId="14712" builtinId="8" hidden="1"/>
    <cellStyle name="Hyperlink" xfId="14714" builtinId="8" hidden="1"/>
    <cellStyle name="Hyperlink" xfId="14716" builtinId="8" hidden="1"/>
    <cellStyle name="Hyperlink 2" xfId="941"/>
    <cellStyle name="Hyperlink 2 2" xfId="942"/>
    <cellStyle name="Lien hypertexte 2" xfId="943"/>
    <cellStyle name="Lien hypertexte 3" xfId="944"/>
    <cellStyle name="Milliers 2" xfId="945"/>
    <cellStyle name="Milliers 3" xfId="946"/>
    <cellStyle name="Monétaire0" xfId="947"/>
    <cellStyle name="Motif" xfId="948"/>
    <cellStyle name="Neutral 2" xfId="949"/>
    <cellStyle name="Normaali_Eduskuntavaalit" xfId="950"/>
    <cellStyle name="Normal" xfId="0" builtinId="0"/>
    <cellStyle name="Normal 10" xfId="951"/>
    <cellStyle name="Normal 10 10" xfId="952"/>
    <cellStyle name="Normal 10 11" xfId="953"/>
    <cellStyle name="Normal 10 12" xfId="954"/>
    <cellStyle name="Normal 10 13" xfId="955"/>
    <cellStyle name="Normal 10 14" xfId="956"/>
    <cellStyle name="Normal 10 15" xfId="957"/>
    <cellStyle name="Normal 10 16" xfId="958"/>
    <cellStyle name="Normal 10 17" xfId="959"/>
    <cellStyle name="Normal 10 18" xfId="960"/>
    <cellStyle name="Normal 10 19" xfId="961"/>
    <cellStyle name="Normal 10 2" xfId="962"/>
    <cellStyle name="Normal 10 20" xfId="963"/>
    <cellStyle name="Normal 10 21" xfId="964"/>
    <cellStyle name="Normal 10 22" xfId="965"/>
    <cellStyle name="Normal 10 23" xfId="966"/>
    <cellStyle name="Normal 10 24" xfId="967"/>
    <cellStyle name="Normal 10 25" xfId="968"/>
    <cellStyle name="Normal 10 26" xfId="969"/>
    <cellStyle name="Normal 10 27" xfId="970"/>
    <cellStyle name="Normal 10 28" xfId="971"/>
    <cellStyle name="Normal 10 29" xfId="972"/>
    <cellStyle name="Normal 10 3" xfId="973"/>
    <cellStyle name="Normal 10 30" xfId="974"/>
    <cellStyle name="Normal 10 31" xfId="975"/>
    <cellStyle name="Normal 10 32" xfId="976"/>
    <cellStyle name="Normal 10 33" xfId="977"/>
    <cellStyle name="Normal 10 34" xfId="978"/>
    <cellStyle name="Normal 10 35" xfId="979"/>
    <cellStyle name="Normal 10 36" xfId="980"/>
    <cellStyle name="Normal 10 37" xfId="981"/>
    <cellStyle name="Normal 10 38" xfId="982"/>
    <cellStyle name="Normal 10 39" xfId="983"/>
    <cellStyle name="Normal 10 4" xfId="984"/>
    <cellStyle name="Normal 10 5" xfId="985"/>
    <cellStyle name="Normal 10 6" xfId="986"/>
    <cellStyle name="Normal 10 7" xfId="987"/>
    <cellStyle name="Normal 10 8" xfId="988"/>
    <cellStyle name="Normal 10 9" xfId="989"/>
    <cellStyle name="Normal 11" xfId="990"/>
    <cellStyle name="Normal 11 10" xfId="991"/>
    <cellStyle name="Normal 11 11" xfId="992"/>
    <cellStyle name="Normal 11 12" xfId="993"/>
    <cellStyle name="Normal 11 13" xfId="994"/>
    <cellStyle name="Normal 11 14" xfId="995"/>
    <cellStyle name="Normal 11 15" xfId="996"/>
    <cellStyle name="Normal 11 16" xfId="997"/>
    <cellStyle name="Normal 11 17" xfId="998"/>
    <cellStyle name="Normal 11 18" xfId="999"/>
    <cellStyle name="Normal 11 19" xfId="1000"/>
    <cellStyle name="Normal 11 2" xfId="1001"/>
    <cellStyle name="Normal 11 20" xfId="1002"/>
    <cellStyle name="Normal 11 21" xfId="1003"/>
    <cellStyle name="Normal 11 22" xfId="1004"/>
    <cellStyle name="Normal 11 23" xfId="1005"/>
    <cellStyle name="Normal 11 24" xfId="1006"/>
    <cellStyle name="Normal 11 25" xfId="1007"/>
    <cellStyle name="Normal 11 26" xfId="1008"/>
    <cellStyle name="Normal 11 27" xfId="1009"/>
    <cellStyle name="Normal 11 28" xfId="1010"/>
    <cellStyle name="Normal 11 29" xfId="1011"/>
    <cellStyle name="Normal 11 3" xfId="1012"/>
    <cellStyle name="Normal 11 30" xfId="1013"/>
    <cellStyle name="Normal 11 31" xfId="1014"/>
    <cellStyle name="Normal 11 32" xfId="1015"/>
    <cellStyle name="Normal 11 33" xfId="1016"/>
    <cellStyle name="Normal 11 34" xfId="1017"/>
    <cellStyle name="Normal 11 35" xfId="1018"/>
    <cellStyle name="Normal 11 36" xfId="1019"/>
    <cellStyle name="Normal 11 37" xfId="1020"/>
    <cellStyle name="Normal 11 38" xfId="1021"/>
    <cellStyle name="Normal 11 39" xfId="1022"/>
    <cellStyle name="Normal 11 4" xfId="1023"/>
    <cellStyle name="Normal 11 40" xfId="1024"/>
    <cellStyle name="Normal 11 41" xfId="1025"/>
    <cellStyle name="Normal 11 42" xfId="1026"/>
    <cellStyle name="Normal 11 43" xfId="1027"/>
    <cellStyle name="Normal 11 44" xfId="1028"/>
    <cellStyle name="Normal 11 45" xfId="1029"/>
    <cellStyle name="Normal 11 5" xfId="1030"/>
    <cellStyle name="Normal 11 6" xfId="1031"/>
    <cellStyle name="Normal 11 7" xfId="1032"/>
    <cellStyle name="Normal 11 8" xfId="1033"/>
    <cellStyle name="Normal 11 9" xfId="1034"/>
    <cellStyle name="Normal 12" xfId="1035"/>
    <cellStyle name="Normal 12 2" xfId="1036"/>
    <cellStyle name="Normal 13" xfId="1037"/>
    <cellStyle name="Normal 13 2" xfId="1038"/>
    <cellStyle name="Normal 13 3" xfId="1039"/>
    <cellStyle name="Normal 14" xfId="1040"/>
    <cellStyle name="Normal 14 10" xfId="1041"/>
    <cellStyle name="Normal 14 11" xfId="1042"/>
    <cellStyle name="Normal 14 12" xfId="1043"/>
    <cellStyle name="Normal 14 13" xfId="1044"/>
    <cellStyle name="Normal 14 14" xfId="1045"/>
    <cellStyle name="Normal 14 14 10" xfId="1046"/>
    <cellStyle name="Normal 14 14 10 2" xfId="1047"/>
    <cellStyle name="Normal 14 14 10 2 2" xfId="1048"/>
    <cellStyle name="Normal 14 14 10 2 2 2" xfId="1049"/>
    <cellStyle name="Normal 14 14 10 2 2 3" xfId="1050"/>
    <cellStyle name="Normal 14 14 10 2 2 4" xfId="1051"/>
    <cellStyle name="Normal 14 14 10 2 2 5" xfId="1052"/>
    <cellStyle name="Normal 14 14 10 2 2 6" xfId="1053"/>
    <cellStyle name="Normal 14 14 10 2 2 7" xfId="1054"/>
    <cellStyle name="Normal 14 14 10 2 2 8" xfId="1055"/>
    <cellStyle name="Normal 14 14 10 2 3" xfId="1056"/>
    <cellStyle name="Normal 14 14 10 2 4" xfId="1057"/>
    <cellStyle name="Normal 14 14 10 2 5" xfId="1058"/>
    <cellStyle name="Normal 14 14 10 2 6" xfId="1059"/>
    <cellStyle name="Normal 14 14 10 2 7" xfId="1060"/>
    <cellStyle name="Normal 14 14 10 2 8" xfId="1061"/>
    <cellStyle name="Normal 14 14 10 3" xfId="1062"/>
    <cellStyle name="Normal 14 14 10 4" xfId="1063"/>
    <cellStyle name="Normal 14 14 10 5" xfId="1064"/>
    <cellStyle name="Normal 14 14 10 6" xfId="1065"/>
    <cellStyle name="Normal 14 14 10 7" xfId="1066"/>
    <cellStyle name="Normal 14 14 10 8" xfId="1067"/>
    <cellStyle name="Normal 14 14 10 9" xfId="1068"/>
    <cellStyle name="Normal 14 14 11" xfId="1069"/>
    <cellStyle name="Normal 14 14 11 2" xfId="1070"/>
    <cellStyle name="Normal 14 14 11 3" xfId="1071"/>
    <cellStyle name="Normal 14 14 11 4" xfId="1072"/>
    <cellStyle name="Normal 14 14 11 5" xfId="1073"/>
    <cellStyle name="Normal 14 14 11 6" xfId="1074"/>
    <cellStyle name="Normal 14 14 11 7" xfId="1075"/>
    <cellStyle name="Normal 14 14 11 8" xfId="1076"/>
    <cellStyle name="Normal 14 14 12" xfId="1077"/>
    <cellStyle name="Normal 14 14 13" xfId="1078"/>
    <cellStyle name="Normal 14 14 14" xfId="1079"/>
    <cellStyle name="Normal 14 14 15" xfId="1080"/>
    <cellStyle name="Normal 14 14 16" xfId="1081"/>
    <cellStyle name="Normal 14 14 17" xfId="1082"/>
    <cellStyle name="Normal 14 14 2" xfId="1083"/>
    <cellStyle name="Normal 14 14 2 10" xfId="1084"/>
    <cellStyle name="Normal 14 14 2 10 2" xfId="1085"/>
    <cellStyle name="Normal 14 14 2 10 2 2" xfId="1086"/>
    <cellStyle name="Normal 14 14 2 10 2 2 2" xfId="1087"/>
    <cellStyle name="Normal 14 14 2 10 2 2 3" xfId="1088"/>
    <cellStyle name="Normal 14 14 2 10 2 2 4" xfId="1089"/>
    <cellStyle name="Normal 14 14 2 10 2 2 5" xfId="1090"/>
    <cellStyle name="Normal 14 14 2 10 2 2 6" xfId="1091"/>
    <cellStyle name="Normal 14 14 2 10 2 2 7" xfId="1092"/>
    <cellStyle name="Normal 14 14 2 10 2 2 8" xfId="1093"/>
    <cellStyle name="Normal 14 14 2 10 2 3" xfId="1094"/>
    <cellStyle name="Normal 14 14 2 10 2 4" xfId="1095"/>
    <cellStyle name="Normal 14 14 2 10 2 5" xfId="1096"/>
    <cellStyle name="Normal 14 14 2 10 2 6" xfId="1097"/>
    <cellStyle name="Normal 14 14 2 10 2 7" xfId="1098"/>
    <cellStyle name="Normal 14 14 2 10 2 8" xfId="1099"/>
    <cellStyle name="Normal 14 14 2 10 3" xfId="1100"/>
    <cellStyle name="Normal 14 14 2 10 4" xfId="1101"/>
    <cellStyle name="Normal 14 14 2 10 5" xfId="1102"/>
    <cellStyle name="Normal 14 14 2 10 6" xfId="1103"/>
    <cellStyle name="Normal 14 14 2 10 7" xfId="1104"/>
    <cellStyle name="Normal 14 14 2 10 8" xfId="1105"/>
    <cellStyle name="Normal 14 14 2 10 9" xfId="1106"/>
    <cellStyle name="Normal 14 14 2 11" xfId="1107"/>
    <cellStyle name="Normal 14 14 2 11 2" xfId="1108"/>
    <cellStyle name="Normal 14 14 2 11 3" xfId="1109"/>
    <cellStyle name="Normal 14 14 2 11 4" xfId="1110"/>
    <cellStyle name="Normal 14 14 2 11 5" xfId="1111"/>
    <cellStyle name="Normal 14 14 2 11 6" xfId="1112"/>
    <cellStyle name="Normal 14 14 2 11 7" xfId="1113"/>
    <cellStyle name="Normal 14 14 2 11 8" xfId="1114"/>
    <cellStyle name="Normal 14 14 2 12" xfId="1115"/>
    <cellStyle name="Normal 14 14 2 13" xfId="1116"/>
    <cellStyle name="Normal 14 14 2 14" xfId="1117"/>
    <cellStyle name="Normal 14 14 2 15" xfId="1118"/>
    <cellStyle name="Normal 14 14 2 16" xfId="1119"/>
    <cellStyle name="Normal 14 14 2 17" xfId="1120"/>
    <cellStyle name="Normal 14 14 2 2" xfId="1121"/>
    <cellStyle name="Normal 14 14 2 2 10" xfId="1122"/>
    <cellStyle name="Normal 14 14 2 2 2" xfId="1123"/>
    <cellStyle name="Normal 14 14 2 2 2 2" xfId="1124"/>
    <cellStyle name="Normal 14 14 2 2 2 2 2" xfId="1125"/>
    <cellStyle name="Normal 14 14 2 2 2 2 2 2" xfId="1126"/>
    <cellStyle name="Normal 14 14 2 2 2 2 2 3" xfId="1127"/>
    <cellStyle name="Normal 14 14 2 2 2 2 2 4" xfId="1128"/>
    <cellStyle name="Normal 14 14 2 2 2 2 2 5" xfId="1129"/>
    <cellStyle name="Normal 14 14 2 2 2 2 2 6" xfId="1130"/>
    <cellStyle name="Normal 14 14 2 2 2 2 2 7" xfId="1131"/>
    <cellStyle name="Normal 14 14 2 2 2 2 2 8" xfId="1132"/>
    <cellStyle name="Normal 14 14 2 2 2 2 3" xfId="1133"/>
    <cellStyle name="Normal 14 14 2 2 2 2 4" xfId="1134"/>
    <cellStyle name="Normal 14 14 2 2 2 2 5" xfId="1135"/>
    <cellStyle name="Normal 14 14 2 2 2 2 6" xfId="1136"/>
    <cellStyle name="Normal 14 14 2 2 2 2 7" xfId="1137"/>
    <cellStyle name="Normal 14 14 2 2 2 2 8" xfId="1138"/>
    <cellStyle name="Normal 14 14 2 2 2 3" xfId="1139"/>
    <cellStyle name="Normal 14 14 2 2 2 4" xfId="1140"/>
    <cellStyle name="Normal 14 14 2 2 2 5" xfId="1141"/>
    <cellStyle name="Normal 14 14 2 2 2 6" xfId="1142"/>
    <cellStyle name="Normal 14 14 2 2 2 7" xfId="1143"/>
    <cellStyle name="Normal 14 14 2 2 2 8" xfId="1144"/>
    <cellStyle name="Normal 14 14 2 2 2 9" xfId="1145"/>
    <cellStyle name="Normal 14 14 2 2 3" xfId="1146"/>
    <cellStyle name="Normal 14 14 2 2 4" xfId="1147"/>
    <cellStyle name="Normal 14 14 2 2 4 2" xfId="1148"/>
    <cellStyle name="Normal 14 14 2 2 4 3" xfId="1149"/>
    <cellStyle name="Normal 14 14 2 2 4 4" xfId="1150"/>
    <cellStyle name="Normal 14 14 2 2 4 5" xfId="1151"/>
    <cellStyle name="Normal 14 14 2 2 4 6" xfId="1152"/>
    <cellStyle name="Normal 14 14 2 2 4 7" xfId="1153"/>
    <cellStyle name="Normal 14 14 2 2 4 8" xfId="1154"/>
    <cellStyle name="Normal 14 14 2 2 5" xfId="1155"/>
    <cellStyle name="Normal 14 14 2 2 6" xfId="1156"/>
    <cellStyle name="Normal 14 14 2 2 7" xfId="1157"/>
    <cellStyle name="Normal 14 14 2 2 8" xfId="1158"/>
    <cellStyle name="Normal 14 14 2 2 9" xfId="1159"/>
    <cellStyle name="Normal 14 14 2 3" xfId="1160"/>
    <cellStyle name="Normal 14 14 2 4" xfId="1161"/>
    <cellStyle name="Normal 14 14 2 5" xfId="1162"/>
    <cellStyle name="Normal 14 14 2 6" xfId="1163"/>
    <cellStyle name="Normal 14 14 2 7" xfId="1164"/>
    <cellStyle name="Normal 14 14 2 8" xfId="1165"/>
    <cellStyle name="Normal 14 14 2 9" xfId="1166"/>
    <cellStyle name="Normal 14 14 3" xfId="1167"/>
    <cellStyle name="Normal 14 14 3 10" xfId="1168"/>
    <cellStyle name="Normal 14 14 3 2" xfId="1169"/>
    <cellStyle name="Normal 14 14 3 2 2" xfId="1170"/>
    <cellStyle name="Normal 14 14 3 2 2 2" xfId="1171"/>
    <cellStyle name="Normal 14 14 3 2 2 2 2" xfId="1172"/>
    <cellStyle name="Normal 14 14 3 2 2 2 3" xfId="1173"/>
    <cellStyle name="Normal 14 14 3 2 2 2 4" xfId="1174"/>
    <cellStyle name="Normal 14 14 3 2 2 2 5" xfId="1175"/>
    <cellStyle name="Normal 14 14 3 2 2 2 6" xfId="1176"/>
    <cellStyle name="Normal 14 14 3 2 2 2 7" xfId="1177"/>
    <cellStyle name="Normal 14 14 3 2 2 2 8" xfId="1178"/>
    <cellStyle name="Normal 14 14 3 2 2 3" xfId="1179"/>
    <cellStyle name="Normal 14 14 3 2 2 4" xfId="1180"/>
    <cellStyle name="Normal 14 14 3 2 2 5" xfId="1181"/>
    <cellStyle name="Normal 14 14 3 2 2 6" xfId="1182"/>
    <cellStyle name="Normal 14 14 3 2 2 7" xfId="1183"/>
    <cellStyle name="Normal 14 14 3 2 2 8" xfId="1184"/>
    <cellStyle name="Normal 14 14 3 2 3" xfId="1185"/>
    <cellStyle name="Normal 14 14 3 2 4" xfId="1186"/>
    <cellStyle name="Normal 14 14 3 2 5" xfId="1187"/>
    <cellStyle name="Normal 14 14 3 2 6" xfId="1188"/>
    <cellStyle name="Normal 14 14 3 2 7" xfId="1189"/>
    <cellStyle name="Normal 14 14 3 2 8" xfId="1190"/>
    <cellStyle name="Normal 14 14 3 2 9" xfId="1191"/>
    <cellStyle name="Normal 14 14 3 3" xfId="1192"/>
    <cellStyle name="Normal 14 14 3 4" xfId="1193"/>
    <cellStyle name="Normal 14 14 3 4 2" xfId="1194"/>
    <cellStyle name="Normal 14 14 3 4 3" xfId="1195"/>
    <cellStyle name="Normal 14 14 3 4 4" xfId="1196"/>
    <cellStyle name="Normal 14 14 3 4 5" xfId="1197"/>
    <cellStyle name="Normal 14 14 3 4 6" xfId="1198"/>
    <cellStyle name="Normal 14 14 3 4 7" xfId="1199"/>
    <cellStyle name="Normal 14 14 3 4 8" xfId="1200"/>
    <cellStyle name="Normal 14 14 3 5" xfId="1201"/>
    <cellStyle name="Normal 14 14 3 6" xfId="1202"/>
    <cellStyle name="Normal 14 14 3 7" xfId="1203"/>
    <cellStyle name="Normal 14 14 3 8" xfId="1204"/>
    <cellStyle name="Normal 14 14 3 9" xfId="1205"/>
    <cellStyle name="Normal 14 14 4" xfId="1206"/>
    <cellStyle name="Normal 14 14 5" xfId="1207"/>
    <cellStyle name="Normal 14 14 6" xfId="1208"/>
    <cellStyle name="Normal 14 14 7" xfId="1209"/>
    <cellStyle name="Normal 14 14 8" xfId="1210"/>
    <cellStyle name="Normal 14 14 9" xfId="1211"/>
    <cellStyle name="Normal 14 15" xfId="1212"/>
    <cellStyle name="Normal 14 16" xfId="1213"/>
    <cellStyle name="Normal 14 17" xfId="1214"/>
    <cellStyle name="Normal 14 18" xfId="1215"/>
    <cellStyle name="Normal 14 19" xfId="1216"/>
    <cellStyle name="Normal 14 19 10" xfId="1217"/>
    <cellStyle name="Normal 14 19 2" xfId="1218"/>
    <cellStyle name="Normal 14 19 2 2" xfId="1219"/>
    <cellStyle name="Normal 14 19 2 2 2" xfId="1220"/>
    <cellStyle name="Normal 14 19 2 2 2 2" xfId="1221"/>
    <cellStyle name="Normal 14 19 2 2 2 3" xfId="1222"/>
    <cellStyle name="Normal 14 19 2 2 2 4" xfId="1223"/>
    <cellStyle name="Normal 14 19 2 2 2 5" xfId="1224"/>
    <cellStyle name="Normal 14 19 2 2 2 6" xfId="1225"/>
    <cellStyle name="Normal 14 19 2 2 2 7" xfId="1226"/>
    <cellStyle name="Normal 14 19 2 2 2 8" xfId="1227"/>
    <cellStyle name="Normal 14 19 2 2 3" xfId="1228"/>
    <cellStyle name="Normal 14 19 2 2 4" xfId="1229"/>
    <cellStyle name="Normal 14 19 2 2 5" xfId="1230"/>
    <cellStyle name="Normal 14 19 2 2 6" xfId="1231"/>
    <cellStyle name="Normal 14 19 2 2 7" xfId="1232"/>
    <cellStyle name="Normal 14 19 2 2 8" xfId="1233"/>
    <cellStyle name="Normal 14 19 2 3" xfId="1234"/>
    <cellStyle name="Normal 14 19 2 4" xfId="1235"/>
    <cellStyle name="Normal 14 19 2 5" xfId="1236"/>
    <cellStyle name="Normal 14 19 2 6" xfId="1237"/>
    <cellStyle name="Normal 14 19 2 7" xfId="1238"/>
    <cellStyle name="Normal 14 19 2 8" xfId="1239"/>
    <cellStyle name="Normal 14 19 2 9" xfId="1240"/>
    <cellStyle name="Normal 14 19 3" xfId="1241"/>
    <cellStyle name="Normal 14 19 4" xfId="1242"/>
    <cellStyle name="Normal 14 19 4 2" xfId="1243"/>
    <cellStyle name="Normal 14 19 4 3" xfId="1244"/>
    <cellStyle name="Normal 14 19 4 4" xfId="1245"/>
    <cellStyle name="Normal 14 19 4 5" xfId="1246"/>
    <cellStyle name="Normal 14 19 4 6" xfId="1247"/>
    <cellStyle name="Normal 14 19 4 7" xfId="1248"/>
    <cellStyle name="Normal 14 19 4 8" xfId="1249"/>
    <cellStyle name="Normal 14 19 5" xfId="1250"/>
    <cellStyle name="Normal 14 19 6" xfId="1251"/>
    <cellStyle name="Normal 14 19 7" xfId="1252"/>
    <cellStyle name="Normal 14 19 8" xfId="1253"/>
    <cellStyle name="Normal 14 19 9" xfId="1254"/>
    <cellStyle name="Normal 14 2" xfId="1255"/>
    <cellStyle name="Normal 14 2 10" xfId="1256"/>
    <cellStyle name="Normal 14 2 11" xfId="1257"/>
    <cellStyle name="Normal 14 2 12" xfId="1258"/>
    <cellStyle name="Normal 14 2 13" xfId="1259"/>
    <cellStyle name="Normal 14 2 14" xfId="1260"/>
    <cellStyle name="Normal 14 2 15" xfId="1261"/>
    <cellStyle name="Normal 14 2 15 2" xfId="1262"/>
    <cellStyle name="Normal 14 2 15 2 2" xfId="1263"/>
    <cellStyle name="Normal 14 2 15 2 2 2" xfId="1264"/>
    <cellStyle name="Normal 14 2 15 2 2 3" xfId="1265"/>
    <cellStyle name="Normal 14 2 15 2 2 4" xfId="1266"/>
    <cellStyle name="Normal 14 2 15 2 2 5" xfId="1267"/>
    <cellStyle name="Normal 14 2 15 2 2 6" xfId="1268"/>
    <cellStyle name="Normal 14 2 15 2 2 7" xfId="1269"/>
    <cellStyle name="Normal 14 2 15 2 2 8" xfId="1270"/>
    <cellStyle name="Normal 14 2 15 2 3" xfId="1271"/>
    <cellStyle name="Normal 14 2 15 2 4" xfId="1272"/>
    <cellStyle name="Normal 14 2 15 2 5" xfId="1273"/>
    <cellStyle name="Normal 14 2 15 2 6" xfId="1274"/>
    <cellStyle name="Normal 14 2 15 2 7" xfId="1275"/>
    <cellStyle name="Normal 14 2 15 2 8" xfId="1276"/>
    <cellStyle name="Normal 14 2 15 3" xfId="1277"/>
    <cellStyle name="Normal 14 2 15 4" xfId="1278"/>
    <cellStyle name="Normal 14 2 15 5" xfId="1279"/>
    <cellStyle name="Normal 14 2 15 6" xfId="1280"/>
    <cellStyle name="Normal 14 2 15 7" xfId="1281"/>
    <cellStyle name="Normal 14 2 15 8" xfId="1282"/>
    <cellStyle name="Normal 14 2 15 9" xfId="1283"/>
    <cellStyle name="Normal 14 2 16" xfId="1284"/>
    <cellStyle name="Normal 14 2 16 2" xfId="1285"/>
    <cellStyle name="Normal 14 2 16 3" xfId="1286"/>
    <cellStyle name="Normal 14 2 16 4" xfId="1287"/>
    <cellStyle name="Normal 14 2 16 5" xfId="1288"/>
    <cellStyle name="Normal 14 2 16 6" xfId="1289"/>
    <cellStyle name="Normal 14 2 16 7" xfId="1290"/>
    <cellStyle name="Normal 14 2 16 8" xfId="1291"/>
    <cellStyle name="Normal 14 2 17" xfId="1292"/>
    <cellStyle name="Normal 14 2 18" xfId="1293"/>
    <cellStyle name="Normal 14 2 19" xfId="1294"/>
    <cellStyle name="Normal 14 2 2" xfId="1295"/>
    <cellStyle name="Normal 14 2 2 10" xfId="1296"/>
    <cellStyle name="Normal 14 2 2 11" xfId="1297"/>
    <cellStyle name="Normal 14 2 2 12" xfId="1298"/>
    <cellStyle name="Normal 14 2 2 13" xfId="1299"/>
    <cellStyle name="Normal 14 2 2 14" xfId="1300"/>
    <cellStyle name="Normal 14 2 2 15" xfId="1301"/>
    <cellStyle name="Normal 14 2 2 15 2" xfId="1302"/>
    <cellStyle name="Normal 14 2 2 15 2 2" xfId="1303"/>
    <cellStyle name="Normal 14 2 2 15 2 2 2" xfId="1304"/>
    <cellStyle name="Normal 14 2 2 15 2 2 3" xfId="1305"/>
    <cellStyle name="Normal 14 2 2 15 2 2 4" xfId="1306"/>
    <cellStyle name="Normal 14 2 2 15 2 2 5" xfId="1307"/>
    <cellStyle name="Normal 14 2 2 15 2 2 6" xfId="1308"/>
    <cellStyle name="Normal 14 2 2 15 2 2 7" xfId="1309"/>
    <cellStyle name="Normal 14 2 2 15 2 2 8" xfId="1310"/>
    <cellStyle name="Normal 14 2 2 15 2 3" xfId="1311"/>
    <cellStyle name="Normal 14 2 2 15 2 4" xfId="1312"/>
    <cellStyle name="Normal 14 2 2 15 2 5" xfId="1313"/>
    <cellStyle name="Normal 14 2 2 15 2 6" xfId="1314"/>
    <cellStyle name="Normal 14 2 2 15 2 7" xfId="1315"/>
    <cellStyle name="Normal 14 2 2 15 2 8" xfId="1316"/>
    <cellStyle name="Normal 14 2 2 15 3" xfId="1317"/>
    <cellStyle name="Normal 14 2 2 15 4" xfId="1318"/>
    <cellStyle name="Normal 14 2 2 15 5" xfId="1319"/>
    <cellStyle name="Normal 14 2 2 15 6" xfId="1320"/>
    <cellStyle name="Normal 14 2 2 15 7" xfId="1321"/>
    <cellStyle name="Normal 14 2 2 15 8" xfId="1322"/>
    <cellStyle name="Normal 14 2 2 15 9" xfId="1323"/>
    <cellStyle name="Normal 14 2 2 16" xfId="1324"/>
    <cellStyle name="Normal 14 2 2 16 2" xfId="1325"/>
    <cellStyle name="Normal 14 2 2 16 3" xfId="1326"/>
    <cellStyle name="Normal 14 2 2 16 4" xfId="1327"/>
    <cellStyle name="Normal 14 2 2 16 5" xfId="1328"/>
    <cellStyle name="Normal 14 2 2 16 6" xfId="1329"/>
    <cellStyle name="Normal 14 2 2 16 7" xfId="1330"/>
    <cellStyle name="Normal 14 2 2 16 8" xfId="1331"/>
    <cellStyle name="Normal 14 2 2 17" xfId="1332"/>
    <cellStyle name="Normal 14 2 2 18" xfId="1333"/>
    <cellStyle name="Normal 14 2 2 19" xfId="1334"/>
    <cellStyle name="Normal 14 2 2 2" xfId="1335"/>
    <cellStyle name="Normal 14 2 2 2 10" xfId="1336"/>
    <cellStyle name="Normal 14 2 2 2 10 2" xfId="1337"/>
    <cellStyle name="Normal 14 2 2 2 10 2 2" xfId="1338"/>
    <cellStyle name="Normal 14 2 2 2 10 2 2 2" xfId="1339"/>
    <cellStyle name="Normal 14 2 2 2 10 2 2 3" xfId="1340"/>
    <cellStyle name="Normal 14 2 2 2 10 2 2 4" xfId="1341"/>
    <cellStyle name="Normal 14 2 2 2 10 2 2 5" xfId="1342"/>
    <cellStyle name="Normal 14 2 2 2 10 2 2 6" xfId="1343"/>
    <cellStyle name="Normal 14 2 2 2 10 2 2 7" xfId="1344"/>
    <cellStyle name="Normal 14 2 2 2 10 2 2 8" xfId="1345"/>
    <cellStyle name="Normal 14 2 2 2 10 2 3" xfId="1346"/>
    <cellStyle name="Normal 14 2 2 2 10 2 4" xfId="1347"/>
    <cellStyle name="Normal 14 2 2 2 10 2 5" xfId="1348"/>
    <cellStyle name="Normal 14 2 2 2 10 2 6" xfId="1349"/>
    <cellStyle name="Normal 14 2 2 2 10 2 7" xfId="1350"/>
    <cellStyle name="Normal 14 2 2 2 10 2 8" xfId="1351"/>
    <cellStyle name="Normal 14 2 2 2 10 3" xfId="1352"/>
    <cellStyle name="Normal 14 2 2 2 10 4" xfId="1353"/>
    <cellStyle name="Normal 14 2 2 2 10 5" xfId="1354"/>
    <cellStyle name="Normal 14 2 2 2 10 6" xfId="1355"/>
    <cellStyle name="Normal 14 2 2 2 10 7" xfId="1356"/>
    <cellStyle name="Normal 14 2 2 2 10 8" xfId="1357"/>
    <cellStyle name="Normal 14 2 2 2 10 9" xfId="1358"/>
    <cellStyle name="Normal 14 2 2 2 11" xfId="1359"/>
    <cellStyle name="Normal 14 2 2 2 11 2" xfId="1360"/>
    <cellStyle name="Normal 14 2 2 2 11 3" xfId="1361"/>
    <cellStyle name="Normal 14 2 2 2 11 4" xfId="1362"/>
    <cellStyle name="Normal 14 2 2 2 11 5" xfId="1363"/>
    <cellStyle name="Normal 14 2 2 2 11 6" xfId="1364"/>
    <cellStyle name="Normal 14 2 2 2 11 7" xfId="1365"/>
    <cellStyle name="Normal 14 2 2 2 11 8" xfId="1366"/>
    <cellStyle name="Normal 14 2 2 2 12" xfId="1367"/>
    <cellStyle name="Normal 14 2 2 2 13" xfId="1368"/>
    <cellStyle name="Normal 14 2 2 2 14" xfId="1369"/>
    <cellStyle name="Normal 14 2 2 2 15" xfId="1370"/>
    <cellStyle name="Normal 14 2 2 2 16" xfId="1371"/>
    <cellStyle name="Normal 14 2 2 2 17" xfId="1372"/>
    <cellStyle name="Normal 14 2 2 2 2" xfId="1373"/>
    <cellStyle name="Normal 14 2 2 2 2 10" xfId="1374"/>
    <cellStyle name="Normal 14 2 2 2 2 10 2" xfId="1375"/>
    <cellStyle name="Normal 14 2 2 2 2 10 2 2" xfId="1376"/>
    <cellStyle name="Normal 14 2 2 2 2 10 2 2 2" xfId="1377"/>
    <cellStyle name="Normal 14 2 2 2 2 10 2 2 3" xfId="1378"/>
    <cellStyle name="Normal 14 2 2 2 2 10 2 2 4" xfId="1379"/>
    <cellStyle name="Normal 14 2 2 2 2 10 2 2 5" xfId="1380"/>
    <cellStyle name="Normal 14 2 2 2 2 10 2 2 6" xfId="1381"/>
    <cellStyle name="Normal 14 2 2 2 2 10 2 2 7" xfId="1382"/>
    <cellStyle name="Normal 14 2 2 2 2 10 2 2 8" xfId="1383"/>
    <cellStyle name="Normal 14 2 2 2 2 10 2 3" xfId="1384"/>
    <cellStyle name="Normal 14 2 2 2 2 10 2 4" xfId="1385"/>
    <cellStyle name="Normal 14 2 2 2 2 10 2 5" xfId="1386"/>
    <cellStyle name="Normal 14 2 2 2 2 10 2 6" xfId="1387"/>
    <cellStyle name="Normal 14 2 2 2 2 10 2 7" xfId="1388"/>
    <cellStyle name="Normal 14 2 2 2 2 10 2 8" xfId="1389"/>
    <cellStyle name="Normal 14 2 2 2 2 10 3" xfId="1390"/>
    <cellStyle name="Normal 14 2 2 2 2 10 4" xfId="1391"/>
    <cellStyle name="Normal 14 2 2 2 2 10 5" xfId="1392"/>
    <cellStyle name="Normal 14 2 2 2 2 10 6" xfId="1393"/>
    <cellStyle name="Normal 14 2 2 2 2 10 7" xfId="1394"/>
    <cellStyle name="Normal 14 2 2 2 2 10 8" xfId="1395"/>
    <cellStyle name="Normal 14 2 2 2 2 10 9" xfId="1396"/>
    <cellStyle name="Normal 14 2 2 2 2 11" xfId="1397"/>
    <cellStyle name="Normal 14 2 2 2 2 11 2" xfId="1398"/>
    <cellStyle name="Normal 14 2 2 2 2 11 3" xfId="1399"/>
    <cellStyle name="Normal 14 2 2 2 2 11 4" xfId="1400"/>
    <cellStyle name="Normal 14 2 2 2 2 11 5" xfId="1401"/>
    <cellStyle name="Normal 14 2 2 2 2 11 6" xfId="1402"/>
    <cellStyle name="Normal 14 2 2 2 2 11 7" xfId="1403"/>
    <cellStyle name="Normal 14 2 2 2 2 11 8" xfId="1404"/>
    <cellStyle name="Normal 14 2 2 2 2 12" xfId="1405"/>
    <cellStyle name="Normal 14 2 2 2 2 13" xfId="1406"/>
    <cellStyle name="Normal 14 2 2 2 2 14" xfId="1407"/>
    <cellStyle name="Normal 14 2 2 2 2 15" xfId="1408"/>
    <cellStyle name="Normal 14 2 2 2 2 16" xfId="1409"/>
    <cellStyle name="Normal 14 2 2 2 2 17" xfId="1410"/>
    <cellStyle name="Normal 14 2 2 2 2 2" xfId="1411"/>
    <cellStyle name="Normal 14 2 2 2 2 2 10" xfId="1412"/>
    <cellStyle name="Normal 14 2 2 2 2 2 2" xfId="1413"/>
    <cellStyle name="Normal 14 2 2 2 2 2 2 2" xfId="1414"/>
    <cellStyle name="Normal 14 2 2 2 2 2 2 2 2" xfId="1415"/>
    <cellStyle name="Normal 14 2 2 2 2 2 2 2 2 2" xfId="1416"/>
    <cellStyle name="Normal 14 2 2 2 2 2 2 2 2 3" xfId="1417"/>
    <cellStyle name="Normal 14 2 2 2 2 2 2 2 2 4" xfId="1418"/>
    <cellStyle name="Normal 14 2 2 2 2 2 2 2 2 5" xfId="1419"/>
    <cellStyle name="Normal 14 2 2 2 2 2 2 2 2 6" xfId="1420"/>
    <cellStyle name="Normal 14 2 2 2 2 2 2 2 2 7" xfId="1421"/>
    <cellStyle name="Normal 14 2 2 2 2 2 2 2 2 8" xfId="1422"/>
    <cellStyle name="Normal 14 2 2 2 2 2 2 2 3" xfId="1423"/>
    <cellStyle name="Normal 14 2 2 2 2 2 2 2 4" xfId="1424"/>
    <cellStyle name="Normal 14 2 2 2 2 2 2 2 5" xfId="1425"/>
    <cellStyle name="Normal 14 2 2 2 2 2 2 2 6" xfId="1426"/>
    <cellStyle name="Normal 14 2 2 2 2 2 2 2 7" xfId="1427"/>
    <cellStyle name="Normal 14 2 2 2 2 2 2 2 8" xfId="1428"/>
    <cellStyle name="Normal 14 2 2 2 2 2 2 3" xfId="1429"/>
    <cellStyle name="Normal 14 2 2 2 2 2 2 4" xfId="1430"/>
    <cellStyle name="Normal 14 2 2 2 2 2 2 5" xfId="1431"/>
    <cellStyle name="Normal 14 2 2 2 2 2 2 6" xfId="1432"/>
    <cellStyle name="Normal 14 2 2 2 2 2 2 7" xfId="1433"/>
    <cellStyle name="Normal 14 2 2 2 2 2 2 8" xfId="1434"/>
    <cellStyle name="Normal 14 2 2 2 2 2 2 9" xfId="1435"/>
    <cellStyle name="Normal 14 2 2 2 2 2 3" xfId="1436"/>
    <cellStyle name="Normal 14 2 2 2 2 2 4" xfId="1437"/>
    <cellStyle name="Normal 14 2 2 2 2 2 4 2" xfId="1438"/>
    <cellStyle name="Normal 14 2 2 2 2 2 4 3" xfId="1439"/>
    <cellStyle name="Normal 14 2 2 2 2 2 4 4" xfId="1440"/>
    <cellStyle name="Normal 14 2 2 2 2 2 4 5" xfId="1441"/>
    <cellStyle name="Normal 14 2 2 2 2 2 4 6" xfId="1442"/>
    <cellStyle name="Normal 14 2 2 2 2 2 4 7" xfId="1443"/>
    <cellStyle name="Normal 14 2 2 2 2 2 4 8" xfId="1444"/>
    <cellStyle name="Normal 14 2 2 2 2 2 5" xfId="1445"/>
    <cellStyle name="Normal 14 2 2 2 2 2 6" xfId="1446"/>
    <cellStyle name="Normal 14 2 2 2 2 2 7" xfId="1447"/>
    <cellStyle name="Normal 14 2 2 2 2 2 8" xfId="1448"/>
    <cellStyle name="Normal 14 2 2 2 2 2 9" xfId="1449"/>
    <cellStyle name="Normal 14 2 2 2 2 3" xfId="1450"/>
    <cellStyle name="Normal 14 2 2 2 2 4" xfId="1451"/>
    <cellStyle name="Normal 14 2 2 2 2 5" xfId="1452"/>
    <cellStyle name="Normal 14 2 2 2 2 6" xfId="1453"/>
    <cellStyle name="Normal 14 2 2 2 2 7" xfId="1454"/>
    <cellStyle name="Normal 14 2 2 2 2 8" xfId="1455"/>
    <cellStyle name="Normal 14 2 2 2 2 9" xfId="1456"/>
    <cellStyle name="Normal 14 2 2 2 3" xfId="1457"/>
    <cellStyle name="Normal 14 2 2 2 3 10" xfId="1458"/>
    <cellStyle name="Normal 14 2 2 2 3 2" xfId="1459"/>
    <cellStyle name="Normal 14 2 2 2 3 2 2" xfId="1460"/>
    <cellStyle name="Normal 14 2 2 2 3 2 2 2" xfId="1461"/>
    <cellStyle name="Normal 14 2 2 2 3 2 2 2 2" xfId="1462"/>
    <cellStyle name="Normal 14 2 2 2 3 2 2 2 3" xfId="1463"/>
    <cellStyle name="Normal 14 2 2 2 3 2 2 2 4" xfId="1464"/>
    <cellStyle name="Normal 14 2 2 2 3 2 2 2 5" xfId="1465"/>
    <cellStyle name="Normal 14 2 2 2 3 2 2 2 6" xfId="1466"/>
    <cellStyle name="Normal 14 2 2 2 3 2 2 2 7" xfId="1467"/>
    <cellStyle name="Normal 14 2 2 2 3 2 2 2 8" xfId="1468"/>
    <cellStyle name="Normal 14 2 2 2 3 2 2 3" xfId="1469"/>
    <cellStyle name="Normal 14 2 2 2 3 2 2 4" xfId="1470"/>
    <cellStyle name="Normal 14 2 2 2 3 2 2 5" xfId="1471"/>
    <cellStyle name="Normal 14 2 2 2 3 2 2 6" xfId="1472"/>
    <cellStyle name="Normal 14 2 2 2 3 2 2 7" xfId="1473"/>
    <cellStyle name="Normal 14 2 2 2 3 2 2 8" xfId="1474"/>
    <cellStyle name="Normal 14 2 2 2 3 2 3" xfId="1475"/>
    <cellStyle name="Normal 14 2 2 2 3 2 4" xfId="1476"/>
    <cellStyle name="Normal 14 2 2 2 3 2 5" xfId="1477"/>
    <cellStyle name="Normal 14 2 2 2 3 2 6" xfId="1478"/>
    <cellStyle name="Normal 14 2 2 2 3 2 7" xfId="1479"/>
    <cellStyle name="Normal 14 2 2 2 3 2 8" xfId="1480"/>
    <cellStyle name="Normal 14 2 2 2 3 2 9" xfId="1481"/>
    <cellStyle name="Normal 14 2 2 2 3 3" xfId="1482"/>
    <cellStyle name="Normal 14 2 2 2 3 4" xfId="1483"/>
    <cellStyle name="Normal 14 2 2 2 3 4 2" xfId="1484"/>
    <cellStyle name="Normal 14 2 2 2 3 4 3" xfId="1485"/>
    <cellStyle name="Normal 14 2 2 2 3 4 4" xfId="1486"/>
    <cellStyle name="Normal 14 2 2 2 3 4 5" xfId="1487"/>
    <cellStyle name="Normal 14 2 2 2 3 4 6" xfId="1488"/>
    <cellStyle name="Normal 14 2 2 2 3 4 7" xfId="1489"/>
    <cellStyle name="Normal 14 2 2 2 3 4 8" xfId="1490"/>
    <cellStyle name="Normal 14 2 2 2 3 5" xfId="1491"/>
    <cellStyle name="Normal 14 2 2 2 3 6" xfId="1492"/>
    <cellStyle name="Normal 14 2 2 2 3 7" xfId="1493"/>
    <cellStyle name="Normal 14 2 2 2 3 8" xfId="1494"/>
    <cellStyle name="Normal 14 2 2 2 3 9" xfId="1495"/>
    <cellStyle name="Normal 14 2 2 2 4" xfId="1496"/>
    <cellStyle name="Normal 14 2 2 2 5" xfId="1497"/>
    <cellStyle name="Normal 14 2 2 2 6" xfId="1498"/>
    <cellStyle name="Normal 14 2 2 2 7" xfId="1499"/>
    <cellStyle name="Normal 14 2 2 2 8" xfId="1500"/>
    <cellStyle name="Normal 14 2 2 2 9" xfId="1501"/>
    <cellStyle name="Normal 14 2 2 20" xfId="1502"/>
    <cellStyle name="Normal 14 2 2 21" xfId="1503"/>
    <cellStyle name="Normal 14 2 2 22" xfId="1504"/>
    <cellStyle name="Normal 14 2 2 3" xfId="1505"/>
    <cellStyle name="Normal 14 2 2 4" xfId="1506"/>
    <cellStyle name="Normal 14 2 2 5" xfId="1507"/>
    <cellStyle name="Normal 14 2 2 6" xfId="1508"/>
    <cellStyle name="Normal 14 2 2 7" xfId="1509"/>
    <cellStyle name="Normal 14 2 2 7 10" xfId="1510"/>
    <cellStyle name="Normal 14 2 2 7 2" xfId="1511"/>
    <cellStyle name="Normal 14 2 2 7 2 2" xfId="1512"/>
    <cellStyle name="Normal 14 2 2 7 2 2 2" xfId="1513"/>
    <cellStyle name="Normal 14 2 2 7 2 2 2 2" xfId="1514"/>
    <cellStyle name="Normal 14 2 2 7 2 2 2 3" xfId="1515"/>
    <cellStyle name="Normal 14 2 2 7 2 2 2 4" xfId="1516"/>
    <cellStyle name="Normal 14 2 2 7 2 2 2 5" xfId="1517"/>
    <cellStyle name="Normal 14 2 2 7 2 2 2 6" xfId="1518"/>
    <cellStyle name="Normal 14 2 2 7 2 2 2 7" xfId="1519"/>
    <cellStyle name="Normal 14 2 2 7 2 2 2 8" xfId="1520"/>
    <cellStyle name="Normal 14 2 2 7 2 2 3" xfId="1521"/>
    <cellStyle name="Normal 14 2 2 7 2 2 4" xfId="1522"/>
    <cellStyle name="Normal 14 2 2 7 2 2 5" xfId="1523"/>
    <cellStyle name="Normal 14 2 2 7 2 2 6" xfId="1524"/>
    <cellStyle name="Normal 14 2 2 7 2 2 7" xfId="1525"/>
    <cellStyle name="Normal 14 2 2 7 2 2 8" xfId="1526"/>
    <cellStyle name="Normal 14 2 2 7 2 3" xfId="1527"/>
    <cellStyle name="Normal 14 2 2 7 2 4" xfId="1528"/>
    <cellStyle name="Normal 14 2 2 7 2 5" xfId="1529"/>
    <cellStyle name="Normal 14 2 2 7 2 6" xfId="1530"/>
    <cellStyle name="Normal 14 2 2 7 2 7" xfId="1531"/>
    <cellStyle name="Normal 14 2 2 7 2 8" xfId="1532"/>
    <cellStyle name="Normal 14 2 2 7 2 9" xfId="1533"/>
    <cellStyle name="Normal 14 2 2 7 3" xfId="1534"/>
    <cellStyle name="Normal 14 2 2 7 4" xfId="1535"/>
    <cellStyle name="Normal 14 2 2 7 4 2" xfId="1536"/>
    <cellStyle name="Normal 14 2 2 7 4 3" xfId="1537"/>
    <cellStyle name="Normal 14 2 2 7 4 4" xfId="1538"/>
    <cellStyle name="Normal 14 2 2 7 4 5" xfId="1539"/>
    <cellStyle name="Normal 14 2 2 7 4 6" xfId="1540"/>
    <cellStyle name="Normal 14 2 2 7 4 7" xfId="1541"/>
    <cellStyle name="Normal 14 2 2 7 4 8" xfId="1542"/>
    <cellStyle name="Normal 14 2 2 7 5" xfId="1543"/>
    <cellStyle name="Normal 14 2 2 7 6" xfId="1544"/>
    <cellStyle name="Normal 14 2 2 7 7" xfId="1545"/>
    <cellStyle name="Normal 14 2 2 7 8" xfId="1546"/>
    <cellStyle name="Normal 14 2 2 7 9" xfId="1547"/>
    <cellStyle name="Normal 14 2 2 8" xfId="1548"/>
    <cellStyle name="Normal 14 2 2 9" xfId="1549"/>
    <cellStyle name="Normal 14 2 20" xfId="1550"/>
    <cellStyle name="Normal 14 2 21" xfId="1551"/>
    <cellStyle name="Normal 14 2 22" xfId="1552"/>
    <cellStyle name="Normal 14 2 3" xfId="1553"/>
    <cellStyle name="Normal 14 2 3 10" xfId="1554"/>
    <cellStyle name="Normal 14 2 3 10 2" xfId="1555"/>
    <cellStyle name="Normal 14 2 3 10 2 2" xfId="1556"/>
    <cellStyle name="Normal 14 2 3 10 2 2 2" xfId="1557"/>
    <cellStyle name="Normal 14 2 3 10 2 2 3" xfId="1558"/>
    <cellStyle name="Normal 14 2 3 10 2 2 4" xfId="1559"/>
    <cellStyle name="Normal 14 2 3 10 2 2 5" xfId="1560"/>
    <cellStyle name="Normal 14 2 3 10 2 2 6" xfId="1561"/>
    <cellStyle name="Normal 14 2 3 10 2 2 7" xfId="1562"/>
    <cellStyle name="Normal 14 2 3 10 2 2 8" xfId="1563"/>
    <cellStyle name="Normal 14 2 3 10 2 3" xfId="1564"/>
    <cellStyle name="Normal 14 2 3 10 2 4" xfId="1565"/>
    <cellStyle name="Normal 14 2 3 10 2 5" xfId="1566"/>
    <cellStyle name="Normal 14 2 3 10 2 6" xfId="1567"/>
    <cellStyle name="Normal 14 2 3 10 2 7" xfId="1568"/>
    <cellStyle name="Normal 14 2 3 10 2 8" xfId="1569"/>
    <cellStyle name="Normal 14 2 3 10 3" xfId="1570"/>
    <cellStyle name="Normal 14 2 3 10 4" xfId="1571"/>
    <cellStyle name="Normal 14 2 3 10 5" xfId="1572"/>
    <cellStyle name="Normal 14 2 3 10 6" xfId="1573"/>
    <cellStyle name="Normal 14 2 3 10 7" xfId="1574"/>
    <cellStyle name="Normal 14 2 3 10 8" xfId="1575"/>
    <cellStyle name="Normal 14 2 3 10 9" xfId="1576"/>
    <cellStyle name="Normal 14 2 3 11" xfId="1577"/>
    <cellStyle name="Normal 14 2 3 11 2" xfId="1578"/>
    <cellStyle name="Normal 14 2 3 11 3" xfId="1579"/>
    <cellStyle name="Normal 14 2 3 11 4" xfId="1580"/>
    <cellStyle name="Normal 14 2 3 11 5" xfId="1581"/>
    <cellStyle name="Normal 14 2 3 11 6" xfId="1582"/>
    <cellStyle name="Normal 14 2 3 11 7" xfId="1583"/>
    <cellStyle name="Normal 14 2 3 11 8" xfId="1584"/>
    <cellStyle name="Normal 14 2 3 12" xfId="1585"/>
    <cellStyle name="Normal 14 2 3 13" xfId="1586"/>
    <cellStyle name="Normal 14 2 3 14" xfId="1587"/>
    <cellStyle name="Normal 14 2 3 15" xfId="1588"/>
    <cellStyle name="Normal 14 2 3 16" xfId="1589"/>
    <cellStyle name="Normal 14 2 3 17" xfId="1590"/>
    <cellStyle name="Normal 14 2 3 2" xfId="1591"/>
    <cellStyle name="Normal 14 2 3 2 10" xfId="1592"/>
    <cellStyle name="Normal 14 2 3 2 10 2" xfId="1593"/>
    <cellStyle name="Normal 14 2 3 2 10 2 2" xfId="1594"/>
    <cellStyle name="Normal 14 2 3 2 10 2 2 2" xfId="1595"/>
    <cellStyle name="Normal 14 2 3 2 10 2 2 3" xfId="1596"/>
    <cellStyle name="Normal 14 2 3 2 10 2 2 4" xfId="1597"/>
    <cellStyle name="Normal 14 2 3 2 10 2 2 5" xfId="1598"/>
    <cellStyle name="Normal 14 2 3 2 10 2 2 6" xfId="1599"/>
    <cellStyle name="Normal 14 2 3 2 10 2 2 7" xfId="1600"/>
    <cellStyle name="Normal 14 2 3 2 10 2 2 8" xfId="1601"/>
    <cellStyle name="Normal 14 2 3 2 10 2 3" xfId="1602"/>
    <cellStyle name="Normal 14 2 3 2 10 2 4" xfId="1603"/>
    <cellStyle name="Normal 14 2 3 2 10 2 5" xfId="1604"/>
    <cellStyle name="Normal 14 2 3 2 10 2 6" xfId="1605"/>
    <cellStyle name="Normal 14 2 3 2 10 2 7" xfId="1606"/>
    <cellStyle name="Normal 14 2 3 2 10 2 8" xfId="1607"/>
    <cellStyle name="Normal 14 2 3 2 10 3" xfId="1608"/>
    <cellStyle name="Normal 14 2 3 2 10 4" xfId="1609"/>
    <cellStyle name="Normal 14 2 3 2 10 5" xfId="1610"/>
    <cellStyle name="Normal 14 2 3 2 10 6" xfId="1611"/>
    <cellStyle name="Normal 14 2 3 2 10 7" xfId="1612"/>
    <cellStyle name="Normal 14 2 3 2 10 8" xfId="1613"/>
    <cellStyle name="Normal 14 2 3 2 10 9" xfId="1614"/>
    <cellStyle name="Normal 14 2 3 2 11" xfId="1615"/>
    <cellStyle name="Normal 14 2 3 2 11 2" xfId="1616"/>
    <cellStyle name="Normal 14 2 3 2 11 3" xfId="1617"/>
    <cellStyle name="Normal 14 2 3 2 11 4" xfId="1618"/>
    <cellStyle name="Normal 14 2 3 2 11 5" xfId="1619"/>
    <cellStyle name="Normal 14 2 3 2 11 6" xfId="1620"/>
    <cellStyle name="Normal 14 2 3 2 11 7" xfId="1621"/>
    <cellStyle name="Normal 14 2 3 2 11 8" xfId="1622"/>
    <cellStyle name="Normal 14 2 3 2 12" xfId="1623"/>
    <cellStyle name="Normal 14 2 3 2 13" xfId="1624"/>
    <cellStyle name="Normal 14 2 3 2 14" xfId="1625"/>
    <cellStyle name="Normal 14 2 3 2 15" xfId="1626"/>
    <cellStyle name="Normal 14 2 3 2 16" xfId="1627"/>
    <cellStyle name="Normal 14 2 3 2 17" xfId="1628"/>
    <cellStyle name="Normal 14 2 3 2 2" xfId="1629"/>
    <cellStyle name="Normal 14 2 3 2 2 10" xfId="1630"/>
    <cellStyle name="Normal 14 2 3 2 2 2" xfId="1631"/>
    <cellStyle name="Normal 14 2 3 2 2 2 2" xfId="1632"/>
    <cellStyle name="Normal 14 2 3 2 2 2 2 2" xfId="1633"/>
    <cellStyle name="Normal 14 2 3 2 2 2 2 2 2" xfId="1634"/>
    <cellStyle name="Normal 14 2 3 2 2 2 2 2 3" xfId="1635"/>
    <cellStyle name="Normal 14 2 3 2 2 2 2 2 4" xfId="1636"/>
    <cellStyle name="Normal 14 2 3 2 2 2 2 2 5" xfId="1637"/>
    <cellStyle name="Normal 14 2 3 2 2 2 2 2 6" xfId="1638"/>
    <cellStyle name="Normal 14 2 3 2 2 2 2 2 7" xfId="1639"/>
    <cellStyle name="Normal 14 2 3 2 2 2 2 2 8" xfId="1640"/>
    <cellStyle name="Normal 14 2 3 2 2 2 2 3" xfId="1641"/>
    <cellStyle name="Normal 14 2 3 2 2 2 2 4" xfId="1642"/>
    <cellStyle name="Normal 14 2 3 2 2 2 2 5" xfId="1643"/>
    <cellStyle name="Normal 14 2 3 2 2 2 2 6" xfId="1644"/>
    <cellStyle name="Normal 14 2 3 2 2 2 2 7" xfId="1645"/>
    <cellStyle name="Normal 14 2 3 2 2 2 2 8" xfId="1646"/>
    <cellStyle name="Normal 14 2 3 2 2 2 3" xfId="1647"/>
    <cellStyle name="Normal 14 2 3 2 2 2 4" xfId="1648"/>
    <cellStyle name="Normal 14 2 3 2 2 2 5" xfId="1649"/>
    <cellStyle name="Normal 14 2 3 2 2 2 6" xfId="1650"/>
    <cellStyle name="Normal 14 2 3 2 2 2 7" xfId="1651"/>
    <cellStyle name="Normal 14 2 3 2 2 2 8" xfId="1652"/>
    <cellStyle name="Normal 14 2 3 2 2 2 9" xfId="1653"/>
    <cellStyle name="Normal 14 2 3 2 2 3" xfId="1654"/>
    <cellStyle name="Normal 14 2 3 2 2 4" xfId="1655"/>
    <cellStyle name="Normal 14 2 3 2 2 4 2" xfId="1656"/>
    <cellStyle name="Normal 14 2 3 2 2 4 3" xfId="1657"/>
    <cellStyle name="Normal 14 2 3 2 2 4 4" xfId="1658"/>
    <cellStyle name="Normal 14 2 3 2 2 4 5" xfId="1659"/>
    <cellStyle name="Normal 14 2 3 2 2 4 6" xfId="1660"/>
    <cellStyle name="Normal 14 2 3 2 2 4 7" xfId="1661"/>
    <cellStyle name="Normal 14 2 3 2 2 4 8" xfId="1662"/>
    <cellStyle name="Normal 14 2 3 2 2 5" xfId="1663"/>
    <cellStyle name="Normal 14 2 3 2 2 6" xfId="1664"/>
    <cellStyle name="Normal 14 2 3 2 2 7" xfId="1665"/>
    <cellStyle name="Normal 14 2 3 2 2 8" xfId="1666"/>
    <cellStyle name="Normal 14 2 3 2 2 9" xfId="1667"/>
    <cellStyle name="Normal 14 2 3 2 3" xfId="1668"/>
    <cellStyle name="Normal 14 2 3 2 4" xfId="1669"/>
    <cellStyle name="Normal 14 2 3 2 5" xfId="1670"/>
    <cellStyle name="Normal 14 2 3 2 6" xfId="1671"/>
    <cellStyle name="Normal 14 2 3 2 7" xfId="1672"/>
    <cellStyle name="Normal 14 2 3 2 8" xfId="1673"/>
    <cellStyle name="Normal 14 2 3 2 9" xfId="1674"/>
    <cellStyle name="Normal 14 2 3 3" xfId="1675"/>
    <cellStyle name="Normal 14 2 3 3 10" xfId="1676"/>
    <cellStyle name="Normal 14 2 3 3 2" xfId="1677"/>
    <cellStyle name="Normal 14 2 3 3 2 2" xfId="1678"/>
    <cellStyle name="Normal 14 2 3 3 2 2 2" xfId="1679"/>
    <cellStyle name="Normal 14 2 3 3 2 2 2 2" xfId="1680"/>
    <cellStyle name="Normal 14 2 3 3 2 2 2 3" xfId="1681"/>
    <cellStyle name="Normal 14 2 3 3 2 2 2 4" xfId="1682"/>
    <cellStyle name="Normal 14 2 3 3 2 2 2 5" xfId="1683"/>
    <cellStyle name="Normal 14 2 3 3 2 2 2 6" xfId="1684"/>
    <cellStyle name="Normal 14 2 3 3 2 2 2 7" xfId="1685"/>
    <cellStyle name="Normal 14 2 3 3 2 2 2 8" xfId="1686"/>
    <cellStyle name="Normal 14 2 3 3 2 2 3" xfId="1687"/>
    <cellStyle name="Normal 14 2 3 3 2 2 4" xfId="1688"/>
    <cellStyle name="Normal 14 2 3 3 2 2 5" xfId="1689"/>
    <cellStyle name="Normal 14 2 3 3 2 2 6" xfId="1690"/>
    <cellStyle name="Normal 14 2 3 3 2 2 7" xfId="1691"/>
    <cellStyle name="Normal 14 2 3 3 2 2 8" xfId="1692"/>
    <cellStyle name="Normal 14 2 3 3 2 3" xfId="1693"/>
    <cellStyle name="Normal 14 2 3 3 2 4" xfId="1694"/>
    <cellStyle name="Normal 14 2 3 3 2 5" xfId="1695"/>
    <cellStyle name="Normal 14 2 3 3 2 6" xfId="1696"/>
    <cellStyle name="Normal 14 2 3 3 2 7" xfId="1697"/>
    <cellStyle name="Normal 14 2 3 3 2 8" xfId="1698"/>
    <cellStyle name="Normal 14 2 3 3 2 9" xfId="1699"/>
    <cellStyle name="Normal 14 2 3 3 3" xfId="1700"/>
    <cellStyle name="Normal 14 2 3 3 4" xfId="1701"/>
    <cellStyle name="Normal 14 2 3 3 4 2" xfId="1702"/>
    <cellStyle name="Normal 14 2 3 3 4 3" xfId="1703"/>
    <cellStyle name="Normal 14 2 3 3 4 4" xfId="1704"/>
    <cellStyle name="Normal 14 2 3 3 4 5" xfId="1705"/>
    <cellStyle name="Normal 14 2 3 3 4 6" xfId="1706"/>
    <cellStyle name="Normal 14 2 3 3 4 7" xfId="1707"/>
    <cellStyle name="Normal 14 2 3 3 4 8" xfId="1708"/>
    <cellStyle name="Normal 14 2 3 3 5" xfId="1709"/>
    <cellStyle name="Normal 14 2 3 3 6" xfId="1710"/>
    <cellStyle name="Normal 14 2 3 3 7" xfId="1711"/>
    <cellStyle name="Normal 14 2 3 3 8" xfId="1712"/>
    <cellStyle name="Normal 14 2 3 3 9" xfId="1713"/>
    <cellStyle name="Normal 14 2 3 4" xfId="1714"/>
    <cellStyle name="Normal 14 2 3 5" xfId="1715"/>
    <cellStyle name="Normal 14 2 3 6" xfId="1716"/>
    <cellStyle name="Normal 14 2 3 7" xfId="1717"/>
    <cellStyle name="Normal 14 2 3 8" xfId="1718"/>
    <cellStyle name="Normal 14 2 3 9" xfId="1719"/>
    <cellStyle name="Normal 14 2 4" xfId="1720"/>
    <cellStyle name="Normal 14 2 5" xfId="1721"/>
    <cellStyle name="Normal 14 2 6" xfId="1722"/>
    <cellStyle name="Normal 14 2 7" xfId="1723"/>
    <cellStyle name="Normal 14 2 7 10" xfId="1724"/>
    <cellStyle name="Normal 14 2 7 2" xfId="1725"/>
    <cellStyle name="Normal 14 2 7 2 2" xfId="1726"/>
    <cellStyle name="Normal 14 2 7 2 2 2" xfId="1727"/>
    <cellStyle name="Normal 14 2 7 2 2 2 2" xfId="1728"/>
    <cellStyle name="Normal 14 2 7 2 2 2 3" xfId="1729"/>
    <cellStyle name="Normal 14 2 7 2 2 2 4" xfId="1730"/>
    <cellStyle name="Normal 14 2 7 2 2 2 5" xfId="1731"/>
    <cellStyle name="Normal 14 2 7 2 2 2 6" xfId="1732"/>
    <cellStyle name="Normal 14 2 7 2 2 2 7" xfId="1733"/>
    <cellStyle name="Normal 14 2 7 2 2 2 8" xfId="1734"/>
    <cellStyle name="Normal 14 2 7 2 2 3" xfId="1735"/>
    <cellStyle name="Normal 14 2 7 2 2 4" xfId="1736"/>
    <cellStyle name="Normal 14 2 7 2 2 5" xfId="1737"/>
    <cellStyle name="Normal 14 2 7 2 2 6" xfId="1738"/>
    <cellStyle name="Normal 14 2 7 2 2 7" xfId="1739"/>
    <cellStyle name="Normal 14 2 7 2 2 8" xfId="1740"/>
    <cellStyle name="Normal 14 2 7 2 3" xfId="1741"/>
    <cellStyle name="Normal 14 2 7 2 4" xfId="1742"/>
    <cellStyle name="Normal 14 2 7 2 5" xfId="1743"/>
    <cellStyle name="Normal 14 2 7 2 6" xfId="1744"/>
    <cellStyle name="Normal 14 2 7 2 7" xfId="1745"/>
    <cellStyle name="Normal 14 2 7 2 8" xfId="1746"/>
    <cellStyle name="Normal 14 2 7 2 9" xfId="1747"/>
    <cellStyle name="Normal 14 2 7 3" xfId="1748"/>
    <cellStyle name="Normal 14 2 7 4" xfId="1749"/>
    <cellStyle name="Normal 14 2 7 4 2" xfId="1750"/>
    <cellStyle name="Normal 14 2 7 4 3" xfId="1751"/>
    <cellStyle name="Normal 14 2 7 4 4" xfId="1752"/>
    <cellStyle name="Normal 14 2 7 4 5" xfId="1753"/>
    <cellStyle name="Normal 14 2 7 4 6" xfId="1754"/>
    <cellStyle name="Normal 14 2 7 4 7" xfId="1755"/>
    <cellStyle name="Normal 14 2 7 4 8" xfId="1756"/>
    <cellStyle name="Normal 14 2 7 5" xfId="1757"/>
    <cellStyle name="Normal 14 2 7 6" xfId="1758"/>
    <cellStyle name="Normal 14 2 7 7" xfId="1759"/>
    <cellStyle name="Normal 14 2 7 8" xfId="1760"/>
    <cellStyle name="Normal 14 2 7 9" xfId="1761"/>
    <cellStyle name="Normal 14 2 8" xfId="1762"/>
    <cellStyle name="Normal 14 2 9" xfId="1763"/>
    <cellStyle name="Normal 14 20" xfId="1764"/>
    <cellStyle name="Normal 14 21" xfId="1765"/>
    <cellStyle name="Normal 14 22" xfId="1766"/>
    <cellStyle name="Normal 14 23" xfId="1767"/>
    <cellStyle name="Normal 14 24" xfId="1768"/>
    <cellStyle name="Normal 14 25" xfId="1769"/>
    <cellStyle name="Normal 14 26" xfId="1770"/>
    <cellStyle name="Normal 14 27" xfId="1771"/>
    <cellStyle name="Normal 14 27 2" xfId="1772"/>
    <cellStyle name="Normal 14 27 2 2" xfId="1773"/>
    <cellStyle name="Normal 14 27 2 2 2" xfId="1774"/>
    <cellStyle name="Normal 14 27 2 2 3" xfId="1775"/>
    <cellStyle name="Normal 14 27 2 2 4" xfId="1776"/>
    <cellStyle name="Normal 14 27 2 2 5" xfId="1777"/>
    <cellStyle name="Normal 14 27 2 2 6" xfId="1778"/>
    <cellStyle name="Normal 14 27 2 2 7" xfId="1779"/>
    <cellStyle name="Normal 14 27 2 2 8" xfId="1780"/>
    <cellStyle name="Normal 14 27 2 3" xfId="1781"/>
    <cellStyle name="Normal 14 27 2 4" xfId="1782"/>
    <cellStyle name="Normal 14 27 2 5" xfId="1783"/>
    <cellStyle name="Normal 14 27 2 6" xfId="1784"/>
    <cellStyle name="Normal 14 27 2 7" xfId="1785"/>
    <cellStyle name="Normal 14 27 2 8" xfId="1786"/>
    <cellStyle name="Normal 14 27 3" xfId="1787"/>
    <cellStyle name="Normal 14 27 4" xfId="1788"/>
    <cellStyle name="Normal 14 27 5" xfId="1789"/>
    <cellStyle name="Normal 14 27 6" xfId="1790"/>
    <cellStyle name="Normal 14 27 7" xfId="1791"/>
    <cellStyle name="Normal 14 27 8" xfId="1792"/>
    <cellStyle name="Normal 14 27 9" xfId="1793"/>
    <cellStyle name="Normal 14 28" xfId="1794"/>
    <cellStyle name="Normal 14 28 2" xfId="1795"/>
    <cellStyle name="Normal 14 28 3" xfId="1796"/>
    <cellStyle name="Normal 14 28 4" xfId="1797"/>
    <cellStyle name="Normal 14 28 5" xfId="1798"/>
    <cellStyle name="Normal 14 28 6" xfId="1799"/>
    <cellStyle name="Normal 14 28 7" xfId="1800"/>
    <cellStyle name="Normal 14 28 8" xfId="1801"/>
    <cellStyle name="Normal 14 29" xfId="1802"/>
    <cellStyle name="Normal 14 3" xfId="1803"/>
    <cellStyle name="Normal 14 30" xfId="1804"/>
    <cellStyle name="Normal 14 31" xfId="1805"/>
    <cellStyle name="Normal 14 32" xfId="1806"/>
    <cellStyle name="Normal 14 33" xfId="1807"/>
    <cellStyle name="Normal 14 34" xfId="1808"/>
    <cellStyle name="Normal 14 35" xfId="1809"/>
    <cellStyle name="Normal 14 4" xfId="1810"/>
    <cellStyle name="Normal 14 5" xfId="1811"/>
    <cellStyle name="Normal 14 6" xfId="1812"/>
    <cellStyle name="Normal 14 7" xfId="1813"/>
    <cellStyle name="Normal 14 8" xfId="1814"/>
    <cellStyle name="Normal 14 9" xfId="1815"/>
    <cellStyle name="Normal 15" xfId="1816"/>
    <cellStyle name="Normal 15 10" xfId="1817"/>
    <cellStyle name="Normal 15 11" xfId="1818"/>
    <cellStyle name="Normal 15 2" xfId="1819"/>
    <cellStyle name="Normal 15 3" xfId="1820"/>
    <cellStyle name="Normal 15 4" xfId="1821"/>
    <cellStyle name="Normal 15 5" xfId="1822"/>
    <cellStyle name="Normal 15 6" xfId="1823"/>
    <cellStyle name="Normal 15 7" xfId="1824"/>
    <cellStyle name="Normal 15 8" xfId="1825"/>
    <cellStyle name="Normal 15 9" xfId="1826"/>
    <cellStyle name="Normal 16" xfId="1827"/>
    <cellStyle name="Normal 16 2" xfId="1828"/>
    <cellStyle name="Normal 16 2 10" xfId="1829"/>
    <cellStyle name="Normal 16 2 11" xfId="1830"/>
    <cellStyle name="Normal 16 2 12" xfId="1831"/>
    <cellStyle name="Normal 16 2 13" xfId="1832"/>
    <cellStyle name="Normal 16 2 14" xfId="1833"/>
    <cellStyle name="Normal 16 2 15" xfId="1834"/>
    <cellStyle name="Normal 16 2 15 2" xfId="1835"/>
    <cellStyle name="Normal 16 2 15 2 2" xfId="1836"/>
    <cellStyle name="Normal 16 2 15 2 2 2" xfId="1837"/>
    <cellStyle name="Normal 16 2 15 2 2 3" xfId="1838"/>
    <cellStyle name="Normal 16 2 15 2 2 4" xfId="1839"/>
    <cellStyle name="Normal 16 2 15 2 2 5" xfId="1840"/>
    <cellStyle name="Normal 16 2 15 2 2 6" xfId="1841"/>
    <cellStyle name="Normal 16 2 15 2 2 7" xfId="1842"/>
    <cellStyle name="Normal 16 2 15 2 2 8" xfId="1843"/>
    <cellStyle name="Normal 16 2 15 2 3" xfId="1844"/>
    <cellStyle name="Normal 16 2 15 2 4" xfId="1845"/>
    <cellStyle name="Normal 16 2 15 2 5" xfId="1846"/>
    <cellStyle name="Normal 16 2 15 2 6" xfId="1847"/>
    <cellStyle name="Normal 16 2 15 2 7" xfId="1848"/>
    <cellStyle name="Normal 16 2 15 2 8" xfId="1849"/>
    <cellStyle name="Normal 16 2 15 3" xfId="1850"/>
    <cellStyle name="Normal 16 2 15 4" xfId="1851"/>
    <cellStyle name="Normal 16 2 15 5" xfId="1852"/>
    <cellStyle name="Normal 16 2 15 6" xfId="1853"/>
    <cellStyle name="Normal 16 2 15 7" xfId="1854"/>
    <cellStyle name="Normal 16 2 15 8" xfId="1855"/>
    <cellStyle name="Normal 16 2 15 9" xfId="1856"/>
    <cellStyle name="Normal 16 2 16" xfId="1857"/>
    <cellStyle name="Normal 16 2 16 2" xfId="1858"/>
    <cellStyle name="Normal 16 2 16 3" xfId="1859"/>
    <cellStyle name="Normal 16 2 16 4" xfId="1860"/>
    <cellStyle name="Normal 16 2 16 5" xfId="1861"/>
    <cellStyle name="Normal 16 2 16 6" xfId="1862"/>
    <cellStyle name="Normal 16 2 16 7" xfId="1863"/>
    <cellStyle name="Normal 16 2 16 8" xfId="1864"/>
    <cellStyle name="Normal 16 2 17" xfId="1865"/>
    <cellStyle name="Normal 16 2 18" xfId="1866"/>
    <cellStyle name="Normal 16 2 19" xfId="1867"/>
    <cellStyle name="Normal 16 2 2" xfId="1868"/>
    <cellStyle name="Normal 16 2 2 10" xfId="1869"/>
    <cellStyle name="Normal 16 2 2 10 2" xfId="1870"/>
    <cellStyle name="Normal 16 2 2 10 2 2" xfId="1871"/>
    <cellStyle name="Normal 16 2 2 10 2 2 2" xfId="1872"/>
    <cellStyle name="Normal 16 2 2 10 2 2 3" xfId="1873"/>
    <cellStyle name="Normal 16 2 2 10 2 2 4" xfId="1874"/>
    <cellStyle name="Normal 16 2 2 10 2 2 5" xfId="1875"/>
    <cellStyle name="Normal 16 2 2 10 2 2 6" xfId="1876"/>
    <cellStyle name="Normal 16 2 2 10 2 2 7" xfId="1877"/>
    <cellStyle name="Normal 16 2 2 10 2 2 8" xfId="1878"/>
    <cellStyle name="Normal 16 2 2 10 2 3" xfId="1879"/>
    <cellStyle name="Normal 16 2 2 10 2 4" xfId="1880"/>
    <cellStyle name="Normal 16 2 2 10 2 5" xfId="1881"/>
    <cellStyle name="Normal 16 2 2 10 2 6" xfId="1882"/>
    <cellStyle name="Normal 16 2 2 10 2 7" xfId="1883"/>
    <cellStyle name="Normal 16 2 2 10 2 8" xfId="1884"/>
    <cellStyle name="Normal 16 2 2 10 3" xfId="1885"/>
    <cellStyle name="Normal 16 2 2 10 4" xfId="1886"/>
    <cellStyle name="Normal 16 2 2 10 5" xfId="1887"/>
    <cellStyle name="Normal 16 2 2 10 6" xfId="1888"/>
    <cellStyle name="Normal 16 2 2 10 7" xfId="1889"/>
    <cellStyle name="Normal 16 2 2 10 8" xfId="1890"/>
    <cellStyle name="Normal 16 2 2 10 9" xfId="1891"/>
    <cellStyle name="Normal 16 2 2 11" xfId="1892"/>
    <cellStyle name="Normal 16 2 2 11 2" xfId="1893"/>
    <cellStyle name="Normal 16 2 2 11 3" xfId="1894"/>
    <cellStyle name="Normal 16 2 2 11 4" xfId="1895"/>
    <cellStyle name="Normal 16 2 2 11 5" xfId="1896"/>
    <cellStyle name="Normal 16 2 2 11 6" xfId="1897"/>
    <cellStyle name="Normal 16 2 2 11 7" xfId="1898"/>
    <cellStyle name="Normal 16 2 2 11 8" xfId="1899"/>
    <cellStyle name="Normal 16 2 2 12" xfId="1900"/>
    <cellStyle name="Normal 16 2 2 13" xfId="1901"/>
    <cellStyle name="Normal 16 2 2 14" xfId="1902"/>
    <cellStyle name="Normal 16 2 2 15" xfId="1903"/>
    <cellStyle name="Normal 16 2 2 16" xfId="1904"/>
    <cellStyle name="Normal 16 2 2 17" xfId="1905"/>
    <cellStyle name="Normal 16 2 2 2" xfId="1906"/>
    <cellStyle name="Normal 16 2 2 2 10" xfId="1907"/>
    <cellStyle name="Normal 16 2 2 2 10 2" xfId="1908"/>
    <cellStyle name="Normal 16 2 2 2 10 2 2" xfId="1909"/>
    <cellStyle name="Normal 16 2 2 2 10 2 2 2" xfId="1910"/>
    <cellStyle name="Normal 16 2 2 2 10 2 2 3" xfId="1911"/>
    <cellStyle name="Normal 16 2 2 2 10 2 2 4" xfId="1912"/>
    <cellStyle name="Normal 16 2 2 2 10 2 2 5" xfId="1913"/>
    <cellStyle name="Normal 16 2 2 2 10 2 2 6" xfId="1914"/>
    <cellStyle name="Normal 16 2 2 2 10 2 2 7" xfId="1915"/>
    <cellStyle name="Normal 16 2 2 2 10 2 2 8" xfId="1916"/>
    <cellStyle name="Normal 16 2 2 2 10 2 3" xfId="1917"/>
    <cellStyle name="Normal 16 2 2 2 10 2 4" xfId="1918"/>
    <cellStyle name="Normal 16 2 2 2 10 2 5" xfId="1919"/>
    <cellStyle name="Normal 16 2 2 2 10 2 6" xfId="1920"/>
    <cellStyle name="Normal 16 2 2 2 10 2 7" xfId="1921"/>
    <cellStyle name="Normal 16 2 2 2 10 2 8" xfId="1922"/>
    <cellStyle name="Normal 16 2 2 2 10 3" xfId="1923"/>
    <cellStyle name="Normal 16 2 2 2 10 4" xfId="1924"/>
    <cellStyle name="Normal 16 2 2 2 10 5" xfId="1925"/>
    <cellStyle name="Normal 16 2 2 2 10 6" xfId="1926"/>
    <cellStyle name="Normal 16 2 2 2 10 7" xfId="1927"/>
    <cellStyle name="Normal 16 2 2 2 10 8" xfId="1928"/>
    <cellStyle name="Normal 16 2 2 2 10 9" xfId="1929"/>
    <cellStyle name="Normal 16 2 2 2 11" xfId="1930"/>
    <cellStyle name="Normal 16 2 2 2 11 2" xfId="1931"/>
    <cellStyle name="Normal 16 2 2 2 11 3" xfId="1932"/>
    <cellStyle name="Normal 16 2 2 2 11 4" xfId="1933"/>
    <cellStyle name="Normal 16 2 2 2 11 5" xfId="1934"/>
    <cellStyle name="Normal 16 2 2 2 11 6" xfId="1935"/>
    <cellStyle name="Normal 16 2 2 2 11 7" xfId="1936"/>
    <cellStyle name="Normal 16 2 2 2 11 8" xfId="1937"/>
    <cellStyle name="Normal 16 2 2 2 12" xfId="1938"/>
    <cellStyle name="Normal 16 2 2 2 13" xfId="1939"/>
    <cellStyle name="Normal 16 2 2 2 14" xfId="1940"/>
    <cellStyle name="Normal 16 2 2 2 15" xfId="1941"/>
    <cellStyle name="Normal 16 2 2 2 16" xfId="1942"/>
    <cellStyle name="Normal 16 2 2 2 17" xfId="1943"/>
    <cellStyle name="Normal 16 2 2 2 2" xfId="1944"/>
    <cellStyle name="Normal 16 2 2 2 2 10" xfId="1945"/>
    <cellStyle name="Normal 16 2 2 2 2 2" xfId="1946"/>
    <cellStyle name="Normal 16 2 2 2 2 2 2" xfId="1947"/>
    <cellStyle name="Normal 16 2 2 2 2 2 2 2" xfId="1948"/>
    <cellStyle name="Normal 16 2 2 2 2 2 2 2 2" xfId="1949"/>
    <cellStyle name="Normal 16 2 2 2 2 2 2 2 3" xfId="1950"/>
    <cellStyle name="Normal 16 2 2 2 2 2 2 2 4" xfId="1951"/>
    <cellStyle name="Normal 16 2 2 2 2 2 2 2 5" xfId="1952"/>
    <cellStyle name="Normal 16 2 2 2 2 2 2 2 6" xfId="1953"/>
    <cellStyle name="Normal 16 2 2 2 2 2 2 2 7" xfId="1954"/>
    <cellStyle name="Normal 16 2 2 2 2 2 2 2 8" xfId="1955"/>
    <cellStyle name="Normal 16 2 2 2 2 2 2 3" xfId="1956"/>
    <cellStyle name="Normal 16 2 2 2 2 2 2 4" xfId="1957"/>
    <cellStyle name="Normal 16 2 2 2 2 2 2 5" xfId="1958"/>
    <cellStyle name="Normal 16 2 2 2 2 2 2 6" xfId="1959"/>
    <cellStyle name="Normal 16 2 2 2 2 2 2 7" xfId="1960"/>
    <cellStyle name="Normal 16 2 2 2 2 2 2 8" xfId="1961"/>
    <cellStyle name="Normal 16 2 2 2 2 2 3" xfId="1962"/>
    <cellStyle name="Normal 16 2 2 2 2 2 4" xfId="1963"/>
    <cellStyle name="Normal 16 2 2 2 2 2 5" xfId="1964"/>
    <cellStyle name="Normal 16 2 2 2 2 2 6" xfId="1965"/>
    <cellStyle name="Normal 16 2 2 2 2 2 7" xfId="1966"/>
    <cellStyle name="Normal 16 2 2 2 2 2 8" xfId="1967"/>
    <cellStyle name="Normal 16 2 2 2 2 2 9" xfId="1968"/>
    <cellStyle name="Normal 16 2 2 2 2 3" xfId="1969"/>
    <cellStyle name="Normal 16 2 2 2 2 4" xfId="1970"/>
    <cellStyle name="Normal 16 2 2 2 2 4 2" xfId="1971"/>
    <cellStyle name="Normal 16 2 2 2 2 4 3" xfId="1972"/>
    <cellStyle name="Normal 16 2 2 2 2 4 4" xfId="1973"/>
    <cellStyle name="Normal 16 2 2 2 2 4 5" xfId="1974"/>
    <cellStyle name="Normal 16 2 2 2 2 4 6" xfId="1975"/>
    <cellStyle name="Normal 16 2 2 2 2 4 7" xfId="1976"/>
    <cellStyle name="Normal 16 2 2 2 2 4 8" xfId="1977"/>
    <cellStyle name="Normal 16 2 2 2 2 5" xfId="1978"/>
    <cellStyle name="Normal 16 2 2 2 2 6" xfId="1979"/>
    <cellStyle name="Normal 16 2 2 2 2 7" xfId="1980"/>
    <cellStyle name="Normal 16 2 2 2 2 8" xfId="1981"/>
    <cellStyle name="Normal 16 2 2 2 2 9" xfId="1982"/>
    <cellStyle name="Normal 16 2 2 2 3" xfId="1983"/>
    <cellStyle name="Normal 16 2 2 2 4" xfId="1984"/>
    <cellStyle name="Normal 16 2 2 2 5" xfId="1985"/>
    <cellStyle name="Normal 16 2 2 2 6" xfId="1986"/>
    <cellStyle name="Normal 16 2 2 2 7" xfId="1987"/>
    <cellStyle name="Normal 16 2 2 2 8" xfId="1988"/>
    <cellStyle name="Normal 16 2 2 2 9" xfId="1989"/>
    <cellStyle name="Normal 16 2 2 3" xfId="1990"/>
    <cellStyle name="Normal 16 2 2 3 10" xfId="1991"/>
    <cellStyle name="Normal 16 2 2 3 2" xfId="1992"/>
    <cellStyle name="Normal 16 2 2 3 2 2" xfId="1993"/>
    <cellStyle name="Normal 16 2 2 3 2 2 2" xfId="1994"/>
    <cellStyle name="Normal 16 2 2 3 2 2 2 2" xfId="1995"/>
    <cellStyle name="Normal 16 2 2 3 2 2 2 3" xfId="1996"/>
    <cellStyle name="Normal 16 2 2 3 2 2 2 4" xfId="1997"/>
    <cellStyle name="Normal 16 2 2 3 2 2 2 5" xfId="1998"/>
    <cellStyle name="Normal 16 2 2 3 2 2 2 6" xfId="1999"/>
    <cellStyle name="Normal 16 2 2 3 2 2 2 7" xfId="2000"/>
    <cellStyle name="Normal 16 2 2 3 2 2 2 8" xfId="2001"/>
    <cellStyle name="Normal 16 2 2 3 2 2 3" xfId="2002"/>
    <cellStyle name="Normal 16 2 2 3 2 2 4" xfId="2003"/>
    <cellStyle name="Normal 16 2 2 3 2 2 5" xfId="2004"/>
    <cellStyle name="Normal 16 2 2 3 2 2 6" xfId="2005"/>
    <cellStyle name="Normal 16 2 2 3 2 2 7" xfId="2006"/>
    <cellStyle name="Normal 16 2 2 3 2 2 8" xfId="2007"/>
    <cellStyle name="Normal 16 2 2 3 2 3" xfId="2008"/>
    <cellStyle name="Normal 16 2 2 3 2 4" xfId="2009"/>
    <cellStyle name="Normal 16 2 2 3 2 5" xfId="2010"/>
    <cellStyle name="Normal 16 2 2 3 2 6" xfId="2011"/>
    <cellStyle name="Normal 16 2 2 3 2 7" xfId="2012"/>
    <cellStyle name="Normal 16 2 2 3 2 8" xfId="2013"/>
    <cellStyle name="Normal 16 2 2 3 2 9" xfId="2014"/>
    <cellStyle name="Normal 16 2 2 3 3" xfId="2015"/>
    <cellStyle name="Normal 16 2 2 3 4" xfId="2016"/>
    <cellStyle name="Normal 16 2 2 3 4 2" xfId="2017"/>
    <cellStyle name="Normal 16 2 2 3 4 3" xfId="2018"/>
    <cellStyle name="Normal 16 2 2 3 4 4" xfId="2019"/>
    <cellStyle name="Normal 16 2 2 3 4 5" xfId="2020"/>
    <cellStyle name="Normal 16 2 2 3 4 6" xfId="2021"/>
    <cellStyle name="Normal 16 2 2 3 4 7" xfId="2022"/>
    <cellStyle name="Normal 16 2 2 3 4 8" xfId="2023"/>
    <cellStyle name="Normal 16 2 2 3 5" xfId="2024"/>
    <cellStyle name="Normal 16 2 2 3 6" xfId="2025"/>
    <cellStyle name="Normal 16 2 2 3 7" xfId="2026"/>
    <cellStyle name="Normal 16 2 2 3 8" xfId="2027"/>
    <cellStyle name="Normal 16 2 2 3 9" xfId="2028"/>
    <cellStyle name="Normal 16 2 2 4" xfId="2029"/>
    <cellStyle name="Normal 16 2 2 5" xfId="2030"/>
    <cellStyle name="Normal 16 2 2 6" xfId="2031"/>
    <cellStyle name="Normal 16 2 2 7" xfId="2032"/>
    <cellStyle name="Normal 16 2 2 8" xfId="2033"/>
    <cellStyle name="Normal 16 2 2 9" xfId="2034"/>
    <cellStyle name="Normal 16 2 20" xfId="2035"/>
    <cellStyle name="Normal 16 2 21" xfId="2036"/>
    <cellStyle name="Normal 16 2 22" xfId="2037"/>
    <cellStyle name="Normal 16 2 3" xfId="2038"/>
    <cellStyle name="Normal 16 2 4" xfId="2039"/>
    <cellStyle name="Normal 16 2 5" xfId="2040"/>
    <cellStyle name="Normal 16 2 6" xfId="2041"/>
    <cellStyle name="Normal 16 2 7" xfId="2042"/>
    <cellStyle name="Normal 16 2 7 10" xfId="2043"/>
    <cellStyle name="Normal 16 2 7 2" xfId="2044"/>
    <cellStyle name="Normal 16 2 7 2 2" xfId="2045"/>
    <cellStyle name="Normal 16 2 7 2 2 2" xfId="2046"/>
    <cellStyle name="Normal 16 2 7 2 2 2 2" xfId="2047"/>
    <cellStyle name="Normal 16 2 7 2 2 2 3" xfId="2048"/>
    <cellStyle name="Normal 16 2 7 2 2 2 4" xfId="2049"/>
    <cellStyle name="Normal 16 2 7 2 2 2 5" xfId="2050"/>
    <cellStyle name="Normal 16 2 7 2 2 2 6" xfId="2051"/>
    <cellStyle name="Normal 16 2 7 2 2 2 7" xfId="2052"/>
    <cellStyle name="Normal 16 2 7 2 2 2 8" xfId="2053"/>
    <cellStyle name="Normal 16 2 7 2 2 3" xfId="2054"/>
    <cellStyle name="Normal 16 2 7 2 2 4" xfId="2055"/>
    <cellStyle name="Normal 16 2 7 2 2 5" xfId="2056"/>
    <cellStyle name="Normal 16 2 7 2 2 6" xfId="2057"/>
    <cellStyle name="Normal 16 2 7 2 2 7" xfId="2058"/>
    <cellStyle name="Normal 16 2 7 2 2 8" xfId="2059"/>
    <cellStyle name="Normal 16 2 7 2 3" xfId="2060"/>
    <cellStyle name="Normal 16 2 7 2 4" xfId="2061"/>
    <cellStyle name="Normal 16 2 7 2 5" xfId="2062"/>
    <cellStyle name="Normal 16 2 7 2 6" xfId="2063"/>
    <cellStyle name="Normal 16 2 7 2 7" xfId="2064"/>
    <cellStyle name="Normal 16 2 7 2 8" xfId="2065"/>
    <cellStyle name="Normal 16 2 7 2 9" xfId="2066"/>
    <cellStyle name="Normal 16 2 7 3" xfId="2067"/>
    <cellStyle name="Normal 16 2 7 4" xfId="2068"/>
    <cellStyle name="Normal 16 2 7 4 2" xfId="2069"/>
    <cellStyle name="Normal 16 2 7 4 3" xfId="2070"/>
    <cellStyle name="Normal 16 2 7 4 4" xfId="2071"/>
    <cellStyle name="Normal 16 2 7 4 5" xfId="2072"/>
    <cellStyle name="Normal 16 2 7 4 6" xfId="2073"/>
    <cellStyle name="Normal 16 2 7 4 7" xfId="2074"/>
    <cellStyle name="Normal 16 2 7 4 8" xfId="2075"/>
    <cellStyle name="Normal 16 2 7 5" xfId="2076"/>
    <cellStyle name="Normal 16 2 7 6" xfId="2077"/>
    <cellStyle name="Normal 16 2 7 7" xfId="2078"/>
    <cellStyle name="Normal 16 2 7 8" xfId="2079"/>
    <cellStyle name="Normal 16 2 7 9" xfId="2080"/>
    <cellStyle name="Normal 16 2 8" xfId="2081"/>
    <cellStyle name="Normal 16 2 9" xfId="2082"/>
    <cellStyle name="Normal 16 3" xfId="2083"/>
    <cellStyle name="Normal 16 3 10" xfId="2084"/>
    <cellStyle name="Normal 16 3 10 2" xfId="2085"/>
    <cellStyle name="Normal 16 3 10 2 2" xfId="2086"/>
    <cellStyle name="Normal 16 3 10 2 2 2" xfId="2087"/>
    <cellStyle name="Normal 16 3 10 2 2 3" xfId="2088"/>
    <cellStyle name="Normal 16 3 10 2 2 4" xfId="2089"/>
    <cellStyle name="Normal 16 3 10 2 2 5" xfId="2090"/>
    <cellStyle name="Normal 16 3 10 2 2 6" xfId="2091"/>
    <cellStyle name="Normal 16 3 10 2 2 7" xfId="2092"/>
    <cellStyle name="Normal 16 3 10 2 2 8" xfId="2093"/>
    <cellStyle name="Normal 16 3 10 2 3" xfId="2094"/>
    <cellStyle name="Normal 16 3 10 2 4" xfId="2095"/>
    <cellStyle name="Normal 16 3 10 2 5" xfId="2096"/>
    <cellStyle name="Normal 16 3 10 2 6" xfId="2097"/>
    <cellStyle name="Normal 16 3 10 2 7" xfId="2098"/>
    <cellStyle name="Normal 16 3 10 2 8" xfId="2099"/>
    <cellStyle name="Normal 16 3 10 3" xfId="2100"/>
    <cellStyle name="Normal 16 3 10 4" xfId="2101"/>
    <cellStyle name="Normal 16 3 10 5" xfId="2102"/>
    <cellStyle name="Normal 16 3 10 6" xfId="2103"/>
    <cellStyle name="Normal 16 3 10 7" xfId="2104"/>
    <cellStyle name="Normal 16 3 10 8" xfId="2105"/>
    <cellStyle name="Normal 16 3 10 9" xfId="2106"/>
    <cellStyle name="Normal 16 3 11" xfId="2107"/>
    <cellStyle name="Normal 16 3 11 2" xfId="2108"/>
    <cellStyle name="Normal 16 3 11 3" xfId="2109"/>
    <cellStyle name="Normal 16 3 11 4" xfId="2110"/>
    <cellStyle name="Normal 16 3 11 5" xfId="2111"/>
    <cellStyle name="Normal 16 3 11 6" xfId="2112"/>
    <cellStyle name="Normal 16 3 11 7" xfId="2113"/>
    <cellStyle name="Normal 16 3 11 8" xfId="2114"/>
    <cellStyle name="Normal 16 3 12" xfId="2115"/>
    <cellStyle name="Normal 16 3 13" xfId="2116"/>
    <cellStyle name="Normal 16 3 14" xfId="2117"/>
    <cellStyle name="Normal 16 3 15" xfId="2118"/>
    <cellStyle name="Normal 16 3 16" xfId="2119"/>
    <cellStyle name="Normal 16 3 17" xfId="2120"/>
    <cellStyle name="Normal 16 3 2" xfId="2121"/>
    <cellStyle name="Normal 16 3 2 10" xfId="2122"/>
    <cellStyle name="Normal 16 3 2 10 2" xfId="2123"/>
    <cellStyle name="Normal 16 3 2 10 2 2" xfId="2124"/>
    <cellStyle name="Normal 16 3 2 10 2 2 2" xfId="2125"/>
    <cellStyle name="Normal 16 3 2 10 2 2 3" xfId="2126"/>
    <cellStyle name="Normal 16 3 2 10 2 2 4" xfId="2127"/>
    <cellStyle name="Normal 16 3 2 10 2 2 5" xfId="2128"/>
    <cellStyle name="Normal 16 3 2 10 2 2 6" xfId="2129"/>
    <cellStyle name="Normal 16 3 2 10 2 2 7" xfId="2130"/>
    <cellStyle name="Normal 16 3 2 10 2 2 8" xfId="2131"/>
    <cellStyle name="Normal 16 3 2 10 2 3" xfId="2132"/>
    <cellStyle name="Normal 16 3 2 10 2 4" xfId="2133"/>
    <cellStyle name="Normal 16 3 2 10 2 5" xfId="2134"/>
    <cellStyle name="Normal 16 3 2 10 2 6" xfId="2135"/>
    <cellStyle name="Normal 16 3 2 10 2 7" xfId="2136"/>
    <cellStyle name="Normal 16 3 2 10 2 8" xfId="2137"/>
    <cellStyle name="Normal 16 3 2 10 3" xfId="2138"/>
    <cellStyle name="Normal 16 3 2 10 4" xfId="2139"/>
    <cellStyle name="Normal 16 3 2 10 5" xfId="2140"/>
    <cellStyle name="Normal 16 3 2 10 6" xfId="2141"/>
    <cellStyle name="Normal 16 3 2 10 7" xfId="2142"/>
    <cellStyle name="Normal 16 3 2 10 8" xfId="2143"/>
    <cellStyle name="Normal 16 3 2 10 9" xfId="2144"/>
    <cellStyle name="Normal 16 3 2 11" xfId="2145"/>
    <cellStyle name="Normal 16 3 2 11 2" xfId="2146"/>
    <cellStyle name="Normal 16 3 2 11 3" xfId="2147"/>
    <cellStyle name="Normal 16 3 2 11 4" xfId="2148"/>
    <cellStyle name="Normal 16 3 2 11 5" xfId="2149"/>
    <cellStyle name="Normal 16 3 2 11 6" xfId="2150"/>
    <cellStyle name="Normal 16 3 2 11 7" xfId="2151"/>
    <cellStyle name="Normal 16 3 2 11 8" xfId="2152"/>
    <cellStyle name="Normal 16 3 2 12" xfId="2153"/>
    <cellStyle name="Normal 16 3 2 13" xfId="2154"/>
    <cellStyle name="Normal 16 3 2 14" xfId="2155"/>
    <cellStyle name="Normal 16 3 2 15" xfId="2156"/>
    <cellStyle name="Normal 16 3 2 16" xfId="2157"/>
    <cellStyle name="Normal 16 3 2 17" xfId="2158"/>
    <cellStyle name="Normal 16 3 2 2" xfId="2159"/>
    <cellStyle name="Normal 16 3 2 2 10" xfId="2160"/>
    <cellStyle name="Normal 16 3 2 2 2" xfId="2161"/>
    <cellStyle name="Normal 16 3 2 2 2 2" xfId="2162"/>
    <cellStyle name="Normal 16 3 2 2 2 2 2" xfId="2163"/>
    <cellStyle name="Normal 16 3 2 2 2 2 2 2" xfId="2164"/>
    <cellStyle name="Normal 16 3 2 2 2 2 2 3" xfId="2165"/>
    <cellStyle name="Normal 16 3 2 2 2 2 2 4" xfId="2166"/>
    <cellStyle name="Normal 16 3 2 2 2 2 2 5" xfId="2167"/>
    <cellStyle name="Normal 16 3 2 2 2 2 2 6" xfId="2168"/>
    <cellStyle name="Normal 16 3 2 2 2 2 2 7" xfId="2169"/>
    <cellStyle name="Normal 16 3 2 2 2 2 2 8" xfId="2170"/>
    <cellStyle name="Normal 16 3 2 2 2 2 3" xfId="2171"/>
    <cellStyle name="Normal 16 3 2 2 2 2 4" xfId="2172"/>
    <cellStyle name="Normal 16 3 2 2 2 2 5" xfId="2173"/>
    <cellStyle name="Normal 16 3 2 2 2 2 6" xfId="2174"/>
    <cellStyle name="Normal 16 3 2 2 2 2 7" xfId="2175"/>
    <cellStyle name="Normal 16 3 2 2 2 2 8" xfId="2176"/>
    <cellStyle name="Normal 16 3 2 2 2 3" xfId="2177"/>
    <cellStyle name="Normal 16 3 2 2 2 4" xfId="2178"/>
    <cellStyle name="Normal 16 3 2 2 2 5" xfId="2179"/>
    <cellStyle name="Normal 16 3 2 2 2 6" xfId="2180"/>
    <cellStyle name="Normal 16 3 2 2 2 7" xfId="2181"/>
    <cellStyle name="Normal 16 3 2 2 2 8" xfId="2182"/>
    <cellStyle name="Normal 16 3 2 2 2 9" xfId="2183"/>
    <cellStyle name="Normal 16 3 2 2 3" xfId="2184"/>
    <cellStyle name="Normal 16 3 2 2 4" xfId="2185"/>
    <cellStyle name="Normal 16 3 2 2 4 2" xfId="2186"/>
    <cellStyle name="Normal 16 3 2 2 4 3" xfId="2187"/>
    <cellStyle name="Normal 16 3 2 2 4 4" xfId="2188"/>
    <cellStyle name="Normal 16 3 2 2 4 5" xfId="2189"/>
    <cellStyle name="Normal 16 3 2 2 4 6" xfId="2190"/>
    <cellStyle name="Normal 16 3 2 2 4 7" xfId="2191"/>
    <cellStyle name="Normal 16 3 2 2 4 8" xfId="2192"/>
    <cellStyle name="Normal 16 3 2 2 5" xfId="2193"/>
    <cellStyle name="Normal 16 3 2 2 6" xfId="2194"/>
    <cellStyle name="Normal 16 3 2 2 7" xfId="2195"/>
    <cellStyle name="Normal 16 3 2 2 8" xfId="2196"/>
    <cellStyle name="Normal 16 3 2 2 9" xfId="2197"/>
    <cellStyle name="Normal 16 3 2 3" xfId="2198"/>
    <cellStyle name="Normal 16 3 2 4" xfId="2199"/>
    <cellStyle name="Normal 16 3 2 5" xfId="2200"/>
    <cellStyle name="Normal 16 3 2 6" xfId="2201"/>
    <cellStyle name="Normal 16 3 2 7" xfId="2202"/>
    <cellStyle name="Normal 16 3 2 8" xfId="2203"/>
    <cellStyle name="Normal 16 3 2 9" xfId="2204"/>
    <cellStyle name="Normal 16 3 3" xfId="2205"/>
    <cellStyle name="Normal 16 3 3 10" xfId="2206"/>
    <cellStyle name="Normal 16 3 3 2" xfId="2207"/>
    <cellStyle name="Normal 16 3 3 2 2" xfId="2208"/>
    <cellStyle name="Normal 16 3 3 2 2 2" xfId="2209"/>
    <cellStyle name="Normal 16 3 3 2 2 2 2" xfId="2210"/>
    <cellStyle name="Normal 16 3 3 2 2 2 3" xfId="2211"/>
    <cellStyle name="Normal 16 3 3 2 2 2 4" xfId="2212"/>
    <cellStyle name="Normal 16 3 3 2 2 2 5" xfId="2213"/>
    <cellStyle name="Normal 16 3 3 2 2 2 6" xfId="2214"/>
    <cellStyle name="Normal 16 3 3 2 2 2 7" xfId="2215"/>
    <cellStyle name="Normal 16 3 3 2 2 2 8" xfId="2216"/>
    <cellStyle name="Normal 16 3 3 2 2 3" xfId="2217"/>
    <cellStyle name="Normal 16 3 3 2 2 4" xfId="2218"/>
    <cellStyle name="Normal 16 3 3 2 2 5" xfId="2219"/>
    <cellStyle name="Normal 16 3 3 2 2 6" xfId="2220"/>
    <cellStyle name="Normal 16 3 3 2 2 7" xfId="2221"/>
    <cellStyle name="Normal 16 3 3 2 2 8" xfId="2222"/>
    <cellStyle name="Normal 16 3 3 2 3" xfId="2223"/>
    <cellStyle name="Normal 16 3 3 2 4" xfId="2224"/>
    <cellStyle name="Normal 16 3 3 2 5" xfId="2225"/>
    <cellStyle name="Normal 16 3 3 2 6" xfId="2226"/>
    <cellStyle name="Normal 16 3 3 2 7" xfId="2227"/>
    <cellStyle name="Normal 16 3 3 2 8" xfId="2228"/>
    <cellStyle name="Normal 16 3 3 2 9" xfId="2229"/>
    <cellStyle name="Normal 16 3 3 3" xfId="2230"/>
    <cellStyle name="Normal 16 3 3 4" xfId="2231"/>
    <cellStyle name="Normal 16 3 3 4 2" xfId="2232"/>
    <cellStyle name="Normal 16 3 3 4 3" xfId="2233"/>
    <cellStyle name="Normal 16 3 3 4 4" xfId="2234"/>
    <cellStyle name="Normal 16 3 3 4 5" xfId="2235"/>
    <cellStyle name="Normal 16 3 3 4 6" xfId="2236"/>
    <cellStyle name="Normal 16 3 3 4 7" xfId="2237"/>
    <cellStyle name="Normal 16 3 3 4 8" xfId="2238"/>
    <cellStyle name="Normal 16 3 3 5" xfId="2239"/>
    <cellStyle name="Normal 16 3 3 6" xfId="2240"/>
    <cellStyle name="Normal 16 3 3 7" xfId="2241"/>
    <cellStyle name="Normal 16 3 3 8" xfId="2242"/>
    <cellStyle name="Normal 16 3 3 9" xfId="2243"/>
    <cellStyle name="Normal 16 3 4" xfId="2244"/>
    <cellStyle name="Normal 16 3 5" xfId="2245"/>
    <cellStyle name="Normal 16 3 6" xfId="2246"/>
    <cellStyle name="Normal 16 3 7" xfId="2247"/>
    <cellStyle name="Normal 16 3 8" xfId="2248"/>
    <cellStyle name="Normal 16 3 9" xfId="2249"/>
    <cellStyle name="Normal 16 4" xfId="2250"/>
    <cellStyle name="Normal 16 5" xfId="2251"/>
    <cellStyle name="Normal 16 6" xfId="2252"/>
    <cellStyle name="Normal 16 7" xfId="2253"/>
    <cellStyle name="Normal 16 8" xfId="2254"/>
    <cellStyle name="Normal 16 9" xfId="2255"/>
    <cellStyle name="Normal 17" xfId="2256"/>
    <cellStyle name="Normal 17 10" xfId="2257"/>
    <cellStyle name="Normal 17 11" xfId="2258"/>
    <cellStyle name="Normal 17 12" xfId="2259"/>
    <cellStyle name="Normal 17 13" xfId="2260"/>
    <cellStyle name="Normal 17 14" xfId="2261"/>
    <cellStyle name="Normal 17 15" xfId="2262"/>
    <cellStyle name="Normal 17 16" xfId="2263"/>
    <cellStyle name="Normal 17 17" xfId="2264"/>
    <cellStyle name="Normal 17 18" xfId="2265"/>
    <cellStyle name="Normal 17 19" xfId="2266"/>
    <cellStyle name="Normal 17 2" xfId="2267"/>
    <cellStyle name="Normal 17 20" xfId="2268"/>
    <cellStyle name="Normal 17 21" xfId="2269"/>
    <cellStyle name="Normal 17 22" xfId="2270"/>
    <cellStyle name="Normal 17 23" xfId="2271"/>
    <cellStyle name="Normal 17 3" xfId="2272"/>
    <cellStyle name="Normal 17 4" xfId="2273"/>
    <cellStyle name="Normal 17 5" xfId="2274"/>
    <cellStyle name="Normal 17 6" xfId="2275"/>
    <cellStyle name="Normal 17 7" xfId="2276"/>
    <cellStyle name="Normal 17 8" xfId="2277"/>
    <cellStyle name="Normal 17 9" xfId="2278"/>
    <cellStyle name="Normal 18" xfId="2279"/>
    <cellStyle name="Normal 18 10" xfId="2280"/>
    <cellStyle name="Normal 18 11" xfId="2281"/>
    <cellStyle name="Normal 18 12" xfId="2282"/>
    <cellStyle name="Normal 18 13" xfId="2283"/>
    <cellStyle name="Normal 18 14" xfId="2284"/>
    <cellStyle name="Normal 18 15" xfId="2285"/>
    <cellStyle name="Normal 18 16" xfId="2286"/>
    <cellStyle name="Normal 18 17" xfId="2287"/>
    <cellStyle name="Normal 18 18" xfId="2288"/>
    <cellStyle name="Normal 18 19" xfId="2289"/>
    <cellStyle name="Normal 18 2" xfId="2290"/>
    <cellStyle name="Normal 18 20" xfId="2291"/>
    <cellStyle name="Normal 18 21" xfId="2292"/>
    <cellStyle name="Normal 18 22" xfId="2293"/>
    <cellStyle name="Normal 18 23" xfId="2294"/>
    <cellStyle name="Normal 18 3" xfId="2295"/>
    <cellStyle name="Normal 18 4" xfId="2296"/>
    <cellStyle name="Normal 18 5" xfId="2297"/>
    <cellStyle name="Normal 18 6" xfId="2298"/>
    <cellStyle name="Normal 18 7" xfId="2299"/>
    <cellStyle name="Normal 18 8" xfId="2300"/>
    <cellStyle name="Normal 18 9" xfId="2301"/>
    <cellStyle name="Normal 19" xfId="2302"/>
    <cellStyle name="Normal 19 2" xfId="2303"/>
    <cellStyle name="Normal 19 3" xfId="2304"/>
    <cellStyle name="Normal 19 4" xfId="2305"/>
    <cellStyle name="Normal 19 5" xfId="2306"/>
    <cellStyle name="Normal 19 6" xfId="2307"/>
    <cellStyle name="Normal 19 7" xfId="2308"/>
    <cellStyle name="Normal 19 8" xfId="2309"/>
    <cellStyle name="Normal 2" xfId="838"/>
    <cellStyle name="Normal 2 10" xfId="2310"/>
    <cellStyle name="Normal 2 11" xfId="2311"/>
    <cellStyle name="Normal 2 12" xfId="2312"/>
    <cellStyle name="Normal 2 12 10" xfId="2313"/>
    <cellStyle name="Normal 2 12 11" xfId="2314"/>
    <cellStyle name="Normal 2 12 12" xfId="2315"/>
    <cellStyle name="Normal 2 12 13" xfId="2316"/>
    <cellStyle name="Normal 2 12 14" xfId="2317"/>
    <cellStyle name="Normal 2 12 15" xfId="2318"/>
    <cellStyle name="Normal 2 12 15 2" xfId="2319"/>
    <cellStyle name="Normal 2 12 15 2 2" xfId="2320"/>
    <cellStyle name="Normal 2 12 15 2 2 2" xfId="2321"/>
    <cellStyle name="Normal 2 12 15 2 2 3" xfId="2322"/>
    <cellStyle name="Normal 2 12 15 2 2 4" xfId="2323"/>
    <cellStyle name="Normal 2 12 15 2 2 5" xfId="2324"/>
    <cellStyle name="Normal 2 12 15 2 2 6" xfId="2325"/>
    <cellStyle name="Normal 2 12 15 2 2 7" xfId="2326"/>
    <cellStyle name="Normal 2 12 15 2 2 8" xfId="2327"/>
    <cellStyle name="Normal 2 12 15 2 3" xfId="2328"/>
    <cellStyle name="Normal 2 12 15 2 4" xfId="2329"/>
    <cellStyle name="Normal 2 12 15 2 5" xfId="2330"/>
    <cellStyle name="Normal 2 12 15 2 6" xfId="2331"/>
    <cellStyle name="Normal 2 12 15 2 7" xfId="2332"/>
    <cellStyle name="Normal 2 12 15 2 8" xfId="2333"/>
    <cellStyle name="Normal 2 12 15 3" xfId="2334"/>
    <cellStyle name="Normal 2 12 15 4" xfId="2335"/>
    <cellStyle name="Normal 2 12 15 5" xfId="2336"/>
    <cellStyle name="Normal 2 12 15 6" xfId="2337"/>
    <cellStyle name="Normal 2 12 15 7" xfId="2338"/>
    <cellStyle name="Normal 2 12 15 8" xfId="2339"/>
    <cellStyle name="Normal 2 12 15 9" xfId="2340"/>
    <cellStyle name="Normal 2 12 16" xfId="2341"/>
    <cellStyle name="Normal 2 12 16 2" xfId="2342"/>
    <cellStyle name="Normal 2 12 16 3" xfId="2343"/>
    <cellStyle name="Normal 2 12 16 4" xfId="2344"/>
    <cellStyle name="Normal 2 12 16 5" xfId="2345"/>
    <cellStyle name="Normal 2 12 16 6" xfId="2346"/>
    <cellStyle name="Normal 2 12 16 7" xfId="2347"/>
    <cellStyle name="Normal 2 12 16 8" xfId="2348"/>
    <cellStyle name="Normal 2 12 17" xfId="2349"/>
    <cellStyle name="Normal 2 12 18" xfId="2350"/>
    <cellStyle name="Normal 2 12 19" xfId="2351"/>
    <cellStyle name="Normal 2 12 2" xfId="2352"/>
    <cellStyle name="Normal 2 12 2 10" xfId="2353"/>
    <cellStyle name="Normal 2 12 2 11" xfId="2354"/>
    <cellStyle name="Normal 2 12 2 12" xfId="2355"/>
    <cellStyle name="Normal 2 12 2 13" xfId="2356"/>
    <cellStyle name="Normal 2 12 2 14" xfId="2357"/>
    <cellStyle name="Normal 2 12 2 15" xfId="2358"/>
    <cellStyle name="Normal 2 12 2 15 2" xfId="2359"/>
    <cellStyle name="Normal 2 12 2 15 2 2" xfId="2360"/>
    <cellStyle name="Normal 2 12 2 15 2 2 2" xfId="2361"/>
    <cellStyle name="Normal 2 12 2 15 2 2 3" xfId="2362"/>
    <cellStyle name="Normal 2 12 2 15 2 2 4" xfId="2363"/>
    <cellStyle name="Normal 2 12 2 15 2 2 5" xfId="2364"/>
    <cellStyle name="Normal 2 12 2 15 2 2 6" xfId="2365"/>
    <cellStyle name="Normal 2 12 2 15 2 2 7" xfId="2366"/>
    <cellStyle name="Normal 2 12 2 15 2 2 8" xfId="2367"/>
    <cellStyle name="Normal 2 12 2 15 2 3" xfId="2368"/>
    <cellStyle name="Normal 2 12 2 15 2 4" xfId="2369"/>
    <cellStyle name="Normal 2 12 2 15 2 5" xfId="2370"/>
    <cellStyle name="Normal 2 12 2 15 2 6" xfId="2371"/>
    <cellStyle name="Normal 2 12 2 15 2 7" xfId="2372"/>
    <cellStyle name="Normal 2 12 2 15 2 8" xfId="2373"/>
    <cellStyle name="Normal 2 12 2 15 3" xfId="2374"/>
    <cellStyle name="Normal 2 12 2 15 4" xfId="2375"/>
    <cellStyle name="Normal 2 12 2 15 5" xfId="2376"/>
    <cellStyle name="Normal 2 12 2 15 6" xfId="2377"/>
    <cellStyle name="Normal 2 12 2 15 7" xfId="2378"/>
    <cellStyle name="Normal 2 12 2 15 8" xfId="2379"/>
    <cellStyle name="Normal 2 12 2 15 9" xfId="2380"/>
    <cellStyle name="Normal 2 12 2 16" xfId="2381"/>
    <cellStyle name="Normal 2 12 2 16 2" xfId="2382"/>
    <cellStyle name="Normal 2 12 2 16 3" xfId="2383"/>
    <cellStyle name="Normal 2 12 2 16 4" xfId="2384"/>
    <cellStyle name="Normal 2 12 2 16 5" xfId="2385"/>
    <cellStyle name="Normal 2 12 2 16 6" xfId="2386"/>
    <cellStyle name="Normal 2 12 2 16 7" xfId="2387"/>
    <cellStyle name="Normal 2 12 2 16 8" xfId="2388"/>
    <cellStyle name="Normal 2 12 2 17" xfId="2389"/>
    <cellStyle name="Normal 2 12 2 18" xfId="2390"/>
    <cellStyle name="Normal 2 12 2 19" xfId="2391"/>
    <cellStyle name="Normal 2 12 2 2" xfId="2392"/>
    <cellStyle name="Normal 2 12 2 2 10" xfId="2393"/>
    <cellStyle name="Normal 2 12 2 2 10 2" xfId="2394"/>
    <cellStyle name="Normal 2 12 2 2 10 2 2" xfId="2395"/>
    <cellStyle name="Normal 2 12 2 2 10 2 2 2" xfId="2396"/>
    <cellStyle name="Normal 2 12 2 2 10 2 2 3" xfId="2397"/>
    <cellStyle name="Normal 2 12 2 2 10 2 2 4" xfId="2398"/>
    <cellStyle name="Normal 2 12 2 2 10 2 2 5" xfId="2399"/>
    <cellStyle name="Normal 2 12 2 2 10 2 2 6" xfId="2400"/>
    <cellStyle name="Normal 2 12 2 2 10 2 2 7" xfId="2401"/>
    <cellStyle name="Normal 2 12 2 2 10 2 2 8" xfId="2402"/>
    <cellStyle name="Normal 2 12 2 2 10 2 3" xfId="2403"/>
    <cellStyle name="Normal 2 12 2 2 10 2 4" xfId="2404"/>
    <cellStyle name="Normal 2 12 2 2 10 2 5" xfId="2405"/>
    <cellStyle name="Normal 2 12 2 2 10 2 6" xfId="2406"/>
    <cellStyle name="Normal 2 12 2 2 10 2 7" xfId="2407"/>
    <cellStyle name="Normal 2 12 2 2 10 2 8" xfId="2408"/>
    <cellStyle name="Normal 2 12 2 2 10 3" xfId="2409"/>
    <cellStyle name="Normal 2 12 2 2 10 4" xfId="2410"/>
    <cellStyle name="Normal 2 12 2 2 10 5" xfId="2411"/>
    <cellStyle name="Normal 2 12 2 2 10 6" xfId="2412"/>
    <cellStyle name="Normal 2 12 2 2 10 7" xfId="2413"/>
    <cellStyle name="Normal 2 12 2 2 10 8" xfId="2414"/>
    <cellStyle name="Normal 2 12 2 2 10 9" xfId="2415"/>
    <cellStyle name="Normal 2 12 2 2 11" xfId="2416"/>
    <cellStyle name="Normal 2 12 2 2 11 2" xfId="2417"/>
    <cellStyle name="Normal 2 12 2 2 11 3" xfId="2418"/>
    <cellStyle name="Normal 2 12 2 2 11 4" xfId="2419"/>
    <cellStyle name="Normal 2 12 2 2 11 5" xfId="2420"/>
    <cellStyle name="Normal 2 12 2 2 11 6" xfId="2421"/>
    <cellStyle name="Normal 2 12 2 2 11 7" xfId="2422"/>
    <cellStyle name="Normal 2 12 2 2 11 8" xfId="2423"/>
    <cellStyle name="Normal 2 12 2 2 12" xfId="2424"/>
    <cellStyle name="Normal 2 12 2 2 13" xfId="2425"/>
    <cellStyle name="Normal 2 12 2 2 14" xfId="2426"/>
    <cellStyle name="Normal 2 12 2 2 15" xfId="2427"/>
    <cellStyle name="Normal 2 12 2 2 16" xfId="2428"/>
    <cellStyle name="Normal 2 12 2 2 17" xfId="2429"/>
    <cellStyle name="Normal 2 12 2 2 2" xfId="2430"/>
    <cellStyle name="Normal 2 12 2 2 2 10" xfId="2431"/>
    <cellStyle name="Normal 2 12 2 2 2 10 2" xfId="2432"/>
    <cellStyle name="Normal 2 12 2 2 2 10 2 2" xfId="2433"/>
    <cellStyle name="Normal 2 12 2 2 2 10 2 2 2" xfId="2434"/>
    <cellStyle name="Normal 2 12 2 2 2 10 2 2 3" xfId="2435"/>
    <cellStyle name="Normal 2 12 2 2 2 10 2 2 4" xfId="2436"/>
    <cellStyle name="Normal 2 12 2 2 2 10 2 2 5" xfId="2437"/>
    <cellStyle name="Normal 2 12 2 2 2 10 2 2 6" xfId="2438"/>
    <cellStyle name="Normal 2 12 2 2 2 10 2 2 7" xfId="2439"/>
    <cellStyle name="Normal 2 12 2 2 2 10 2 2 8" xfId="2440"/>
    <cellStyle name="Normal 2 12 2 2 2 10 2 3" xfId="2441"/>
    <cellStyle name="Normal 2 12 2 2 2 10 2 4" xfId="2442"/>
    <cellStyle name="Normal 2 12 2 2 2 10 2 5" xfId="2443"/>
    <cellStyle name="Normal 2 12 2 2 2 10 2 6" xfId="2444"/>
    <cellStyle name="Normal 2 12 2 2 2 10 2 7" xfId="2445"/>
    <cellStyle name="Normal 2 12 2 2 2 10 2 8" xfId="2446"/>
    <cellStyle name="Normal 2 12 2 2 2 10 3" xfId="2447"/>
    <cellStyle name="Normal 2 12 2 2 2 10 4" xfId="2448"/>
    <cellStyle name="Normal 2 12 2 2 2 10 5" xfId="2449"/>
    <cellStyle name="Normal 2 12 2 2 2 10 6" xfId="2450"/>
    <cellStyle name="Normal 2 12 2 2 2 10 7" xfId="2451"/>
    <cellStyle name="Normal 2 12 2 2 2 10 8" xfId="2452"/>
    <cellStyle name="Normal 2 12 2 2 2 10 9" xfId="2453"/>
    <cellStyle name="Normal 2 12 2 2 2 11" xfId="2454"/>
    <cellStyle name="Normal 2 12 2 2 2 11 2" xfId="2455"/>
    <cellStyle name="Normal 2 12 2 2 2 11 3" xfId="2456"/>
    <cellStyle name="Normal 2 12 2 2 2 11 4" xfId="2457"/>
    <cellStyle name="Normal 2 12 2 2 2 11 5" xfId="2458"/>
    <cellStyle name="Normal 2 12 2 2 2 11 6" xfId="2459"/>
    <cellStyle name="Normal 2 12 2 2 2 11 7" xfId="2460"/>
    <cellStyle name="Normal 2 12 2 2 2 11 8" xfId="2461"/>
    <cellStyle name="Normal 2 12 2 2 2 12" xfId="2462"/>
    <cellStyle name="Normal 2 12 2 2 2 13" xfId="2463"/>
    <cellStyle name="Normal 2 12 2 2 2 14" xfId="2464"/>
    <cellStyle name="Normal 2 12 2 2 2 15" xfId="2465"/>
    <cellStyle name="Normal 2 12 2 2 2 16" xfId="2466"/>
    <cellStyle name="Normal 2 12 2 2 2 17" xfId="2467"/>
    <cellStyle name="Normal 2 12 2 2 2 2" xfId="2468"/>
    <cellStyle name="Normal 2 12 2 2 2 2 10" xfId="2469"/>
    <cellStyle name="Normal 2 12 2 2 2 2 2" xfId="2470"/>
    <cellStyle name="Normal 2 12 2 2 2 2 2 2" xfId="2471"/>
    <cellStyle name="Normal 2 12 2 2 2 2 2 2 2" xfId="2472"/>
    <cellStyle name="Normal 2 12 2 2 2 2 2 2 2 2" xfId="2473"/>
    <cellStyle name="Normal 2 12 2 2 2 2 2 2 2 3" xfId="2474"/>
    <cellStyle name="Normal 2 12 2 2 2 2 2 2 2 4" xfId="2475"/>
    <cellStyle name="Normal 2 12 2 2 2 2 2 2 2 5" xfId="2476"/>
    <cellStyle name="Normal 2 12 2 2 2 2 2 2 2 6" xfId="2477"/>
    <cellStyle name="Normal 2 12 2 2 2 2 2 2 2 7" xfId="2478"/>
    <cellStyle name="Normal 2 12 2 2 2 2 2 2 2 8" xfId="2479"/>
    <cellStyle name="Normal 2 12 2 2 2 2 2 2 3" xfId="2480"/>
    <cellStyle name="Normal 2 12 2 2 2 2 2 2 4" xfId="2481"/>
    <cellStyle name="Normal 2 12 2 2 2 2 2 2 5" xfId="2482"/>
    <cellStyle name="Normal 2 12 2 2 2 2 2 2 6" xfId="2483"/>
    <cellStyle name="Normal 2 12 2 2 2 2 2 2 7" xfId="2484"/>
    <cellStyle name="Normal 2 12 2 2 2 2 2 2 8" xfId="2485"/>
    <cellStyle name="Normal 2 12 2 2 2 2 2 3" xfId="2486"/>
    <cellStyle name="Normal 2 12 2 2 2 2 2 4" xfId="2487"/>
    <cellStyle name="Normal 2 12 2 2 2 2 2 5" xfId="2488"/>
    <cellStyle name="Normal 2 12 2 2 2 2 2 6" xfId="2489"/>
    <cellStyle name="Normal 2 12 2 2 2 2 2 7" xfId="2490"/>
    <cellStyle name="Normal 2 12 2 2 2 2 2 8" xfId="2491"/>
    <cellStyle name="Normal 2 12 2 2 2 2 2 9" xfId="2492"/>
    <cellStyle name="Normal 2 12 2 2 2 2 3" xfId="2493"/>
    <cellStyle name="Normal 2 12 2 2 2 2 4" xfId="2494"/>
    <cellStyle name="Normal 2 12 2 2 2 2 4 2" xfId="2495"/>
    <cellStyle name="Normal 2 12 2 2 2 2 4 3" xfId="2496"/>
    <cellStyle name="Normal 2 12 2 2 2 2 4 4" xfId="2497"/>
    <cellStyle name="Normal 2 12 2 2 2 2 4 5" xfId="2498"/>
    <cellStyle name="Normal 2 12 2 2 2 2 4 6" xfId="2499"/>
    <cellStyle name="Normal 2 12 2 2 2 2 4 7" xfId="2500"/>
    <cellStyle name="Normal 2 12 2 2 2 2 4 8" xfId="2501"/>
    <cellStyle name="Normal 2 12 2 2 2 2 5" xfId="2502"/>
    <cellStyle name="Normal 2 12 2 2 2 2 6" xfId="2503"/>
    <cellStyle name="Normal 2 12 2 2 2 2 7" xfId="2504"/>
    <cellStyle name="Normal 2 12 2 2 2 2 8" xfId="2505"/>
    <cellStyle name="Normal 2 12 2 2 2 2 9" xfId="2506"/>
    <cellStyle name="Normal 2 12 2 2 2 3" xfId="2507"/>
    <cellStyle name="Normal 2 12 2 2 2 4" xfId="2508"/>
    <cellStyle name="Normal 2 12 2 2 2 5" xfId="2509"/>
    <cellStyle name="Normal 2 12 2 2 2 6" xfId="2510"/>
    <cellStyle name="Normal 2 12 2 2 2 7" xfId="2511"/>
    <cellStyle name="Normal 2 12 2 2 2 8" xfId="2512"/>
    <cellStyle name="Normal 2 12 2 2 2 9" xfId="2513"/>
    <cellStyle name="Normal 2 12 2 2 3" xfId="2514"/>
    <cellStyle name="Normal 2 12 2 2 3 10" xfId="2515"/>
    <cellStyle name="Normal 2 12 2 2 3 2" xfId="2516"/>
    <cellStyle name="Normal 2 12 2 2 3 2 2" xfId="2517"/>
    <cellStyle name="Normal 2 12 2 2 3 2 2 2" xfId="2518"/>
    <cellStyle name="Normal 2 12 2 2 3 2 2 2 2" xfId="2519"/>
    <cellStyle name="Normal 2 12 2 2 3 2 2 2 3" xfId="2520"/>
    <cellStyle name="Normal 2 12 2 2 3 2 2 2 4" xfId="2521"/>
    <cellStyle name="Normal 2 12 2 2 3 2 2 2 5" xfId="2522"/>
    <cellStyle name="Normal 2 12 2 2 3 2 2 2 6" xfId="2523"/>
    <cellStyle name="Normal 2 12 2 2 3 2 2 2 7" xfId="2524"/>
    <cellStyle name="Normal 2 12 2 2 3 2 2 2 8" xfId="2525"/>
    <cellStyle name="Normal 2 12 2 2 3 2 2 3" xfId="2526"/>
    <cellStyle name="Normal 2 12 2 2 3 2 2 4" xfId="2527"/>
    <cellStyle name="Normal 2 12 2 2 3 2 2 5" xfId="2528"/>
    <cellStyle name="Normal 2 12 2 2 3 2 2 6" xfId="2529"/>
    <cellStyle name="Normal 2 12 2 2 3 2 2 7" xfId="2530"/>
    <cellStyle name="Normal 2 12 2 2 3 2 2 8" xfId="2531"/>
    <cellStyle name="Normal 2 12 2 2 3 2 3" xfId="2532"/>
    <cellStyle name="Normal 2 12 2 2 3 2 4" xfId="2533"/>
    <cellStyle name="Normal 2 12 2 2 3 2 5" xfId="2534"/>
    <cellStyle name="Normal 2 12 2 2 3 2 6" xfId="2535"/>
    <cellStyle name="Normal 2 12 2 2 3 2 7" xfId="2536"/>
    <cellStyle name="Normal 2 12 2 2 3 2 8" xfId="2537"/>
    <cellStyle name="Normal 2 12 2 2 3 2 9" xfId="2538"/>
    <cellStyle name="Normal 2 12 2 2 3 3" xfId="2539"/>
    <cellStyle name="Normal 2 12 2 2 3 4" xfId="2540"/>
    <cellStyle name="Normal 2 12 2 2 3 4 2" xfId="2541"/>
    <cellStyle name="Normal 2 12 2 2 3 4 3" xfId="2542"/>
    <cellStyle name="Normal 2 12 2 2 3 4 4" xfId="2543"/>
    <cellStyle name="Normal 2 12 2 2 3 4 5" xfId="2544"/>
    <cellStyle name="Normal 2 12 2 2 3 4 6" xfId="2545"/>
    <cellStyle name="Normal 2 12 2 2 3 4 7" xfId="2546"/>
    <cellStyle name="Normal 2 12 2 2 3 4 8" xfId="2547"/>
    <cellStyle name="Normal 2 12 2 2 3 5" xfId="2548"/>
    <cellStyle name="Normal 2 12 2 2 3 6" xfId="2549"/>
    <cellStyle name="Normal 2 12 2 2 3 7" xfId="2550"/>
    <cellStyle name="Normal 2 12 2 2 3 8" xfId="2551"/>
    <cellStyle name="Normal 2 12 2 2 3 9" xfId="2552"/>
    <cellStyle name="Normal 2 12 2 2 4" xfId="2553"/>
    <cellStyle name="Normal 2 12 2 2 5" xfId="2554"/>
    <cellStyle name="Normal 2 12 2 2 6" xfId="2555"/>
    <cellStyle name="Normal 2 12 2 2 7" xfId="2556"/>
    <cellStyle name="Normal 2 12 2 2 8" xfId="2557"/>
    <cellStyle name="Normal 2 12 2 2 9" xfId="2558"/>
    <cellStyle name="Normal 2 12 2 20" xfId="2559"/>
    <cellStyle name="Normal 2 12 2 21" xfId="2560"/>
    <cellStyle name="Normal 2 12 2 22" xfId="2561"/>
    <cellStyle name="Normal 2 12 2 3" xfId="2562"/>
    <cellStyle name="Normal 2 12 2 4" xfId="2563"/>
    <cellStyle name="Normal 2 12 2 5" xfId="2564"/>
    <cellStyle name="Normal 2 12 2 6" xfId="2565"/>
    <cellStyle name="Normal 2 12 2 7" xfId="2566"/>
    <cellStyle name="Normal 2 12 2 7 10" xfId="2567"/>
    <cellStyle name="Normal 2 12 2 7 2" xfId="2568"/>
    <cellStyle name="Normal 2 12 2 7 2 2" xfId="2569"/>
    <cellStyle name="Normal 2 12 2 7 2 2 2" xfId="2570"/>
    <cellStyle name="Normal 2 12 2 7 2 2 2 2" xfId="2571"/>
    <cellStyle name="Normal 2 12 2 7 2 2 2 3" xfId="2572"/>
    <cellStyle name="Normal 2 12 2 7 2 2 2 4" xfId="2573"/>
    <cellStyle name="Normal 2 12 2 7 2 2 2 5" xfId="2574"/>
    <cellStyle name="Normal 2 12 2 7 2 2 2 6" xfId="2575"/>
    <cellStyle name="Normal 2 12 2 7 2 2 2 7" xfId="2576"/>
    <cellStyle name="Normal 2 12 2 7 2 2 2 8" xfId="2577"/>
    <cellStyle name="Normal 2 12 2 7 2 2 3" xfId="2578"/>
    <cellStyle name="Normal 2 12 2 7 2 2 4" xfId="2579"/>
    <cellStyle name="Normal 2 12 2 7 2 2 5" xfId="2580"/>
    <cellStyle name="Normal 2 12 2 7 2 2 6" xfId="2581"/>
    <cellStyle name="Normal 2 12 2 7 2 2 7" xfId="2582"/>
    <cellStyle name="Normal 2 12 2 7 2 2 8" xfId="2583"/>
    <cellStyle name="Normal 2 12 2 7 2 3" xfId="2584"/>
    <cellStyle name="Normal 2 12 2 7 2 4" xfId="2585"/>
    <cellStyle name="Normal 2 12 2 7 2 5" xfId="2586"/>
    <cellStyle name="Normal 2 12 2 7 2 6" xfId="2587"/>
    <cellStyle name="Normal 2 12 2 7 2 7" xfId="2588"/>
    <cellStyle name="Normal 2 12 2 7 2 8" xfId="2589"/>
    <cellStyle name="Normal 2 12 2 7 2 9" xfId="2590"/>
    <cellStyle name="Normal 2 12 2 7 3" xfId="2591"/>
    <cellStyle name="Normal 2 12 2 7 4" xfId="2592"/>
    <cellStyle name="Normal 2 12 2 7 4 2" xfId="2593"/>
    <cellStyle name="Normal 2 12 2 7 4 3" xfId="2594"/>
    <cellStyle name="Normal 2 12 2 7 4 4" xfId="2595"/>
    <cellStyle name="Normal 2 12 2 7 4 5" xfId="2596"/>
    <cellStyle name="Normal 2 12 2 7 4 6" xfId="2597"/>
    <cellStyle name="Normal 2 12 2 7 4 7" xfId="2598"/>
    <cellStyle name="Normal 2 12 2 7 4 8" xfId="2599"/>
    <cellStyle name="Normal 2 12 2 7 5" xfId="2600"/>
    <cellStyle name="Normal 2 12 2 7 6" xfId="2601"/>
    <cellStyle name="Normal 2 12 2 7 7" xfId="2602"/>
    <cellStyle name="Normal 2 12 2 7 8" xfId="2603"/>
    <cellStyle name="Normal 2 12 2 7 9" xfId="2604"/>
    <cellStyle name="Normal 2 12 2 8" xfId="2605"/>
    <cellStyle name="Normal 2 12 2 9" xfId="2606"/>
    <cellStyle name="Normal 2 12 20" xfId="2607"/>
    <cellStyle name="Normal 2 12 21" xfId="2608"/>
    <cellStyle name="Normal 2 12 22" xfId="2609"/>
    <cellStyle name="Normal 2 12 3" xfId="2610"/>
    <cellStyle name="Normal 2 12 3 10" xfId="2611"/>
    <cellStyle name="Normal 2 12 3 10 2" xfId="2612"/>
    <cellStyle name="Normal 2 12 3 10 2 2" xfId="2613"/>
    <cellStyle name="Normal 2 12 3 10 2 2 2" xfId="2614"/>
    <cellStyle name="Normal 2 12 3 10 2 2 3" xfId="2615"/>
    <cellStyle name="Normal 2 12 3 10 2 2 4" xfId="2616"/>
    <cellStyle name="Normal 2 12 3 10 2 2 5" xfId="2617"/>
    <cellStyle name="Normal 2 12 3 10 2 2 6" xfId="2618"/>
    <cellStyle name="Normal 2 12 3 10 2 2 7" xfId="2619"/>
    <cellStyle name="Normal 2 12 3 10 2 2 8" xfId="2620"/>
    <cellStyle name="Normal 2 12 3 10 2 3" xfId="2621"/>
    <cellStyle name="Normal 2 12 3 10 2 4" xfId="2622"/>
    <cellStyle name="Normal 2 12 3 10 2 5" xfId="2623"/>
    <cellStyle name="Normal 2 12 3 10 2 6" xfId="2624"/>
    <cellStyle name="Normal 2 12 3 10 2 7" xfId="2625"/>
    <cellStyle name="Normal 2 12 3 10 2 8" xfId="2626"/>
    <cellStyle name="Normal 2 12 3 10 3" xfId="2627"/>
    <cellStyle name="Normal 2 12 3 10 4" xfId="2628"/>
    <cellStyle name="Normal 2 12 3 10 5" xfId="2629"/>
    <cellStyle name="Normal 2 12 3 10 6" xfId="2630"/>
    <cellStyle name="Normal 2 12 3 10 7" xfId="2631"/>
    <cellStyle name="Normal 2 12 3 10 8" xfId="2632"/>
    <cellStyle name="Normal 2 12 3 10 9" xfId="2633"/>
    <cellStyle name="Normal 2 12 3 11" xfId="2634"/>
    <cellStyle name="Normal 2 12 3 11 2" xfId="2635"/>
    <cellStyle name="Normal 2 12 3 11 3" xfId="2636"/>
    <cellStyle name="Normal 2 12 3 11 4" xfId="2637"/>
    <cellStyle name="Normal 2 12 3 11 5" xfId="2638"/>
    <cellStyle name="Normal 2 12 3 11 6" xfId="2639"/>
    <cellStyle name="Normal 2 12 3 11 7" xfId="2640"/>
    <cellStyle name="Normal 2 12 3 11 8" xfId="2641"/>
    <cellStyle name="Normal 2 12 3 12" xfId="2642"/>
    <cellStyle name="Normal 2 12 3 13" xfId="2643"/>
    <cellStyle name="Normal 2 12 3 14" xfId="2644"/>
    <cellStyle name="Normal 2 12 3 15" xfId="2645"/>
    <cellStyle name="Normal 2 12 3 16" xfId="2646"/>
    <cellStyle name="Normal 2 12 3 17" xfId="2647"/>
    <cellStyle name="Normal 2 12 3 2" xfId="2648"/>
    <cellStyle name="Normal 2 12 3 2 10" xfId="2649"/>
    <cellStyle name="Normal 2 12 3 2 10 2" xfId="2650"/>
    <cellStyle name="Normal 2 12 3 2 10 2 2" xfId="2651"/>
    <cellStyle name="Normal 2 12 3 2 10 2 2 2" xfId="2652"/>
    <cellStyle name="Normal 2 12 3 2 10 2 2 3" xfId="2653"/>
    <cellStyle name="Normal 2 12 3 2 10 2 2 4" xfId="2654"/>
    <cellStyle name="Normal 2 12 3 2 10 2 2 5" xfId="2655"/>
    <cellStyle name="Normal 2 12 3 2 10 2 2 6" xfId="2656"/>
    <cellStyle name="Normal 2 12 3 2 10 2 2 7" xfId="2657"/>
    <cellStyle name="Normal 2 12 3 2 10 2 2 8" xfId="2658"/>
    <cellStyle name="Normal 2 12 3 2 10 2 3" xfId="2659"/>
    <cellStyle name="Normal 2 12 3 2 10 2 4" xfId="2660"/>
    <cellStyle name="Normal 2 12 3 2 10 2 5" xfId="2661"/>
    <cellStyle name="Normal 2 12 3 2 10 2 6" xfId="2662"/>
    <cellStyle name="Normal 2 12 3 2 10 2 7" xfId="2663"/>
    <cellStyle name="Normal 2 12 3 2 10 2 8" xfId="2664"/>
    <cellStyle name="Normal 2 12 3 2 10 3" xfId="2665"/>
    <cellStyle name="Normal 2 12 3 2 10 4" xfId="2666"/>
    <cellStyle name="Normal 2 12 3 2 10 5" xfId="2667"/>
    <cellStyle name="Normal 2 12 3 2 10 6" xfId="2668"/>
    <cellStyle name="Normal 2 12 3 2 10 7" xfId="2669"/>
    <cellStyle name="Normal 2 12 3 2 10 8" xfId="2670"/>
    <cellStyle name="Normal 2 12 3 2 10 9" xfId="2671"/>
    <cellStyle name="Normal 2 12 3 2 11" xfId="2672"/>
    <cellStyle name="Normal 2 12 3 2 11 2" xfId="2673"/>
    <cellStyle name="Normal 2 12 3 2 11 3" xfId="2674"/>
    <cellStyle name="Normal 2 12 3 2 11 4" xfId="2675"/>
    <cellStyle name="Normal 2 12 3 2 11 5" xfId="2676"/>
    <cellStyle name="Normal 2 12 3 2 11 6" xfId="2677"/>
    <cellStyle name="Normal 2 12 3 2 11 7" xfId="2678"/>
    <cellStyle name="Normal 2 12 3 2 11 8" xfId="2679"/>
    <cellStyle name="Normal 2 12 3 2 12" xfId="2680"/>
    <cellStyle name="Normal 2 12 3 2 13" xfId="2681"/>
    <cellStyle name="Normal 2 12 3 2 14" xfId="2682"/>
    <cellStyle name="Normal 2 12 3 2 15" xfId="2683"/>
    <cellStyle name="Normal 2 12 3 2 16" xfId="2684"/>
    <cellStyle name="Normal 2 12 3 2 17" xfId="2685"/>
    <cellStyle name="Normal 2 12 3 2 2" xfId="2686"/>
    <cellStyle name="Normal 2 12 3 2 2 10" xfId="2687"/>
    <cellStyle name="Normal 2 12 3 2 2 2" xfId="2688"/>
    <cellStyle name="Normal 2 12 3 2 2 2 2" xfId="2689"/>
    <cellStyle name="Normal 2 12 3 2 2 2 2 2" xfId="2690"/>
    <cellStyle name="Normal 2 12 3 2 2 2 2 2 2" xfId="2691"/>
    <cellStyle name="Normal 2 12 3 2 2 2 2 2 3" xfId="2692"/>
    <cellStyle name="Normal 2 12 3 2 2 2 2 2 4" xfId="2693"/>
    <cellStyle name="Normal 2 12 3 2 2 2 2 2 5" xfId="2694"/>
    <cellStyle name="Normal 2 12 3 2 2 2 2 2 6" xfId="2695"/>
    <cellStyle name="Normal 2 12 3 2 2 2 2 2 7" xfId="2696"/>
    <cellStyle name="Normal 2 12 3 2 2 2 2 2 8" xfId="2697"/>
    <cellStyle name="Normal 2 12 3 2 2 2 2 3" xfId="2698"/>
    <cellStyle name="Normal 2 12 3 2 2 2 2 4" xfId="2699"/>
    <cellStyle name="Normal 2 12 3 2 2 2 2 5" xfId="2700"/>
    <cellStyle name="Normal 2 12 3 2 2 2 2 6" xfId="2701"/>
    <cellStyle name="Normal 2 12 3 2 2 2 2 7" xfId="2702"/>
    <cellStyle name="Normal 2 12 3 2 2 2 2 8" xfId="2703"/>
    <cellStyle name="Normal 2 12 3 2 2 2 3" xfId="2704"/>
    <cellStyle name="Normal 2 12 3 2 2 2 4" xfId="2705"/>
    <cellStyle name="Normal 2 12 3 2 2 2 5" xfId="2706"/>
    <cellStyle name="Normal 2 12 3 2 2 2 6" xfId="2707"/>
    <cellStyle name="Normal 2 12 3 2 2 2 7" xfId="2708"/>
    <cellStyle name="Normal 2 12 3 2 2 2 8" xfId="2709"/>
    <cellStyle name="Normal 2 12 3 2 2 2 9" xfId="2710"/>
    <cellStyle name="Normal 2 12 3 2 2 3" xfId="2711"/>
    <cellStyle name="Normal 2 12 3 2 2 4" xfId="2712"/>
    <cellStyle name="Normal 2 12 3 2 2 4 2" xfId="2713"/>
    <cellStyle name="Normal 2 12 3 2 2 4 3" xfId="2714"/>
    <cellStyle name="Normal 2 12 3 2 2 4 4" xfId="2715"/>
    <cellStyle name="Normal 2 12 3 2 2 4 5" xfId="2716"/>
    <cellStyle name="Normal 2 12 3 2 2 4 6" xfId="2717"/>
    <cellStyle name="Normal 2 12 3 2 2 4 7" xfId="2718"/>
    <cellStyle name="Normal 2 12 3 2 2 4 8" xfId="2719"/>
    <cellStyle name="Normal 2 12 3 2 2 5" xfId="2720"/>
    <cellStyle name="Normal 2 12 3 2 2 6" xfId="2721"/>
    <cellStyle name="Normal 2 12 3 2 2 7" xfId="2722"/>
    <cellStyle name="Normal 2 12 3 2 2 8" xfId="2723"/>
    <cellStyle name="Normal 2 12 3 2 2 9" xfId="2724"/>
    <cellStyle name="Normal 2 12 3 2 3" xfId="2725"/>
    <cellStyle name="Normal 2 12 3 2 4" xfId="2726"/>
    <cellStyle name="Normal 2 12 3 2 5" xfId="2727"/>
    <cellStyle name="Normal 2 12 3 2 6" xfId="2728"/>
    <cellStyle name="Normal 2 12 3 2 7" xfId="2729"/>
    <cellStyle name="Normal 2 12 3 2 8" xfId="2730"/>
    <cellStyle name="Normal 2 12 3 2 9" xfId="2731"/>
    <cellStyle name="Normal 2 12 3 3" xfId="2732"/>
    <cellStyle name="Normal 2 12 3 3 10" xfId="2733"/>
    <cellStyle name="Normal 2 12 3 3 2" xfId="2734"/>
    <cellStyle name="Normal 2 12 3 3 2 2" xfId="2735"/>
    <cellStyle name="Normal 2 12 3 3 2 2 2" xfId="2736"/>
    <cellStyle name="Normal 2 12 3 3 2 2 2 2" xfId="2737"/>
    <cellStyle name="Normal 2 12 3 3 2 2 2 3" xfId="2738"/>
    <cellStyle name="Normal 2 12 3 3 2 2 2 4" xfId="2739"/>
    <cellStyle name="Normal 2 12 3 3 2 2 2 5" xfId="2740"/>
    <cellStyle name="Normal 2 12 3 3 2 2 2 6" xfId="2741"/>
    <cellStyle name="Normal 2 12 3 3 2 2 2 7" xfId="2742"/>
    <cellStyle name="Normal 2 12 3 3 2 2 2 8" xfId="2743"/>
    <cellStyle name="Normal 2 12 3 3 2 2 3" xfId="2744"/>
    <cellStyle name="Normal 2 12 3 3 2 2 4" xfId="2745"/>
    <cellStyle name="Normal 2 12 3 3 2 2 5" xfId="2746"/>
    <cellStyle name="Normal 2 12 3 3 2 2 6" xfId="2747"/>
    <cellStyle name="Normal 2 12 3 3 2 2 7" xfId="2748"/>
    <cellStyle name="Normal 2 12 3 3 2 2 8" xfId="2749"/>
    <cellStyle name="Normal 2 12 3 3 2 3" xfId="2750"/>
    <cellStyle name="Normal 2 12 3 3 2 4" xfId="2751"/>
    <cellStyle name="Normal 2 12 3 3 2 5" xfId="2752"/>
    <cellStyle name="Normal 2 12 3 3 2 6" xfId="2753"/>
    <cellStyle name="Normal 2 12 3 3 2 7" xfId="2754"/>
    <cellStyle name="Normal 2 12 3 3 2 8" xfId="2755"/>
    <cellStyle name="Normal 2 12 3 3 2 9" xfId="2756"/>
    <cellStyle name="Normal 2 12 3 3 3" xfId="2757"/>
    <cellStyle name="Normal 2 12 3 3 4" xfId="2758"/>
    <cellStyle name="Normal 2 12 3 3 4 2" xfId="2759"/>
    <cellStyle name="Normal 2 12 3 3 4 3" xfId="2760"/>
    <cellStyle name="Normal 2 12 3 3 4 4" xfId="2761"/>
    <cellStyle name="Normal 2 12 3 3 4 5" xfId="2762"/>
    <cellStyle name="Normal 2 12 3 3 4 6" xfId="2763"/>
    <cellStyle name="Normal 2 12 3 3 4 7" xfId="2764"/>
    <cellStyle name="Normal 2 12 3 3 4 8" xfId="2765"/>
    <cellStyle name="Normal 2 12 3 3 5" xfId="2766"/>
    <cellStyle name="Normal 2 12 3 3 6" xfId="2767"/>
    <cellStyle name="Normal 2 12 3 3 7" xfId="2768"/>
    <cellStyle name="Normal 2 12 3 3 8" xfId="2769"/>
    <cellStyle name="Normal 2 12 3 3 9" xfId="2770"/>
    <cellStyle name="Normal 2 12 3 4" xfId="2771"/>
    <cellStyle name="Normal 2 12 3 5" xfId="2772"/>
    <cellStyle name="Normal 2 12 3 6" xfId="2773"/>
    <cellStyle name="Normal 2 12 3 7" xfId="2774"/>
    <cellStyle name="Normal 2 12 3 8" xfId="2775"/>
    <cellStyle name="Normal 2 12 3 9" xfId="2776"/>
    <cellStyle name="Normal 2 12 4" xfId="2777"/>
    <cellStyle name="Normal 2 12 5" xfId="2778"/>
    <cellStyle name="Normal 2 12 6" xfId="2779"/>
    <cellStyle name="Normal 2 12 7" xfId="2780"/>
    <cellStyle name="Normal 2 12 7 10" xfId="2781"/>
    <cellStyle name="Normal 2 12 7 2" xfId="2782"/>
    <cellStyle name="Normal 2 12 7 2 2" xfId="2783"/>
    <cellStyle name="Normal 2 12 7 2 2 2" xfId="2784"/>
    <cellStyle name="Normal 2 12 7 2 2 2 2" xfId="2785"/>
    <cellStyle name="Normal 2 12 7 2 2 2 3" xfId="2786"/>
    <cellStyle name="Normal 2 12 7 2 2 2 4" xfId="2787"/>
    <cellStyle name="Normal 2 12 7 2 2 2 5" xfId="2788"/>
    <cellStyle name="Normal 2 12 7 2 2 2 6" xfId="2789"/>
    <cellStyle name="Normal 2 12 7 2 2 2 7" xfId="2790"/>
    <cellStyle name="Normal 2 12 7 2 2 2 8" xfId="2791"/>
    <cellStyle name="Normal 2 12 7 2 2 3" xfId="2792"/>
    <cellStyle name="Normal 2 12 7 2 2 4" xfId="2793"/>
    <cellStyle name="Normal 2 12 7 2 2 5" xfId="2794"/>
    <cellStyle name="Normal 2 12 7 2 2 6" xfId="2795"/>
    <cellStyle name="Normal 2 12 7 2 2 7" xfId="2796"/>
    <cellStyle name="Normal 2 12 7 2 2 8" xfId="2797"/>
    <cellStyle name="Normal 2 12 7 2 3" xfId="2798"/>
    <cellStyle name="Normal 2 12 7 2 4" xfId="2799"/>
    <cellStyle name="Normal 2 12 7 2 5" xfId="2800"/>
    <cellStyle name="Normal 2 12 7 2 6" xfId="2801"/>
    <cellStyle name="Normal 2 12 7 2 7" xfId="2802"/>
    <cellStyle name="Normal 2 12 7 2 8" xfId="2803"/>
    <cellStyle name="Normal 2 12 7 2 9" xfId="2804"/>
    <cellStyle name="Normal 2 12 7 3" xfId="2805"/>
    <cellStyle name="Normal 2 12 7 4" xfId="2806"/>
    <cellStyle name="Normal 2 12 7 4 2" xfId="2807"/>
    <cellStyle name="Normal 2 12 7 4 3" xfId="2808"/>
    <cellStyle name="Normal 2 12 7 4 4" xfId="2809"/>
    <cellStyle name="Normal 2 12 7 4 5" xfId="2810"/>
    <cellStyle name="Normal 2 12 7 4 6" xfId="2811"/>
    <cellStyle name="Normal 2 12 7 4 7" xfId="2812"/>
    <cellStyle name="Normal 2 12 7 4 8" xfId="2813"/>
    <cellStyle name="Normal 2 12 7 5" xfId="2814"/>
    <cellStyle name="Normal 2 12 7 6" xfId="2815"/>
    <cellStyle name="Normal 2 12 7 7" xfId="2816"/>
    <cellStyle name="Normal 2 12 7 8" xfId="2817"/>
    <cellStyle name="Normal 2 12 7 9" xfId="2818"/>
    <cellStyle name="Normal 2 12 8" xfId="2819"/>
    <cellStyle name="Normal 2 12 9" xfId="2820"/>
    <cellStyle name="Normal 2 13" xfId="2821"/>
    <cellStyle name="Normal 2 14" xfId="2822"/>
    <cellStyle name="Normal 2 15" xfId="2823"/>
    <cellStyle name="Normal 2 16" xfId="2824"/>
    <cellStyle name="Normal 2 17" xfId="2825"/>
    <cellStyle name="Normal 2 18" xfId="2826"/>
    <cellStyle name="Normal 2 19" xfId="2827"/>
    <cellStyle name="Normal 2 2" xfId="2828"/>
    <cellStyle name="Normal 2 2 10" xfId="2829"/>
    <cellStyle name="Normal 2 2 11" xfId="2830"/>
    <cellStyle name="Normal 2 2 12" xfId="2831"/>
    <cellStyle name="Normal 2 2 12 10" xfId="2832"/>
    <cellStyle name="Normal 2 2 12 11" xfId="2833"/>
    <cellStyle name="Normal 2 2 12 12" xfId="2834"/>
    <cellStyle name="Normal 2 2 12 13" xfId="2835"/>
    <cellStyle name="Normal 2 2 12 14" xfId="2836"/>
    <cellStyle name="Normal 2 2 12 15" xfId="2837"/>
    <cellStyle name="Normal 2 2 12 15 2" xfId="2838"/>
    <cellStyle name="Normal 2 2 12 15 2 2" xfId="2839"/>
    <cellStyle name="Normal 2 2 12 15 2 2 2" xfId="2840"/>
    <cellStyle name="Normal 2 2 12 15 2 2 3" xfId="2841"/>
    <cellStyle name="Normal 2 2 12 15 2 2 4" xfId="2842"/>
    <cellStyle name="Normal 2 2 12 15 2 2 5" xfId="2843"/>
    <cellStyle name="Normal 2 2 12 15 2 2 6" xfId="2844"/>
    <cellStyle name="Normal 2 2 12 15 2 2 7" xfId="2845"/>
    <cellStyle name="Normal 2 2 12 15 2 2 8" xfId="2846"/>
    <cellStyle name="Normal 2 2 12 15 2 3" xfId="2847"/>
    <cellStyle name="Normal 2 2 12 15 2 4" xfId="2848"/>
    <cellStyle name="Normal 2 2 12 15 2 5" xfId="2849"/>
    <cellStyle name="Normal 2 2 12 15 2 6" xfId="2850"/>
    <cellStyle name="Normal 2 2 12 15 2 7" xfId="2851"/>
    <cellStyle name="Normal 2 2 12 15 2 8" xfId="2852"/>
    <cellStyle name="Normal 2 2 12 15 3" xfId="2853"/>
    <cellStyle name="Normal 2 2 12 15 4" xfId="2854"/>
    <cellStyle name="Normal 2 2 12 15 5" xfId="2855"/>
    <cellStyle name="Normal 2 2 12 15 6" xfId="2856"/>
    <cellStyle name="Normal 2 2 12 15 7" xfId="2857"/>
    <cellStyle name="Normal 2 2 12 15 8" xfId="2858"/>
    <cellStyle name="Normal 2 2 12 15 9" xfId="2859"/>
    <cellStyle name="Normal 2 2 12 16" xfId="2860"/>
    <cellStyle name="Normal 2 2 12 16 2" xfId="2861"/>
    <cellStyle name="Normal 2 2 12 16 3" xfId="2862"/>
    <cellStyle name="Normal 2 2 12 16 4" xfId="2863"/>
    <cellStyle name="Normal 2 2 12 16 5" xfId="2864"/>
    <cellStyle name="Normal 2 2 12 16 6" xfId="2865"/>
    <cellStyle name="Normal 2 2 12 16 7" xfId="2866"/>
    <cellStyle name="Normal 2 2 12 16 8" xfId="2867"/>
    <cellStyle name="Normal 2 2 12 17" xfId="2868"/>
    <cellStyle name="Normal 2 2 12 18" xfId="2869"/>
    <cellStyle name="Normal 2 2 12 19" xfId="2870"/>
    <cellStyle name="Normal 2 2 12 2" xfId="2871"/>
    <cellStyle name="Normal 2 2 12 2 10" xfId="2872"/>
    <cellStyle name="Normal 2 2 12 2 11" xfId="2873"/>
    <cellStyle name="Normal 2 2 12 2 12" xfId="2874"/>
    <cellStyle name="Normal 2 2 12 2 13" xfId="2875"/>
    <cellStyle name="Normal 2 2 12 2 14" xfId="2876"/>
    <cellStyle name="Normal 2 2 12 2 15" xfId="2877"/>
    <cellStyle name="Normal 2 2 12 2 15 2" xfId="2878"/>
    <cellStyle name="Normal 2 2 12 2 15 2 2" xfId="2879"/>
    <cellStyle name="Normal 2 2 12 2 15 2 2 2" xfId="2880"/>
    <cellStyle name="Normal 2 2 12 2 15 2 2 3" xfId="2881"/>
    <cellStyle name="Normal 2 2 12 2 15 2 2 4" xfId="2882"/>
    <cellStyle name="Normal 2 2 12 2 15 2 2 5" xfId="2883"/>
    <cellStyle name="Normal 2 2 12 2 15 2 2 6" xfId="2884"/>
    <cellStyle name="Normal 2 2 12 2 15 2 2 7" xfId="2885"/>
    <cellStyle name="Normal 2 2 12 2 15 2 2 8" xfId="2886"/>
    <cellStyle name="Normal 2 2 12 2 15 2 3" xfId="2887"/>
    <cellStyle name="Normal 2 2 12 2 15 2 4" xfId="2888"/>
    <cellStyle name="Normal 2 2 12 2 15 2 5" xfId="2889"/>
    <cellStyle name="Normal 2 2 12 2 15 2 6" xfId="2890"/>
    <cellStyle name="Normal 2 2 12 2 15 2 7" xfId="2891"/>
    <cellStyle name="Normal 2 2 12 2 15 2 8" xfId="2892"/>
    <cellStyle name="Normal 2 2 12 2 15 3" xfId="2893"/>
    <cellStyle name="Normal 2 2 12 2 15 4" xfId="2894"/>
    <cellStyle name="Normal 2 2 12 2 15 5" xfId="2895"/>
    <cellStyle name="Normal 2 2 12 2 15 6" xfId="2896"/>
    <cellStyle name="Normal 2 2 12 2 15 7" xfId="2897"/>
    <cellStyle name="Normal 2 2 12 2 15 8" xfId="2898"/>
    <cellStyle name="Normal 2 2 12 2 15 9" xfId="2899"/>
    <cellStyle name="Normal 2 2 12 2 16" xfId="2900"/>
    <cellStyle name="Normal 2 2 12 2 16 2" xfId="2901"/>
    <cellStyle name="Normal 2 2 12 2 16 3" xfId="2902"/>
    <cellStyle name="Normal 2 2 12 2 16 4" xfId="2903"/>
    <cellStyle name="Normal 2 2 12 2 16 5" xfId="2904"/>
    <cellStyle name="Normal 2 2 12 2 16 6" xfId="2905"/>
    <cellStyle name="Normal 2 2 12 2 16 7" xfId="2906"/>
    <cellStyle name="Normal 2 2 12 2 16 8" xfId="2907"/>
    <cellStyle name="Normal 2 2 12 2 17" xfId="2908"/>
    <cellStyle name="Normal 2 2 12 2 18" xfId="2909"/>
    <cellStyle name="Normal 2 2 12 2 19" xfId="2910"/>
    <cellStyle name="Normal 2 2 12 2 2" xfId="2911"/>
    <cellStyle name="Normal 2 2 12 2 2 10" xfId="2912"/>
    <cellStyle name="Normal 2 2 12 2 2 10 2" xfId="2913"/>
    <cellStyle name="Normal 2 2 12 2 2 10 2 2" xfId="2914"/>
    <cellStyle name="Normal 2 2 12 2 2 10 2 2 2" xfId="2915"/>
    <cellStyle name="Normal 2 2 12 2 2 10 2 2 3" xfId="2916"/>
    <cellStyle name="Normal 2 2 12 2 2 10 2 2 4" xfId="2917"/>
    <cellStyle name="Normal 2 2 12 2 2 10 2 2 5" xfId="2918"/>
    <cellStyle name="Normal 2 2 12 2 2 10 2 2 6" xfId="2919"/>
    <cellStyle name="Normal 2 2 12 2 2 10 2 2 7" xfId="2920"/>
    <cellStyle name="Normal 2 2 12 2 2 10 2 2 8" xfId="2921"/>
    <cellStyle name="Normal 2 2 12 2 2 10 2 3" xfId="2922"/>
    <cellStyle name="Normal 2 2 12 2 2 10 2 4" xfId="2923"/>
    <cellStyle name="Normal 2 2 12 2 2 10 2 5" xfId="2924"/>
    <cellStyle name="Normal 2 2 12 2 2 10 2 6" xfId="2925"/>
    <cellStyle name="Normal 2 2 12 2 2 10 2 7" xfId="2926"/>
    <cellStyle name="Normal 2 2 12 2 2 10 2 8" xfId="2927"/>
    <cellStyle name="Normal 2 2 12 2 2 10 3" xfId="2928"/>
    <cellStyle name="Normal 2 2 12 2 2 10 4" xfId="2929"/>
    <cellStyle name="Normal 2 2 12 2 2 10 5" xfId="2930"/>
    <cellStyle name="Normal 2 2 12 2 2 10 6" xfId="2931"/>
    <cellStyle name="Normal 2 2 12 2 2 10 7" xfId="2932"/>
    <cellStyle name="Normal 2 2 12 2 2 10 8" xfId="2933"/>
    <cellStyle name="Normal 2 2 12 2 2 10 9" xfId="2934"/>
    <cellStyle name="Normal 2 2 12 2 2 11" xfId="2935"/>
    <cellStyle name="Normal 2 2 12 2 2 11 2" xfId="2936"/>
    <cellStyle name="Normal 2 2 12 2 2 11 3" xfId="2937"/>
    <cellStyle name="Normal 2 2 12 2 2 11 4" xfId="2938"/>
    <cellStyle name="Normal 2 2 12 2 2 11 5" xfId="2939"/>
    <cellStyle name="Normal 2 2 12 2 2 11 6" xfId="2940"/>
    <cellStyle name="Normal 2 2 12 2 2 11 7" xfId="2941"/>
    <cellStyle name="Normal 2 2 12 2 2 11 8" xfId="2942"/>
    <cellStyle name="Normal 2 2 12 2 2 12" xfId="2943"/>
    <cellStyle name="Normal 2 2 12 2 2 13" xfId="2944"/>
    <cellStyle name="Normal 2 2 12 2 2 14" xfId="2945"/>
    <cellStyle name="Normal 2 2 12 2 2 15" xfId="2946"/>
    <cellStyle name="Normal 2 2 12 2 2 16" xfId="2947"/>
    <cellStyle name="Normal 2 2 12 2 2 17" xfId="2948"/>
    <cellStyle name="Normal 2 2 12 2 2 2" xfId="2949"/>
    <cellStyle name="Normal 2 2 12 2 2 2 10" xfId="2950"/>
    <cellStyle name="Normal 2 2 12 2 2 2 10 2" xfId="2951"/>
    <cellStyle name="Normal 2 2 12 2 2 2 10 2 2" xfId="2952"/>
    <cellStyle name="Normal 2 2 12 2 2 2 10 2 2 2" xfId="2953"/>
    <cellStyle name="Normal 2 2 12 2 2 2 10 2 2 3" xfId="2954"/>
    <cellStyle name="Normal 2 2 12 2 2 2 10 2 2 4" xfId="2955"/>
    <cellStyle name="Normal 2 2 12 2 2 2 10 2 2 5" xfId="2956"/>
    <cellStyle name="Normal 2 2 12 2 2 2 10 2 2 6" xfId="2957"/>
    <cellStyle name="Normal 2 2 12 2 2 2 10 2 2 7" xfId="2958"/>
    <cellStyle name="Normal 2 2 12 2 2 2 10 2 2 8" xfId="2959"/>
    <cellStyle name="Normal 2 2 12 2 2 2 10 2 3" xfId="2960"/>
    <cellStyle name="Normal 2 2 12 2 2 2 10 2 4" xfId="2961"/>
    <cellStyle name="Normal 2 2 12 2 2 2 10 2 5" xfId="2962"/>
    <cellStyle name="Normal 2 2 12 2 2 2 10 2 6" xfId="2963"/>
    <cellStyle name="Normal 2 2 12 2 2 2 10 2 7" xfId="2964"/>
    <cellStyle name="Normal 2 2 12 2 2 2 10 2 8" xfId="2965"/>
    <cellStyle name="Normal 2 2 12 2 2 2 10 3" xfId="2966"/>
    <cellStyle name="Normal 2 2 12 2 2 2 10 4" xfId="2967"/>
    <cellStyle name="Normal 2 2 12 2 2 2 10 5" xfId="2968"/>
    <cellStyle name="Normal 2 2 12 2 2 2 10 6" xfId="2969"/>
    <cellStyle name="Normal 2 2 12 2 2 2 10 7" xfId="2970"/>
    <cellStyle name="Normal 2 2 12 2 2 2 10 8" xfId="2971"/>
    <cellStyle name="Normal 2 2 12 2 2 2 10 9" xfId="2972"/>
    <cellStyle name="Normal 2 2 12 2 2 2 11" xfId="2973"/>
    <cellStyle name="Normal 2 2 12 2 2 2 11 2" xfId="2974"/>
    <cellStyle name="Normal 2 2 12 2 2 2 11 3" xfId="2975"/>
    <cellStyle name="Normal 2 2 12 2 2 2 11 4" xfId="2976"/>
    <cellStyle name="Normal 2 2 12 2 2 2 11 5" xfId="2977"/>
    <cellStyle name="Normal 2 2 12 2 2 2 11 6" xfId="2978"/>
    <cellStyle name="Normal 2 2 12 2 2 2 11 7" xfId="2979"/>
    <cellStyle name="Normal 2 2 12 2 2 2 11 8" xfId="2980"/>
    <cellStyle name="Normal 2 2 12 2 2 2 12" xfId="2981"/>
    <cellStyle name="Normal 2 2 12 2 2 2 13" xfId="2982"/>
    <cellStyle name="Normal 2 2 12 2 2 2 14" xfId="2983"/>
    <cellStyle name="Normal 2 2 12 2 2 2 15" xfId="2984"/>
    <cellStyle name="Normal 2 2 12 2 2 2 16" xfId="2985"/>
    <cellStyle name="Normal 2 2 12 2 2 2 17" xfId="2986"/>
    <cellStyle name="Normal 2 2 12 2 2 2 2" xfId="2987"/>
    <cellStyle name="Normal 2 2 12 2 2 2 2 10" xfId="2988"/>
    <cellStyle name="Normal 2 2 12 2 2 2 2 2" xfId="2989"/>
    <cellStyle name="Normal 2 2 12 2 2 2 2 2 2" xfId="2990"/>
    <cellStyle name="Normal 2 2 12 2 2 2 2 2 2 2" xfId="2991"/>
    <cellStyle name="Normal 2 2 12 2 2 2 2 2 2 2 2" xfId="2992"/>
    <cellStyle name="Normal 2 2 12 2 2 2 2 2 2 2 3" xfId="2993"/>
    <cellStyle name="Normal 2 2 12 2 2 2 2 2 2 2 4" xfId="2994"/>
    <cellStyle name="Normal 2 2 12 2 2 2 2 2 2 2 5" xfId="2995"/>
    <cellStyle name="Normal 2 2 12 2 2 2 2 2 2 2 6" xfId="2996"/>
    <cellStyle name="Normal 2 2 12 2 2 2 2 2 2 2 7" xfId="2997"/>
    <cellStyle name="Normal 2 2 12 2 2 2 2 2 2 2 8" xfId="2998"/>
    <cellStyle name="Normal 2 2 12 2 2 2 2 2 2 3" xfId="2999"/>
    <cellStyle name="Normal 2 2 12 2 2 2 2 2 2 4" xfId="3000"/>
    <cellStyle name="Normal 2 2 12 2 2 2 2 2 2 5" xfId="3001"/>
    <cellStyle name="Normal 2 2 12 2 2 2 2 2 2 6" xfId="3002"/>
    <cellStyle name="Normal 2 2 12 2 2 2 2 2 2 7" xfId="3003"/>
    <cellStyle name="Normal 2 2 12 2 2 2 2 2 2 8" xfId="3004"/>
    <cellStyle name="Normal 2 2 12 2 2 2 2 2 3" xfId="3005"/>
    <cellStyle name="Normal 2 2 12 2 2 2 2 2 4" xfId="3006"/>
    <cellStyle name="Normal 2 2 12 2 2 2 2 2 5" xfId="3007"/>
    <cellStyle name="Normal 2 2 12 2 2 2 2 2 6" xfId="3008"/>
    <cellStyle name="Normal 2 2 12 2 2 2 2 2 7" xfId="3009"/>
    <cellStyle name="Normal 2 2 12 2 2 2 2 2 8" xfId="3010"/>
    <cellStyle name="Normal 2 2 12 2 2 2 2 2 9" xfId="3011"/>
    <cellStyle name="Normal 2 2 12 2 2 2 2 3" xfId="3012"/>
    <cellStyle name="Normal 2 2 12 2 2 2 2 4" xfId="3013"/>
    <cellStyle name="Normal 2 2 12 2 2 2 2 4 2" xfId="3014"/>
    <cellStyle name="Normal 2 2 12 2 2 2 2 4 3" xfId="3015"/>
    <cellStyle name="Normal 2 2 12 2 2 2 2 4 4" xfId="3016"/>
    <cellStyle name="Normal 2 2 12 2 2 2 2 4 5" xfId="3017"/>
    <cellStyle name="Normal 2 2 12 2 2 2 2 4 6" xfId="3018"/>
    <cellStyle name="Normal 2 2 12 2 2 2 2 4 7" xfId="3019"/>
    <cellStyle name="Normal 2 2 12 2 2 2 2 4 8" xfId="3020"/>
    <cellStyle name="Normal 2 2 12 2 2 2 2 5" xfId="3021"/>
    <cellStyle name="Normal 2 2 12 2 2 2 2 6" xfId="3022"/>
    <cellStyle name="Normal 2 2 12 2 2 2 2 7" xfId="3023"/>
    <cellStyle name="Normal 2 2 12 2 2 2 2 8" xfId="3024"/>
    <cellStyle name="Normal 2 2 12 2 2 2 2 9" xfId="3025"/>
    <cellStyle name="Normal 2 2 12 2 2 2 3" xfId="3026"/>
    <cellStyle name="Normal 2 2 12 2 2 2 4" xfId="3027"/>
    <cellStyle name="Normal 2 2 12 2 2 2 5" xfId="3028"/>
    <cellStyle name="Normal 2 2 12 2 2 2 6" xfId="3029"/>
    <cellStyle name="Normal 2 2 12 2 2 2 7" xfId="3030"/>
    <cellStyle name="Normal 2 2 12 2 2 2 8" xfId="3031"/>
    <cellStyle name="Normal 2 2 12 2 2 2 9" xfId="3032"/>
    <cellStyle name="Normal 2 2 12 2 2 3" xfId="3033"/>
    <cellStyle name="Normal 2 2 12 2 2 3 10" xfId="3034"/>
    <cellStyle name="Normal 2 2 12 2 2 3 2" xfId="3035"/>
    <cellStyle name="Normal 2 2 12 2 2 3 2 2" xfId="3036"/>
    <cellStyle name="Normal 2 2 12 2 2 3 2 2 2" xfId="3037"/>
    <cellStyle name="Normal 2 2 12 2 2 3 2 2 2 2" xfId="3038"/>
    <cellStyle name="Normal 2 2 12 2 2 3 2 2 2 3" xfId="3039"/>
    <cellStyle name="Normal 2 2 12 2 2 3 2 2 2 4" xfId="3040"/>
    <cellStyle name="Normal 2 2 12 2 2 3 2 2 2 5" xfId="3041"/>
    <cellStyle name="Normal 2 2 12 2 2 3 2 2 2 6" xfId="3042"/>
    <cellStyle name="Normal 2 2 12 2 2 3 2 2 2 7" xfId="3043"/>
    <cellStyle name="Normal 2 2 12 2 2 3 2 2 2 8" xfId="3044"/>
    <cellStyle name="Normal 2 2 12 2 2 3 2 2 3" xfId="3045"/>
    <cellStyle name="Normal 2 2 12 2 2 3 2 2 4" xfId="3046"/>
    <cellStyle name="Normal 2 2 12 2 2 3 2 2 5" xfId="3047"/>
    <cellStyle name="Normal 2 2 12 2 2 3 2 2 6" xfId="3048"/>
    <cellStyle name="Normal 2 2 12 2 2 3 2 2 7" xfId="3049"/>
    <cellStyle name="Normal 2 2 12 2 2 3 2 2 8" xfId="3050"/>
    <cellStyle name="Normal 2 2 12 2 2 3 2 3" xfId="3051"/>
    <cellStyle name="Normal 2 2 12 2 2 3 2 4" xfId="3052"/>
    <cellStyle name="Normal 2 2 12 2 2 3 2 5" xfId="3053"/>
    <cellStyle name="Normal 2 2 12 2 2 3 2 6" xfId="3054"/>
    <cellStyle name="Normal 2 2 12 2 2 3 2 7" xfId="3055"/>
    <cellStyle name="Normal 2 2 12 2 2 3 2 8" xfId="3056"/>
    <cellStyle name="Normal 2 2 12 2 2 3 2 9" xfId="3057"/>
    <cellStyle name="Normal 2 2 12 2 2 3 3" xfId="3058"/>
    <cellStyle name="Normal 2 2 12 2 2 3 4" xfId="3059"/>
    <cellStyle name="Normal 2 2 12 2 2 3 4 2" xfId="3060"/>
    <cellStyle name="Normal 2 2 12 2 2 3 4 3" xfId="3061"/>
    <cellStyle name="Normal 2 2 12 2 2 3 4 4" xfId="3062"/>
    <cellStyle name="Normal 2 2 12 2 2 3 4 5" xfId="3063"/>
    <cellStyle name="Normal 2 2 12 2 2 3 4 6" xfId="3064"/>
    <cellStyle name="Normal 2 2 12 2 2 3 4 7" xfId="3065"/>
    <cellStyle name="Normal 2 2 12 2 2 3 4 8" xfId="3066"/>
    <cellStyle name="Normal 2 2 12 2 2 3 5" xfId="3067"/>
    <cellStyle name="Normal 2 2 12 2 2 3 6" xfId="3068"/>
    <cellStyle name="Normal 2 2 12 2 2 3 7" xfId="3069"/>
    <cellStyle name="Normal 2 2 12 2 2 3 8" xfId="3070"/>
    <cellStyle name="Normal 2 2 12 2 2 3 9" xfId="3071"/>
    <cellStyle name="Normal 2 2 12 2 2 4" xfId="3072"/>
    <cellStyle name="Normal 2 2 12 2 2 5" xfId="3073"/>
    <cellStyle name="Normal 2 2 12 2 2 6" xfId="3074"/>
    <cellStyle name="Normal 2 2 12 2 2 7" xfId="3075"/>
    <cellStyle name="Normal 2 2 12 2 2 8" xfId="3076"/>
    <cellStyle name="Normal 2 2 12 2 2 9" xfId="3077"/>
    <cellStyle name="Normal 2 2 12 2 20" xfId="3078"/>
    <cellStyle name="Normal 2 2 12 2 21" xfId="3079"/>
    <cellStyle name="Normal 2 2 12 2 22" xfId="3080"/>
    <cellStyle name="Normal 2 2 12 2 3" xfId="3081"/>
    <cellStyle name="Normal 2 2 12 2 4" xfId="3082"/>
    <cellStyle name="Normal 2 2 12 2 5" xfId="3083"/>
    <cellStyle name="Normal 2 2 12 2 6" xfId="3084"/>
    <cellStyle name="Normal 2 2 12 2 7" xfId="3085"/>
    <cellStyle name="Normal 2 2 12 2 7 10" xfId="3086"/>
    <cellStyle name="Normal 2 2 12 2 7 2" xfId="3087"/>
    <cellStyle name="Normal 2 2 12 2 7 2 2" xfId="3088"/>
    <cellStyle name="Normal 2 2 12 2 7 2 2 2" xfId="3089"/>
    <cellStyle name="Normal 2 2 12 2 7 2 2 2 2" xfId="3090"/>
    <cellStyle name="Normal 2 2 12 2 7 2 2 2 3" xfId="3091"/>
    <cellStyle name="Normal 2 2 12 2 7 2 2 2 4" xfId="3092"/>
    <cellStyle name="Normal 2 2 12 2 7 2 2 2 5" xfId="3093"/>
    <cellStyle name="Normal 2 2 12 2 7 2 2 2 6" xfId="3094"/>
    <cellStyle name="Normal 2 2 12 2 7 2 2 2 7" xfId="3095"/>
    <cellStyle name="Normal 2 2 12 2 7 2 2 2 8" xfId="3096"/>
    <cellStyle name="Normal 2 2 12 2 7 2 2 3" xfId="3097"/>
    <cellStyle name="Normal 2 2 12 2 7 2 2 4" xfId="3098"/>
    <cellStyle name="Normal 2 2 12 2 7 2 2 5" xfId="3099"/>
    <cellStyle name="Normal 2 2 12 2 7 2 2 6" xfId="3100"/>
    <cellStyle name="Normal 2 2 12 2 7 2 2 7" xfId="3101"/>
    <cellStyle name="Normal 2 2 12 2 7 2 2 8" xfId="3102"/>
    <cellStyle name="Normal 2 2 12 2 7 2 3" xfId="3103"/>
    <cellStyle name="Normal 2 2 12 2 7 2 4" xfId="3104"/>
    <cellStyle name="Normal 2 2 12 2 7 2 5" xfId="3105"/>
    <cellStyle name="Normal 2 2 12 2 7 2 6" xfId="3106"/>
    <cellStyle name="Normal 2 2 12 2 7 2 7" xfId="3107"/>
    <cellStyle name="Normal 2 2 12 2 7 2 8" xfId="3108"/>
    <cellStyle name="Normal 2 2 12 2 7 2 9" xfId="3109"/>
    <cellStyle name="Normal 2 2 12 2 7 3" xfId="3110"/>
    <cellStyle name="Normal 2 2 12 2 7 4" xfId="3111"/>
    <cellStyle name="Normal 2 2 12 2 7 4 2" xfId="3112"/>
    <cellStyle name="Normal 2 2 12 2 7 4 3" xfId="3113"/>
    <cellStyle name="Normal 2 2 12 2 7 4 4" xfId="3114"/>
    <cellStyle name="Normal 2 2 12 2 7 4 5" xfId="3115"/>
    <cellStyle name="Normal 2 2 12 2 7 4 6" xfId="3116"/>
    <cellStyle name="Normal 2 2 12 2 7 4 7" xfId="3117"/>
    <cellStyle name="Normal 2 2 12 2 7 4 8" xfId="3118"/>
    <cellStyle name="Normal 2 2 12 2 7 5" xfId="3119"/>
    <cellStyle name="Normal 2 2 12 2 7 6" xfId="3120"/>
    <cellStyle name="Normal 2 2 12 2 7 7" xfId="3121"/>
    <cellStyle name="Normal 2 2 12 2 7 8" xfId="3122"/>
    <cellStyle name="Normal 2 2 12 2 7 9" xfId="3123"/>
    <cellStyle name="Normal 2 2 12 2 8" xfId="3124"/>
    <cellStyle name="Normal 2 2 12 2 9" xfId="3125"/>
    <cellStyle name="Normal 2 2 12 20" xfId="3126"/>
    <cellStyle name="Normal 2 2 12 21" xfId="3127"/>
    <cellStyle name="Normal 2 2 12 22" xfId="3128"/>
    <cellStyle name="Normal 2 2 12 3" xfId="3129"/>
    <cellStyle name="Normal 2 2 12 3 10" xfId="3130"/>
    <cellStyle name="Normal 2 2 12 3 10 2" xfId="3131"/>
    <cellStyle name="Normal 2 2 12 3 10 2 2" xfId="3132"/>
    <cellStyle name="Normal 2 2 12 3 10 2 2 2" xfId="3133"/>
    <cellStyle name="Normal 2 2 12 3 10 2 2 3" xfId="3134"/>
    <cellStyle name="Normal 2 2 12 3 10 2 2 4" xfId="3135"/>
    <cellStyle name="Normal 2 2 12 3 10 2 2 5" xfId="3136"/>
    <cellStyle name="Normal 2 2 12 3 10 2 2 6" xfId="3137"/>
    <cellStyle name="Normal 2 2 12 3 10 2 2 7" xfId="3138"/>
    <cellStyle name="Normal 2 2 12 3 10 2 2 8" xfId="3139"/>
    <cellStyle name="Normal 2 2 12 3 10 2 3" xfId="3140"/>
    <cellStyle name="Normal 2 2 12 3 10 2 4" xfId="3141"/>
    <cellStyle name="Normal 2 2 12 3 10 2 5" xfId="3142"/>
    <cellStyle name="Normal 2 2 12 3 10 2 6" xfId="3143"/>
    <cellStyle name="Normal 2 2 12 3 10 2 7" xfId="3144"/>
    <cellStyle name="Normal 2 2 12 3 10 2 8" xfId="3145"/>
    <cellStyle name="Normal 2 2 12 3 10 3" xfId="3146"/>
    <cellStyle name="Normal 2 2 12 3 10 4" xfId="3147"/>
    <cellStyle name="Normal 2 2 12 3 10 5" xfId="3148"/>
    <cellStyle name="Normal 2 2 12 3 10 6" xfId="3149"/>
    <cellStyle name="Normal 2 2 12 3 10 7" xfId="3150"/>
    <cellStyle name="Normal 2 2 12 3 10 8" xfId="3151"/>
    <cellStyle name="Normal 2 2 12 3 10 9" xfId="3152"/>
    <cellStyle name="Normal 2 2 12 3 11" xfId="3153"/>
    <cellStyle name="Normal 2 2 12 3 11 2" xfId="3154"/>
    <cellStyle name="Normal 2 2 12 3 11 3" xfId="3155"/>
    <cellStyle name="Normal 2 2 12 3 11 4" xfId="3156"/>
    <cellStyle name="Normal 2 2 12 3 11 5" xfId="3157"/>
    <cellStyle name="Normal 2 2 12 3 11 6" xfId="3158"/>
    <cellStyle name="Normal 2 2 12 3 11 7" xfId="3159"/>
    <cellStyle name="Normal 2 2 12 3 11 8" xfId="3160"/>
    <cellStyle name="Normal 2 2 12 3 12" xfId="3161"/>
    <cellStyle name="Normal 2 2 12 3 13" xfId="3162"/>
    <cellStyle name="Normal 2 2 12 3 14" xfId="3163"/>
    <cellStyle name="Normal 2 2 12 3 15" xfId="3164"/>
    <cellStyle name="Normal 2 2 12 3 16" xfId="3165"/>
    <cellStyle name="Normal 2 2 12 3 17" xfId="3166"/>
    <cellStyle name="Normal 2 2 12 3 2" xfId="3167"/>
    <cellStyle name="Normal 2 2 12 3 2 10" xfId="3168"/>
    <cellStyle name="Normal 2 2 12 3 2 10 2" xfId="3169"/>
    <cellStyle name="Normal 2 2 12 3 2 10 2 2" xfId="3170"/>
    <cellStyle name="Normal 2 2 12 3 2 10 2 2 2" xfId="3171"/>
    <cellStyle name="Normal 2 2 12 3 2 10 2 2 3" xfId="3172"/>
    <cellStyle name="Normal 2 2 12 3 2 10 2 2 4" xfId="3173"/>
    <cellStyle name="Normal 2 2 12 3 2 10 2 2 5" xfId="3174"/>
    <cellStyle name="Normal 2 2 12 3 2 10 2 2 6" xfId="3175"/>
    <cellStyle name="Normal 2 2 12 3 2 10 2 2 7" xfId="3176"/>
    <cellStyle name="Normal 2 2 12 3 2 10 2 2 8" xfId="3177"/>
    <cellStyle name="Normal 2 2 12 3 2 10 2 3" xfId="3178"/>
    <cellStyle name="Normal 2 2 12 3 2 10 2 4" xfId="3179"/>
    <cellStyle name="Normal 2 2 12 3 2 10 2 5" xfId="3180"/>
    <cellStyle name="Normal 2 2 12 3 2 10 2 6" xfId="3181"/>
    <cellStyle name="Normal 2 2 12 3 2 10 2 7" xfId="3182"/>
    <cellStyle name="Normal 2 2 12 3 2 10 2 8" xfId="3183"/>
    <cellStyle name="Normal 2 2 12 3 2 10 3" xfId="3184"/>
    <cellStyle name="Normal 2 2 12 3 2 10 4" xfId="3185"/>
    <cellStyle name="Normal 2 2 12 3 2 10 5" xfId="3186"/>
    <cellStyle name="Normal 2 2 12 3 2 10 6" xfId="3187"/>
    <cellStyle name="Normal 2 2 12 3 2 10 7" xfId="3188"/>
    <cellStyle name="Normal 2 2 12 3 2 10 8" xfId="3189"/>
    <cellStyle name="Normal 2 2 12 3 2 10 9" xfId="3190"/>
    <cellStyle name="Normal 2 2 12 3 2 11" xfId="3191"/>
    <cellStyle name="Normal 2 2 12 3 2 11 2" xfId="3192"/>
    <cellStyle name="Normal 2 2 12 3 2 11 3" xfId="3193"/>
    <cellStyle name="Normal 2 2 12 3 2 11 4" xfId="3194"/>
    <cellStyle name="Normal 2 2 12 3 2 11 5" xfId="3195"/>
    <cellStyle name="Normal 2 2 12 3 2 11 6" xfId="3196"/>
    <cellStyle name="Normal 2 2 12 3 2 11 7" xfId="3197"/>
    <cellStyle name="Normal 2 2 12 3 2 11 8" xfId="3198"/>
    <cellStyle name="Normal 2 2 12 3 2 12" xfId="3199"/>
    <cellStyle name="Normal 2 2 12 3 2 13" xfId="3200"/>
    <cellStyle name="Normal 2 2 12 3 2 14" xfId="3201"/>
    <cellStyle name="Normal 2 2 12 3 2 15" xfId="3202"/>
    <cellStyle name="Normal 2 2 12 3 2 16" xfId="3203"/>
    <cellStyle name="Normal 2 2 12 3 2 17" xfId="3204"/>
    <cellStyle name="Normal 2 2 12 3 2 2" xfId="3205"/>
    <cellStyle name="Normal 2 2 12 3 2 2 10" xfId="3206"/>
    <cellStyle name="Normal 2 2 12 3 2 2 2" xfId="3207"/>
    <cellStyle name="Normal 2 2 12 3 2 2 2 2" xfId="3208"/>
    <cellStyle name="Normal 2 2 12 3 2 2 2 2 2" xfId="3209"/>
    <cellStyle name="Normal 2 2 12 3 2 2 2 2 2 2" xfId="3210"/>
    <cellStyle name="Normal 2 2 12 3 2 2 2 2 2 3" xfId="3211"/>
    <cellStyle name="Normal 2 2 12 3 2 2 2 2 2 4" xfId="3212"/>
    <cellStyle name="Normal 2 2 12 3 2 2 2 2 2 5" xfId="3213"/>
    <cellStyle name="Normal 2 2 12 3 2 2 2 2 2 6" xfId="3214"/>
    <cellStyle name="Normal 2 2 12 3 2 2 2 2 2 7" xfId="3215"/>
    <cellStyle name="Normal 2 2 12 3 2 2 2 2 2 8" xfId="3216"/>
    <cellStyle name="Normal 2 2 12 3 2 2 2 2 3" xfId="3217"/>
    <cellStyle name="Normal 2 2 12 3 2 2 2 2 4" xfId="3218"/>
    <cellStyle name="Normal 2 2 12 3 2 2 2 2 5" xfId="3219"/>
    <cellStyle name="Normal 2 2 12 3 2 2 2 2 6" xfId="3220"/>
    <cellStyle name="Normal 2 2 12 3 2 2 2 2 7" xfId="3221"/>
    <cellStyle name="Normal 2 2 12 3 2 2 2 2 8" xfId="3222"/>
    <cellStyle name="Normal 2 2 12 3 2 2 2 3" xfId="3223"/>
    <cellStyle name="Normal 2 2 12 3 2 2 2 4" xfId="3224"/>
    <cellStyle name="Normal 2 2 12 3 2 2 2 5" xfId="3225"/>
    <cellStyle name="Normal 2 2 12 3 2 2 2 6" xfId="3226"/>
    <cellStyle name="Normal 2 2 12 3 2 2 2 7" xfId="3227"/>
    <cellStyle name="Normal 2 2 12 3 2 2 2 8" xfId="3228"/>
    <cellStyle name="Normal 2 2 12 3 2 2 2 9" xfId="3229"/>
    <cellStyle name="Normal 2 2 12 3 2 2 3" xfId="3230"/>
    <cellStyle name="Normal 2 2 12 3 2 2 4" xfId="3231"/>
    <cellStyle name="Normal 2 2 12 3 2 2 4 2" xfId="3232"/>
    <cellStyle name="Normal 2 2 12 3 2 2 4 3" xfId="3233"/>
    <cellStyle name="Normal 2 2 12 3 2 2 4 4" xfId="3234"/>
    <cellStyle name="Normal 2 2 12 3 2 2 4 5" xfId="3235"/>
    <cellStyle name="Normal 2 2 12 3 2 2 4 6" xfId="3236"/>
    <cellStyle name="Normal 2 2 12 3 2 2 4 7" xfId="3237"/>
    <cellStyle name="Normal 2 2 12 3 2 2 4 8" xfId="3238"/>
    <cellStyle name="Normal 2 2 12 3 2 2 5" xfId="3239"/>
    <cellStyle name="Normal 2 2 12 3 2 2 6" xfId="3240"/>
    <cellStyle name="Normal 2 2 12 3 2 2 7" xfId="3241"/>
    <cellStyle name="Normal 2 2 12 3 2 2 8" xfId="3242"/>
    <cellStyle name="Normal 2 2 12 3 2 2 9" xfId="3243"/>
    <cellStyle name="Normal 2 2 12 3 2 3" xfId="3244"/>
    <cellStyle name="Normal 2 2 12 3 2 4" xfId="3245"/>
    <cellStyle name="Normal 2 2 12 3 2 5" xfId="3246"/>
    <cellStyle name="Normal 2 2 12 3 2 6" xfId="3247"/>
    <cellStyle name="Normal 2 2 12 3 2 7" xfId="3248"/>
    <cellStyle name="Normal 2 2 12 3 2 8" xfId="3249"/>
    <cellStyle name="Normal 2 2 12 3 2 9" xfId="3250"/>
    <cellStyle name="Normal 2 2 12 3 3" xfId="3251"/>
    <cellStyle name="Normal 2 2 12 3 3 10" xfId="3252"/>
    <cellStyle name="Normal 2 2 12 3 3 2" xfId="3253"/>
    <cellStyle name="Normal 2 2 12 3 3 2 2" xfId="3254"/>
    <cellStyle name="Normal 2 2 12 3 3 2 2 2" xfId="3255"/>
    <cellStyle name="Normal 2 2 12 3 3 2 2 2 2" xfId="3256"/>
    <cellStyle name="Normal 2 2 12 3 3 2 2 2 3" xfId="3257"/>
    <cellStyle name="Normal 2 2 12 3 3 2 2 2 4" xfId="3258"/>
    <cellStyle name="Normal 2 2 12 3 3 2 2 2 5" xfId="3259"/>
    <cellStyle name="Normal 2 2 12 3 3 2 2 2 6" xfId="3260"/>
    <cellStyle name="Normal 2 2 12 3 3 2 2 2 7" xfId="3261"/>
    <cellStyle name="Normal 2 2 12 3 3 2 2 2 8" xfId="3262"/>
    <cellStyle name="Normal 2 2 12 3 3 2 2 3" xfId="3263"/>
    <cellStyle name="Normal 2 2 12 3 3 2 2 4" xfId="3264"/>
    <cellStyle name="Normal 2 2 12 3 3 2 2 5" xfId="3265"/>
    <cellStyle name="Normal 2 2 12 3 3 2 2 6" xfId="3266"/>
    <cellStyle name="Normal 2 2 12 3 3 2 2 7" xfId="3267"/>
    <cellStyle name="Normal 2 2 12 3 3 2 2 8" xfId="3268"/>
    <cellStyle name="Normal 2 2 12 3 3 2 3" xfId="3269"/>
    <cellStyle name="Normal 2 2 12 3 3 2 4" xfId="3270"/>
    <cellStyle name="Normal 2 2 12 3 3 2 5" xfId="3271"/>
    <cellStyle name="Normal 2 2 12 3 3 2 6" xfId="3272"/>
    <cellStyle name="Normal 2 2 12 3 3 2 7" xfId="3273"/>
    <cellStyle name="Normal 2 2 12 3 3 2 8" xfId="3274"/>
    <cellStyle name="Normal 2 2 12 3 3 2 9" xfId="3275"/>
    <cellStyle name="Normal 2 2 12 3 3 3" xfId="3276"/>
    <cellStyle name="Normal 2 2 12 3 3 4" xfId="3277"/>
    <cellStyle name="Normal 2 2 12 3 3 4 2" xfId="3278"/>
    <cellStyle name="Normal 2 2 12 3 3 4 3" xfId="3279"/>
    <cellStyle name="Normal 2 2 12 3 3 4 4" xfId="3280"/>
    <cellStyle name="Normal 2 2 12 3 3 4 5" xfId="3281"/>
    <cellStyle name="Normal 2 2 12 3 3 4 6" xfId="3282"/>
    <cellStyle name="Normal 2 2 12 3 3 4 7" xfId="3283"/>
    <cellStyle name="Normal 2 2 12 3 3 4 8" xfId="3284"/>
    <cellStyle name="Normal 2 2 12 3 3 5" xfId="3285"/>
    <cellStyle name="Normal 2 2 12 3 3 6" xfId="3286"/>
    <cellStyle name="Normal 2 2 12 3 3 7" xfId="3287"/>
    <cellStyle name="Normal 2 2 12 3 3 8" xfId="3288"/>
    <cellStyle name="Normal 2 2 12 3 3 9" xfId="3289"/>
    <cellStyle name="Normal 2 2 12 3 4" xfId="3290"/>
    <cellStyle name="Normal 2 2 12 3 5" xfId="3291"/>
    <cellStyle name="Normal 2 2 12 3 6" xfId="3292"/>
    <cellStyle name="Normal 2 2 12 3 7" xfId="3293"/>
    <cellStyle name="Normal 2 2 12 3 8" xfId="3294"/>
    <cellStyle name="Normal 2 2 12 3 9" xfId="3295"/>
    <cellStyle name="Normal 2 2 12 4" xfId="3296"/>
    <cellStyle name="Normal 2 2 12 5" xfId="3297"/>
    <cellStyle name="Normal 2 2 12 6" xfId="3298"/>
    <cellStyle name="Normal 2 2 12 7" xfId="3299"/>
    <cellStyle name="Normal 2 2 12 7 10" xfId="3300"/>
    <cellStyle name="Normal 2 2 12 7 2" xfId="3301"/>
    <cellStyle name="Normal 2 2 12 7 2 2" xfId="3302"/>
    <cellStyle name="Normal 2 2 12 7 2 2 2" xfId="3303"/>
    <cellStyle name="Normal 2 2 12 7 2 2 2 2" xfId="3304"/>
    <cellStyle name="Normal 2 2 12 7 2 2 2 3" xfId="3305"/>
    <cellStyle name="Normal 2 2 12 7 2 2 2 4" xfId="3306"/>
    <cellStyle name="Normal 2 2 12 7 2 2 2 5" xfId="3307"/>
    <cellStyle name="Normal 2 2 12 7 2 2 2 6" xfId="3308"/>
    <cellStyle name="Normal 2 2 12 7 2 2 2 7" xfId="3309"/>
    <cellStyle name="Normal 2 2 12 7 2 2 2 8" xfId="3310"/>
    <cellStyle name="Normal 2 2 12 7 2 2 3" xfId="3311"/>
    <cellStyle name="Normal 2 2 12 7 2 2 4" xfId="3312"/>
    <cellStyle name="Normal 2 2 12 7 2 2 5" xfId="3313"/>
    <cellStyle name="Normal 2 2 12 7 2 2 6" xfId="3314"/>
    <cellStyle name="Normal 2 2 12 7 2 2 7" xfId="3315"/>
    <cellStyle name="Normal 2 2 12 7 2 2 8" xfId="3316"/>
    <cellStyle name="Normal 2 2 12 7 2 3" xfId="3317"/>
    <cellStyle name="Normal 2 2 12 7 2 4" xfId="3318"/>
    <cellStyle name="Normal 2 2 12 7 2 5" xfId="3319"/>
    <cellStyle name="Normal 2 2 12 7 2 6" xfId="3320"/>
    <cellStyle name="Normal 2 2 12 7 2 7" xfId="3321"/>
    <cellStyle name="Normal 2 2 12 7 2 8" xfId="3322"/>
    <cellStyle name="Normal 2 2 12 7 2 9" xfId="3323"/>
    <cellStyle name="Normal 2 2 12 7 3" xfId="3324"/>
    <cellStyle name="Normal 2 2 12 7 4" xfId="3325"/>
    <cellStyle name="Normal 2 2 12 7 4 2" xfId="3326"/>
    <cellStyle name="Normal 2 2 12 7 4 3" xfId="3327"/>
    <cellStyle name="Normal 2 2 12 7 4 4" xfId="3328"/>
    <cellStyle name="Normal 2 2 12 7 4 5" xfId="3329"/>
    <cellStyle name="Normal 2 2 12 7 4 6" xfId="3330"/>
    <cellStyle name="Normal 2 2 12 7 4 7" xfId="3331"/>
    <cellStyle name="Normal 2 2 12 7 4 8" xfId="3332"/>
    <cellStyle name="Normal 2 2 12 7 5" xfId="3333"/>
    <cellStyle name="Normal 2 2 12 7 6" xfId="3334"/>
    <cellStyle name="Normal 2 2 12 7 7" xfId="3335"/>
    <cellStyle name="Normal 2 2 12 7 8" xfId="3336"/>
    <cellStyle name="Normal 2 2 12 7 9" xfId="3337"/>
    <cellStyle name="Normal 2 2 12 8" xfId="3338"/>
    <cellStyle name="Normal 2 2 12 9" xfId="3339"/>
    <cellStyle name="Normal 2 2 13" xfId="3340"/>
    <cellStyle name="Normal 2 2 14" xfId="3341"/>
    <cellStyle name="Normal 2 2 15" xfId="3342"/>
    <cellStyle name="Normal 2 2 16" xfId="3343"/>
    <cellStyle name="Normal 2 2 17" xfId="3344"/>
    <cellStyle name="Normal 2 2 18" xfId="3345"/>
    <cellStyle name="Normal 2 2 19" xfId="3346"/>
    <cellStyle name="Normal 2 2 2" xfId="3347"/>
    <cellStyle name="Normal 2 2 2 10" xfId="3348"/>
    <cellStyle name="Normal 2 2 2 11" xfId="3349"/>
    <cellStyle name="Normal 2 2 2 12" xfId="3350"/>
    <cellStyle name="Normal 2 2 2 13" xfId="3351"/>
    <cellStyle name="Normal 2 2 2 14" xfId="3352"/>
    <cellStyle name="Normal 2 2 2 15" xfId="3353"/>
    <cellStyle name="Normal 2 2 2 16" xfId="3354"/>
    <cellStyle name="Normal 2 2 2 17" xfId="3355"/>
    <cellStyle name="Normal 2 2 2 18" xfId="3356"/>
    <cellStyle name="Normal 2 2 2 19" xfId="3357"/>
    <cellStyle name="Normal 2 2 2 2" xfId="3358"/>
    <cellStyle name="Normal 2 2 2 2 10" xfId="3359"/>
    <cellStyle name="Normal 2 2 2 2 11" xfId="3360"/>
    <cellStyle name="Normal 2 2 2 2 12" xfId="3361"/>
    <cellStyle name="Normal 2 2 2 2 13" xfId="3362"/>
    <cellStyle name="Normal 2 2 2 2 14" xfId="3363"/>
    <cellStyle name="Normal 2 2 2 2 15" xfId="3364"/>
    <cellStyle name="Normal 2 2 2 2 16" xfId="3365"/>
    <cellStyle name="Normal 2 2 2 2 17" xfId="3366"/>
    <cellStyle name="Normal 2 2 2 2 18" xfId="3367"/>
    <cellStyle name="Normal 2 2 2 2 19" xfId="3368"/>
    <cellStyle name="Normal 2 2 2 2 2" xfId="3369"/>
    <cellStyle name="Normal 2 2 2 2 2 10" xfId="3370"/>
    <cellStyle name="Normal 2 2 2 2 2 11" xfId="3371"/>
    <cellStyle name="Normal 2 2 2 2 2 12" xfId="3372"/>
    <cellStyle name="Normal 2 2 2 2 2 13" xfId="3373"/>
    <cellStyle name="Normal 2 2 2 2 2 14" xfId="3374"/>
    <cellStyle name="Normal 2 2 2 2 2 15" xfId="3375"/>
    <cellStyle name="Normal 2 2 2 2 2 15 2" xfId="3376"/>
    <cellStyle name="Normal 2 2 2 2 2 15 2 2" xfId="3377"/>
    <cellStyle name="Normal 2 2 2 2 2 15 2 2 2" xfId="3378"/>
    <cellStyle name="Normal 2 2 2 2 2 15 2 2 3" xfId="3379"/>
    <cellStyle name="Normal 2 2 2 2 2 15 2 2 4" xfId="3380"/>
    <cellStyle name="Normal 2 2 2 2 2 15 2 2 5" xfId="3381"/>
    <cellStyle name="Normal 2 2 2 2 2 15 2 2 6" xfId="3382"/>
    <cellStyle name="Normal 2 2 2 2 2 15 2 2 7" xfId="3383"/>
    <cellStyle name="Normal 2 2 2 2 2 15 2 2 8" xfId="3384"/>
    <cellStyle name="Normal 2 2 2 2 2 15 2 3" xfId="3385"/>
    <cellStyle name="Normal 2 2 2 2 2 15 2 4" xfId="3386"/>
    <cellStyle name="Normal 2 2 2 2 2 15 2 5" xfId="3387"/>
    <cellStyle name="Normal 2 2 2 2 2 15 2 6" xfId="3388"/>
    <cellStyle name="Normal 2 2 2 2 2 15 2 7" xfId="3389"/>
    <cellStyle name="Normal 2 2 2 2 2 15 2 8" xfId="3390"/>
    <cellStyle name="Normal 2 2 2 2 2 15 3" xfId="3391"/>
    <cellStyle name="Normal 2 2 2 2 2 15 4" xfId="3392"/>
    <cellStyle name="Normal 2 2 2 2 2 15 5" xfId="3393"/>
    <cellStyle name="Normal 2 2 2 2 2 15 6" xfId="3394"/>
    <cellStyle name="Normal 2 2 2 2 2 15 7" xfId="3395"/>
    <cellStyle name="Normal 2 2 2 2 2 15 8" xfId="3396"/>
    <cellStyle name="Normal 2 2 2 2 2 15 9" xfId="3397"/>
    <cellStyle name="Normal 2 2 2 2 2 16" xfId="3398"/>
    <cellStyle name="Normal 2 2 2 2 2 16 2" xfId="3399"/>
    <cellStyle name="Normal 2 2 2 2 2 16 3" xfId="3400"/>
    <cellStyle name="Normal 2 2 2 2 2 16 4" xfId="3401"/>
    <cellStyle name="Normal 2 2 2 2 2 16 5" xfId="3402"/>
    <cellStyle name="Normal 2 2 2 2 2 16 6" xfId="3403"/>
    <cellStyle name="Normal 2 2 2 2 2 16 7" xfId="3404"/>
    <cellStyle name="Normal 2 2 2 2 2 16 8" xfId="3405"/>
    <cellStyle name="Normal 2 2 2 2 2 17" xfId="3406"/>
    <cellStyle name="Normal 2 2 2 2 2 18" xfId="3407"/>
    <cellStyle name="Normal 2 2 2 2 2 19" xfId="3408"/>
    <cellStyle name="Normal 2 2 2 2 2 2" xfId="3409"/>
    <cellStyle name="Normal 2 2 2 2 2 2 10" xfId="3410"/>
    <cellStyle name="Normal 2 2 2 2 2 2 11" xfId="3411"/>
    <cellStyle name="Normal 2 2 2 2 2 2 12" xfId="3412"/>
    <cellStyle name="Normal 2 2 2 2 2 2 13" xfId="3413"/>
    <cellStyle name="Normal 2 2 2 2 2 2 14" xfId="3414"/>
    <cellStyle name="Normal 2 2 2 2 2 2 15" xfId="3415"/>
    <cellStyle name="Normal 2 2 2 2 2 2 15 2" xfId="3416"/>
    <cellStyle name="Normal 2 2 2 2 2 2 15 2 2" xfId="3417"/>
    <cellStyle name="Normal 2 2 2 2 2 2 15 2 2 2" xfId="3418"/>
    <cellStyle name="Normal 2 2 2 2 2 2 15 2 2 3" xfId="3419"/>
    <cellStyle name="Normal 2 2 2 2 2 2 15 2 2 4" xfId="3420"/>
    <cellStyle name="Normal 2 2 2 2 2 2 15 2 2 5" xfId="3421"/>
    <cellStyle name="Normal 2 2 2 2 2 2 15 2 2 6" xfId="3422"/>
    <cellStyle name="Normal 2 2 2 2 2 2 15 2 2 7" xfId="3423"/>
    <cellStyle name="Normal 2 2 2 2 2 2 15 2 2 8" xfId="3424"/>
    <cellStyle name="Normal 2 2 2 2 2 2 15 2 3" xfId="3425"/>
    <cellStyle name="Normal 2 2 2 2 2 2 15 2 4" xfId="3426"/>
    <cellStyle name="Normal 2 2 2 2 2 2 15 2 5" xfId="3427"/>
    <cellStyle name="Normal 2 2 2 2 2 2 15 2 6" xfId="3428"/>
    <cellStyle name="Normal 2 2 2 2 2 2 15 2 7" xfId="3429"/>
    <cellStyle name="Normal 2 2 2 2 2 2 15 2 8" xfId="3430"/>
    <cellStyle name="Normal 2 2 2 2 2 2 15 3" xfId="3431"/>
    <cellStyle name="Normal 2 2 2 2 2 2 15 4" xfId="3432"/>
    <cellStyle name="Normal 2 2 2 2 2 2 15 5" xfId="3433"/>
    <cellStyle name="Normal 2 2 2 2 2 2 15 6" xfId="3434"/>
    <cellStyle name="Normal 2 2 2 2 2 2 15 7" xfId="3435"/>
    <cellStyle name="Normal 2 2 2 2 2 2 15 8" xfId="3436"/>
    <cellStyle name="Normal 2 2 2 2 2 2 15 9" xfId="3437"/>
    <cellStyle name="Normal 2 2 2 2 2 2 16" xfId="3438"/>
    <cellStyle name="Normal 2 2 2 2 2 2 16 2" xfId="3439"/>
    <cellStyle name="Normal 2 2 2 2 2 2 16 3" xfId="3440"/>
    <cellStyle name="Normal 2 2 2 2 2 2 16 4" xfId="3441"/>
    <cellStyle name="Normal 2 2 2 2 2 2 16 5" xfId="3442"/>
    <cellStyle name="Normal 2 2 2 2 2 2 16 6" xfId="3443"/>
    <cellStyle name="Normal 2 2 2 2 2 2 16 7" xfId="3444"/>
    <cellStyle name="Normal 2 2 2 2 2 2 16 8" xfId="3445"/>
    <cellStyle name="Normal 2 2 2 2 2 2 17" xfId="3446"/>
    <cellStyle name="Normal 2 2 2 2 2 2 18" xfId="3447"/>
    <cellStyle name="Normal 2 2 2 2 2 2 19" xfId="3448"/>
    <cellStyle name="Normal 2 2 2 2 2 2 2" xfId="3449"/>
    <cellStyle name="Normal 2 2 2 2 2 2 2 10" xfId="3450"/>
    <cellStyle name="Normal 2 2 2 2 2 2 2 10 2" xfId="3451"/>
    <cellStyle name="Normal 2 2 2 2 2 2 2 10 2 2" xfId="3452"/>
    <cellStyle name="Normal 2 2 2 2 2 2 2 10 2 2 2" xfId="3453"/>
    <cellStyle name="Normal 2 2 2 2 2 2 2 10 2 2 3" xfId="3454"/>
    <cellStyle name="Normal 2 2 2 2 2 2 2 10 2 2 4" xfId="3455"/>
    <cellStyle name="Normal 2 2 2 2 2 2 2 10 2 2 5" xfId="3456"/>
    <cellStyle name="Normal 2 2 2 2 2 2 2 10 2 2 6" xfId="3457"/>
    <cellStyle name="Normal 2 2 2 2 2 2 2 10 2 2 7" xfId="3458"/>
    <cellStyle name="Normal 2 2 2 2 2 2 2 10 2 2 8" xfId="3459"/>
    <cellStyle name="Normal 2 2 2 2 2 2 2 10 2 3" xfId="3460"/>
    <cellStyle name="Normal 2 2 2 2 2 2 2 10 2 4" xfId="3461"/>
    <cellStyle name="Normal 2 2 2 2 2 2 2 10 2 5" xfId="3462"/>
    <cellStyle name="Normal 2 2 2 2 2 2 2 10 2 6" xfId="3463"/>
    <cellStyle name="Normal 2 2 2 2 2 2 2 10 2 7" xfId="3464"/>
    <cellStyle name="Normal 2 2 2 2 2 2 2 10 2 8" xfId="3465"/>
    <cellStyle name="Normal 2 2 2 2 2 2 2 10 3" xfId="3466"/>
    <cellStyle name="Normal 2 2 2 2 2 2 2 10 4" xfId="3467"/>
    <cellStyle name="Normal 2 2 2 2 2 2 2 10 5" xfId="3468"/>
    <cellStyle name="Normal 2 2 2 2 2 2 2 10 6" xfId="3469"/>
    <cellStyle name="Normal 2 2 2 2 2 2 2 10 7" xfId="3470"/>
    <cellStyle name="Normal 2 2 2 2 2 2 2 10 8" xfId="3471"/>
    <cellStyle name="Normal 2 2 2 2 2 2 2 10 9" xfId="3472"/>
    <cellStyle name="Normal 2 2 2 2 2 2 2 11" xfId="3473"/>
    <cellStyle name="Normal 2 2 2 2 2 2 2 11 2" xfId="3474"/>
    <cellStyle name="Normal 2 2 2 2 2 2 2 11 3" xfId="3475"/>
    <cellStyle name="Normal 2 2 2 2 2 2 2 11 4" xfId="3476"/>
    <cellStyle name="Normal 2 2 2 2 2 2 2 11 5" xfId="3477"/>
    <cellStyle name="Normal 2 2 2 2 2 2 2 11 6" xfId="3478"/>
    <cellStyle name="Normal 2 2 2 2 2 2 2 11 7" xfId="3479"/>
    <cellStyle name="Normal 2 2 2 2 2 2 2 11 8" xfId="3480"/>
    <cellStyle name="Normal 2 2 2 2 2 2 2 12" xfId="3481"/>
    <cellStyle name="Normal 2 2 2 2 2 2 2 13" xfId="3482"/>
    <cellStyle name="Normal 2 2 2 2 2 2 2 14" xfId="3483"/>
    <cellStyle name="Normal 2 2 2 2 2 2 2 15" xfId="3484"/>
    <cellStyle name="Normal 2 2 2 2 2 2 2 16" xfId="3485"/>
    <cellStyle name="Normal 2 2 2 2 2 2 2 17" xfId="3486"/>
    <cellStyle name="Normal 2 2 2 2 2 2 2 2" xfId="3487"/>
    <cellStyle name="Normal 2 2 2 2 2 2 2 2 10" xfId="3488"/>
    <cellStyle name="Normal 2 2 2 2 2 2 2 2 10 2" xfId="3489"/>
    <cellStyle name="Normal 2 2 2 2 2 2 2 2 10 2 2" xfId="3490"/>
    <cellStyle name="Normal 2 2 2 2 2 2 2 2 10 2 2 2" xfId="3491"/>
    <cellStyle name="Normal 2 2 2 2 2 2 2 2 10 2 2 3" xfId="3492"/>
    <cellStyle name="Normal 2 2 2 2 2 2 2 2 10 2 2 4" xfId="3493"/>
    <cellStyle name="Normal 2 2 2 2 2 2 2 2 10 2 2 5" xfId="3494"/>
    <cellStyle name="Normal 2 2 2 2 2 2 2 2 10 2 2 6" xfId="3495"/>
    <cellStyle name="Normal 2 2 2 2 2 2 2 2 10 2 2 7" xfId="3496"/>
    <cellStyle name="Normal 2 2 2 2 2 2 2 2 10 2 2 8" xfId="3497"/>
    <cellStyle name="Normal 2 2 2 2 2 2 2 2 10 2 3" xfId="3498"/>
    <cellStyle name="Normal 2 2 2 2 2 2 2 2 10 2 4" xfId="3499"/>
    <cellStyle name="Normal 2 2 2 2 2 2 2 2 10 2 5" xfId="3500"/>
    <cellStyle name="Normal 2 2 2 2 2 2 2 2 10 2 6" xfId="3501"/>
    <cellStyle name="Normal 2 2 2 2 2 2 2 2 10 2 7" xfId="3502"/>
    <cellStyle name="Normal 2 2 2 2 2 2 2 2 10 2 8" xfId="3503"/>
    <cellStyle name="Normal 2 2 2 2 2 2 2 2 10 3" xfId="3504"/>
    <cellStyle name="Normal 2 2 2 2 2 2 2 2 10 4" xfId="3505"/>
    <cellStyle name="Normal 2 2 2 2 2 2 2 2 10 5" xfId="3506"/>
    <cellStyle name="Normal 2 2 2 2 2 2 2 2 10 6" xfId="3507"/>
    <cellStyle name="Normal 2 2 2 2 2 2 2 2 10 7" xfId="3508"/>
    <cellStyle name="Normal 2 2 2 2 2 2 2 2 10 8" xfId="3509"/>
    <cellStyle name="Normal 2 2 2 2 2 2 2 2 10 9" xfId="3510"/>
    <cellStyle name="Normal 2 2 2 2 2 2 2 2 11" xfId="3511"/>
    <cellStyle name="Normal 2 2 2 2 2 2 2 2 11 2" xfId="3512"/>
    <cellStyle name="Normal 2 2 2 2 2 2 2 2 11 3" xfId="3513"/>
    <cellStyle name="Normal 2 2 2 2 2 2 2 2 11 4" xfId="3514"/>
    <cellStyle name="Normal 2 2 2 2 2 2 2 2 11 5" xfId="3515"/>
    <cellStyle name="Normal 2 2 2 2 2 2 2 2 11 6" xfId="3516"/>
    <cellStyle name="Normal 2 2 2 2 2 2 2 2 11 7" xfId="3517"/>
    <cellStyle name="Normal 2 2 2 2 2 2 2 2 11 8" xfId="3518"/>
    <cellStyle name="Normal 2 2 2 2 2 2 2 2 12" xfId="3519"/>
    <cellStyle name="Normal 2 2 2 2 2 2 2 2 13" xfId="3520"/>
    <cellStyle name="Normal 2 2 2 2 2 2 2 2 14" xfId="3521"/>
    <cellStyle name="Normal 2 2 2 2 2 2 2 2 15" xfId="3522"/>
    <cellStyle name="Normal 2 2 2 2 2 2 2 2 16" xfId="3523"/>
    <cellStyle name="Normal 2 2 2 2 2 2 2 2 17" xfId="3524"/>
    <cellStyle name="Normal 2 2 2 2 2 2 2 2 2" xfId="3525"/>
    <cellStyle name="Normal 2 2 2 2 2 2 2 2 2 10" xfId="3526"/>
    <cellStyle name="Normal 2 2 2 2 2 2 2 2 2 2" xfId="3527"/>
    <cellStyle name="Normal 2 2 2 2 2 2 2 2 2 2 2" xfId="3528"/>
    <cellStyle name="Normal 2 2 2 2 2 2 2 2 2 2 2 2" xfId="3529"/>
    <cellStyle name="Normal 2 2 2 2 2 2 2 2 2 2 2 2 2" xfId="3530"/>
    <cellStyle name="Normal 2 2 2 2 2 2 2 2 2 2 2 2 3" xfId="3531"/>
    <cellStyle name="Normal 2 2 2 2 2 2 2 2 2 2 2 2 4" xfId="3532"/>
    <cellStyle name="Normal 2 2 2 2 2 2 2 2 2 2 2 2 5" xfId="3533"/>
    <cellStyle name="Normal 2 2 2 2 2 2 2 2 2 2 2 2 6" xfId="3534"/>
    <cellStyle name="Normal 2 2 2 2 2 2 2 2 2 2 2 2 7" xfId="3535"/>
    <cellStyle name="Normal 2 2 2 2 2 2 2 2 2 2 2 2 8" xfId="3536"/>
    <cellStyle name="Normal 2 2 2 2 2 2 2 2 2 2 2 3" xfId="3537"/>
    <cellStyle name="Normal 2 2 2 2 2 2 2 2 2 2 2 4" xfId="3538"/>
    <cellStyle name="Normal 2 2 2 2 2 2 2 2 2 2 2 5" xfId="3539"/>
    <cellStyle name="Normal 2 2 2 2 2 2 2 2 2 2 2 6" xfId="3540"/>
    <cellStyle name="Normal 2 2 2 2 2 2 2 2 2 2 2 7" xfId="3541"/>
    <cellStyle name="Normal 2 2 2 2 2 2 2 2 2 2 2 8" xfId="3542"/>
    <cellStyle name="Normal 2 2 2 2 2 2 2 2 2 2 3" xfId="3543"/>
    <cellStyle name="Normal 2 2 2 2 2 2 2 2 2 2 4" xfId="3544"/>
    <cellStyle name="Normal 2 2 2 2 2 2 2 2 2 2 5" xfId="3545"/>
    <cellStyle name="Normal 2 2 2 2 2 2 2 2 2 2 6" xfId="3546"/>
    <cellStyle name="Normal 2 2 2 2 2 2 2 2 2 2 7" xfId="3547"/>
    <cellStyle name="Normal 2 2 2 2 2 2 2 2 2 2 8" xfId="3548"/>
    <cellStyle name="Normal 2 2 2 2 2 2 2 2 2 2 9" xfId="3549"/>
    <cellStyle name="Normal 2 2 2 2 2 2 2 2 2 3" xfId="3550"/>
    <cellStyle name="Normal 2 2 2 2 2 2 2 2 2 4" xfId="3551"/>
    <cellStyle name="Normal 2 2 2 2 2 2 2 2 2 4 2" xfId="3552"/>
    <cellStyle name="Normal 2 2 2 2 2 2 2 2 2 4 3" xfId="3553"/>
    <cellStyle name="Normal 2 2 2 2 2 2 2 2 2 4 4" xfId="3554"/>
    <cellStyle name="Normal 2 2 2 2 2 2 2 2 2 4 5" xfId="3555"/>
    <cellStyle name="Normal 2 2 2 2 2 2 2 2 2 4 6" xfId="3556"/>
    <cellStyle name="Normal 2 2 2 2 2 2 2 2 2 4 7" xfId="3557"/>
    <cellStyle name="Normal 2 2 2 2 2 2 2 2 2 4 8" xfId="3558"/>
    <cellStyle name="Normal 2 2 2 2 2 2 2 2 2 5" xfId="3559"/>
    <cellStyle name="Normal 2 2 2 2 2 2 2 2 2 6" xfId="3560"/>
    <cellStyle name="Normal 2 2 2 2 2 2 2 2 2 7" xfId="3561"/>
    <cellStyle name="Normal 2 2 2 2 2 2 2 2 2 8" xfId="3562"/>
    <cellStyle name="Normal 2 2 2 2 2 2 2 2 2 9" xfId="3563"/>
    <cellStyle name="Normal 2 2 2 2 2 2 2 2 3" xfId="3564"/>
    <cellStyle name="Normal 2 2 2 2 2 2 2 2 4" xfId="3565"/>
    <cellStyle name="Normal 2 2 2 2 2 2 2 2 5" xfId="3566"/>
    <cellStyle name="Normal 2 2 2 2 2 2 2 2 6" xfId="3567"/>
    <cellStyle name="Normal 2 2 2 2 2 2 2 2 7" xfId="3568"/>
    <cellStyle name="Normal 2 2 2 2 2 2 2 2 8" xfId="3569"/>
    <cellStyle name="Normal 2 2 2 2 2 2 2 2 9" xfId="3570"/>
    <cellStyle name="Normal 2 2 2 2 2 2 2 3" xfId="3571"/>
    <cellStyle name="Normal 2 2 2 2 2 2 2 3 10" xfId="3572"/>
    <cellStyle name="Normal 2 2 2 2 2 2 2 3 2" xfId="3573"/>
    <cellStyle name="Normal 2 2 2 2 2 2 2 3 2 2" xfId="3574"/>
    <cellStyle name="Normal 2 2 2 2 2 2 2 3 2 2 2" xfId="3575"/>
    <cellStyle name="Normal 2 2 2 2 2 2 2 3 2 2 2 2" xfId="3576"/>
    <cellStyle name="Normal 2 2 2 2 2 2 2 3 2 2 2 3" xfId="3577"/>
    <cellStyle name="Normal 2 2 2 2 2 2 2 3 2 2 2 4" xfId="3578"/>
    <cellStyle name="Normal 2 2 2 2 2 2 2 3 2 2 2 5" xfId="3579"/>
    <cellStyle name="Normal 2 2 2 2 2 2 2 3 2 2 2 6" xfId="3580"/>
    <cellStyle name="Normal 2 2 2 2 2 2 2 3 2 2 2 7" xfId="3581"/>
    <cellStyle name="Normal 2 2 2 2 2 2 2 3 2 2 2 8" xfId="3582"/>
    <cellStyle name="Normal 2 2 2 2 2 2 2 3 2 2 3" xfId="3583"/>
    <cellStyle name="Normal 2 2 2 2 2 2 2 3 2 2 4" xfId="3584"/>
    <cellStyle name="Normal 2 2 2 2 2 2 2 3 2 2 5" xfId="3585"/>
    <cellStyle name="Normal 2 2 2 2 2 2 2 3 2 2 6" xfId="3586"/>
    <cellStyle name="Normal 2 2 2 2 2 2 2 3 2 2 7" xfId="3587"/>
    <cellStyle name="Normal 2 2 2 2 2 2 2 3 2 2 8" xfId="3588"/>
    <cellStyle name="Normal 2 2 2 2 2 2 2 3 2 3" xfId="3589"/>
    <cellStyle name="Normal 2 2 2 2 2 2 2 3 2 4" xfId="3590"/>
    <cellStyle name="Normal 2 2 2 2 2 2 2 3 2 5" xfId="3591"/>
    <cellStyle name="Normal 2 2 2 2 2 2 2 3 2 6" xfId="3592"/>
    <cellStyle name="Normal 2 2 2 2 2 2 2 3 2 7" xfId="3593"/>
    <cellStyle name="Normal 2 2 2 2 2 2 2 3 2 8" xfId="3594"/>
    <cellStyle name="Normal 2 2 2 2 2 2 2 3 2 9" xfId="3595"/>
    <cellStyle name="Normal 2 2 2 2 2 2 2 3 3" xfId="3596"/>
    <cellStyle name="Normal 2 2 2 2 2 2 2 3 4" xfId="3597"/>
    <cellStyle name="Normal 2 2 2 2 2 2 2 3 4 2" xfId="3598"/>
    <cellStyle name="Normal 2 2 2 2 2 2 2 3 4 3" xfId="3599"/>
    <cellStyle name="Normal 2 2 2 2 2 2 2 3 4 4" xfId="3600"/>
    <cellStyle name="Normal 2 2 2 2 2 2 2 3 4 5" xfId="3601"/>
    <cellStyle name="Normal 2 2 2 2 2 2 2 3 4 6" xfId="3602"/>
    <cellStyle name="Normal 2 2 2 2 2 2 2 3 4 7" xfId="3603"/>
    <cellStyle name="Normal 2 2 2 2 2 2 2 3 4 8" xfId="3604"/>
    <cellStyle name="Normal 2 2 2 2 2 2 2 3 5" xfId="3605"/>
    <cellStyle name="Normal 2 2 2 2 2 2 2 3 6" xfId="3606"/>
    <cellStyle name="Normal 2 2 2 2 2 2 2 3 7" xfId="3607"/>
    <cellStyle name="Normal 2 2 2 2 2 2 2 3 8" xfId="3608"/>
    <cellStyle name="Normal 2 2 2 2 2 2 2 3 9" xfId="3609"/>
    <cellStyle name="Normal 2 2 2 2 2 2 2 4" xfId="3610"/>
    <cellStyle name="Normal 2 2 2 2 2 2 2 5" xfId="3611"/>
    <cellStyle name="Normal 2 2 2 2 2 2 2 6" xfId="3612"/>
    <cellStyle name="Normal 2 2 2 2 2 2 2 7" xfId="3613"/>
    <cellStyle name="Normal 2 2 2 2 2 2 2 8" xfId="3614"/>
    <cellStyle name="Normal 2 2 2 2 2 2 2 9" xfId="3615"/>
    <cellStyle name="Normal 2 2 2 2 2 2 20" xfId="3616"/>
    <cellStyle name="Normal 2 2 2 2 2 2 21" xfId="3617"/>
    <cellStyle name="Normal 2 2 2 2 2 2 22" xfId="3618"/>
    <cellStyle name="Normal 2 2 2 2 2 2 3" xfId="3619"/>
    <cellStyle name="Normal 2 2 2 2 2 2 4" xfId="3620"/>
    <cellStyle name="Normal 2 2 2 2 2 2 5" xfId="3621"/>
    <cellStyle name="Normal 2 2 2 2 2 2 6" xfId="3622"/>
    <cellStyle name="Normal 2 2 2 2 2 2 7" xfId="3623"/>
    <cellStyle name="Normal 2 2 2 2 2 2 7 10" xfId="3624"/>
    <cellStyle name="Normal 2 2 2 2 2 2 7 2" xfId="3625"/>
    <cellStyle name="Normal 2 2 2 2 2 2 7 2 2" xfId="3626"/>
    <cellStyle name="Normal 2 2 2 2 2 2 7 2 2 2" xfId="3627"/>
    <cellStyle name="Normal 2 2 2 2 2 2 7 2 2 2 2" xfId="3628"/>
    <cellStyle name="Normal 2 2 2 2 2 2 7 2 2 2 3" xfId="3629"/>
    <cellStyle name="Normal 2 2 2 2 2 2 7 2 2 2 4" xfId="3630"/>
    <cellStyle name="Normal 2 2 2 2 2 2 7 2 2 2 5" xfId="3631"/>
    <cellStyle name="Normal 2 2 2 2 2 2 7 2 2 2 6" xfId="3632"/>
    <cellStyle name="Normal 2 2 2 2 2 2 7 2 2 2 7" xfId="3633"/>
    <cellStyle name="Normal 2 2 2 2 2 2 7 2 2 2 8" xfId="3634"/>
    <cellStyle name="Normal 2 2 2 2 2 2 7 2 2 3" xfId="3635"/>
    <cellStyle name="Normal 2 2 2 2 2 2 7 2 2 4" xfId="3636"/>
    <cellStyle name="Normal 2 2 2 2 2 2 7 2 2 5" xfId="3637"/>
    <cellStyle name="Normal 2 2 2 2 2 2 7 2 2 6" xfId="3638"/>
    <cellStyle name="Normal 2 2 2 2 2 2 7 2 2 7" xfId="3639"/>
    <cellStyle name="Normal 2 2 2 2 2 2 7 2 2 8" xfId="3640"/>
    <cellStyle name="Normal 2 2 2 2 2 2 7 2 3" xfId="3641"/>
    <cellStyle name="Normal 2 2 2 2 2 2 7 2 4" xfId="3642"/>
    <cellStyle name="Normal 2 2 2 2 2 2 7 2 5" xfId="3643"/>
    <cellStyle name="Normal 2 2 2 2 2 2 7 2 6" xfId="3644"/>
    <cellStyle name="Normal 2 2 2 2 2 2 7 2 7" xfId="3645"/>
    <cellStyle name="Normal 2 2 2 2 2 2 7 2 8" xfId="3646"/>
    <cellStyle name="Normal 2 2 2 2 2 2 7 2 9" xfId="3647"/>
    <cellStyle name="Normal 2 2 2 2 2 2 7 3" xfId="3648"/>
    <cellStyle name="Normal 2 2 2 2 2 2 7 4" xfId="3649"/>
    <cellStyle name="Normal 2 2 2 2 2 2 7 4 2" xfId="3650"/>
    <cellStyle name="Normal 2 2 2 2 2 2 7 4 3" xfId="3651"/>
    <cellStyle name="Normal 2 2 2 2 2 2 7 4 4" xfId="3652"/>
    <cellStyle name="Normal 2 2 2 2 2 2 7 4 5" xfId="3653"/>
    <cellStyle name="Normal 2 2 2 2 2 2 7 4 6" xfId="3654"/>
    <cellStyle name="Normal 2 2 2 2 2 2 7 4 7" xfId="3655"/>
    <cellStyle name="Normal 2 2 2 2 2 2 7 4 8" xfId="3656"/>
    <cellStyle name="Normal 2 2 2 2 2 2 7 5" xfId="3657"/>
    <cellStyle name="Normal 2 2 2 2 2 2 7 6" xfId="3658"/>
    <cellStyle name="Normal 2 2 2 2 2 2 7 7" xfId="3659"/>
    <cellStyle name="Normal 2 2 2 2 2 2 7 8" xfId="3660"/>
    <cellStyle name="Normal 2 2 2 2 2 2 7 9" xfId="3661"/>
    <cellStyle name="Normal 2 2 2 2 2 2 8" xfId="3662"/>
    <cellStyle name="Normal 2 2 2 2 2 2 9" xfId="3663"/>
    <cellStyle name="Normal 2 2 2 2 2 20" xfId="3664"/>
    <cellStyle name="Normal 2 2 2 2 2 21" xfId="3665"/>
    <cellStyle name="Normal 2 2 2 2 2 22" xfId="3666"/>
    <cellStyle name="Normal 2 2 2 2 2 3" xfId="3667"/>
    <cellStyle name="Normal 2 2 2 2 2 3 10" xfId="3668"/>
    <cellStyle name="Normal 2 2 2 2 2 3 10 2" xfId="3669"/>
    <cellStyle name="Normal 2 2 2 2 2 3 10 2 2" xfId="3670"/>
    <cellStyle name="Normal 2 2 2 2 2 3 10 2 2 2" xfId="3671"/>
    <cellStyle name="Normal 2 2 2 2 2 3 10 2 2 3" xfId="3672"/>
    <cellStyle name="Normal 2 2 2 2 2 3 10 2 2 4" xfId="3673"/>
    <cellStyle name="Normal 2 2 2 2 2 3 10 2 2 5" xfId="3674"/>
    <cellStyle name="Normal 2 2 2 2 2 3 10 2 2 6" xfId="3675"/>
    <cellStyle name="Normal 2 2 2 2 2 3 10 2 2 7" xfId="3676"/>
    <cellStyle name="Normal 2 2 2 2 2 3 10 2 2 8" xfId="3677"/>
    <cellStyle name="Normal 2 2 2 2 2 3 10 2 3" xfId="3678"/>
    <cellStyle name="Normal 2 2 2 2 2 3 10 2 4" xfId="3679"/>
    <cellStyle name="Normal 2 2 2 2 2 3 10 2 5" xfId="3680"/>
    <cellStyle name="Normal 2 2 2 2 2 3 10 2 6" xfId="3681"/>
    <cellStyle name="Normal 2 2 2 2 2 3 10 2 7" xfId="3682"/>
    <cellStyle name="Normal 2 2 2 2 2 3 10 2 8" xfId="3683"/>
    <cellStyle name="Normal 2 2 2 2 2 3 10 3" xfId="3684"/>
    <cellStyle name="Normal 2 2 2 2 2 3 10 4" xfId="3685"/>
    <cellStyle name="Normal 2 2 2 2 2 3 10 5" xfId="3686"/>
    <cellStyle name="Normal 2 2 2 2 2 3 10 6" xfId="3687"/>
    <cellStyle name="Normal 2 2 2 2 2 3 10 7" xfId="3688"/>
    <cellStyle name="Normal 2 2 2 2 2 3 10 8" xfId="3689"/>
    <cellStyle name="Normal 2 2 2 2 2 3 10 9" xfId="3690"/>
    <cellStyle name="Normal 2 2 2 2 2 3 11" xfId="3691"/>
    <cellStyle name="Normal 2 2 2 2 2 3 11 2" xfId="3692"/>
    <cellStyle name="Normal 2 2 2 2 2 3 11 3" xfId="3693"/>
    <cellStyle name="Normal 2 2 2 2 2 3 11 4" xfId="3694"/>
    <cellStyle name="Normal 2 2 2 2 2 3 11 5" xfId="3695"/>
    <cellStyle name="Normal 2 2 2 2 2 3 11 6" xfId="3696"/>
    <cellStyle name="Normal 2 2 2 2 2 3 11 7" xfId="3697"/>
    <cellStyle name="Normal 2 2 2 2 2 3 11 8" xfId="3698"/>
    <cellStyle name="Normal 2 2 2 2 2 3 12" xfId="3699"/>
    <cellStyle name="Normal 2 2 2 2 2 3 13" xfId="3700"/>
    <cellStyle name="Normal 2 2 2 2 2 3 14" xfId="3701"/>
    <cellStyle name="Normal 2 2 2 2 2 3 15" xfId="3702"/>
    <cellStyle name="Normal 2 2 2 2 2 3 16" xfId="3703"/>
    <cellStyle name="Normal 2 2 2 2 2 3 17" xfId="3704"/>
    <cellStyle name="Normal 2 2 2 2 2 3 2" xfId="3705"/>
    <cellStyle name="Normal 2 2 2 2 2 3 2 10" xfId="3706"/>
    <cellStyle name="Normal 2 2 2 2 2 3 2 10 2" xfId="3707"/>
    <cellStyle name="Normal 2 2 2 2 2 3 2 10 2 2" xfId="3708"/>
    <cellStyle name="Normal 2 2 2 2 2 3 2 10 2 2 2" xfId="3709"/>
    <cellStyle name="Normal 2 2 2 2 2 3 2 10 2 2 3" xfId="3710"/>
    <cellStyle name="Normal 2 2 2 2 2 3 2 10 2 2 4" xfId="3711"/>
    <cellStyle name="Normal 2 2 2 2 2 3 2 10 2 2 5" xfId="3712"/>
    <cellStyle name="Normal 2 2 2 2 2 3 2 10 2 2 6" xfId="3713"/>
    <cellStyle name="Normal 2 2 2 2 2 3 2 10 2 2 7" xfId="3714"/>
    <cellStyle name="Normal 2 2 2 2 2 3 2 10 2 2 8" xfId="3715"/>
    <cellStyle name="Normal 2 2 2 2 2 3 2 10 2 3" xfId="3716"/>
    <cellStyle name="Normal 2 2 2 2 2 3 2 10 2 4" xfId="3717"/>
    <cellStyle name="Normal 2 2 2 2 2 3 2 10 2 5" xfId="3718"/>
    <cellStyle name="Normal 2 2 2 2 2 3 2 10 2 6" xfId="3719"/>
    <cellStyle name="Normal 2 2 2 2 2 3 2 10 2 7" xfId="3720"/>
    <cellStyle name="Normal 2 2 2 2 2 3 2 10 2 8" xfId="3721"/>
    <cellStyle name="Normal 2 2 2 2 2 3 2 10 3" xfId="3722"/>
    <cellStyle name="Normal 2 2 2 2 2 3 2 10 4" xfId="3723"/>
    <cellStyle name="Normal 2 2 2 2 2 3 2 10 5" xfId="3724"/>
    <cellStyle name="Normal 2 2 2 2 2 3 2 10 6" xfId="3725"/>
    <cellStyle name="Normal 2 2 2 2 2 3 2 10 7" xfId="3726"/>
    <cellStyle name="Normal 2 2 2 2 2 3 2 10 8" xfId="3727"/>
    <cellStyle name="Normal 2 2 2 2 2 3 2 10 9" xfId="3728"/>
    <cellStyle name="Normal 2 2 2 2 2 3 2 11" xfId="3729"/>
    <cellStyle name="Normal 2 2 2 2 2 3 2 11 2" xfId="3730"/>
    <cellStyle name="Normal 2 2 2 2 2 3 2 11 3" xfId="3731"/>
    <cellStyle name="Normal 2 2 2 2 2 3 2 11 4" xfId="3732"/>
    <cellStyle name="Normal 2 2 2 2 2 3 2 11 5" xfId="3733"/>
    <cellStyle name="Normal 2 2 2 2 2 3 2 11 6" xfId="3734"/>
    <cellStyle name="Normal 2 2 2 2 2 3 2 11 7" xfId="3735"/>
    <cellStyle name="Normal 2 2 2 2 2 3 2 11 8" xfId="3736"/>
    <cellStyle name="Normal 2 2 2 2 2 3 2 12" xfId="3737"/>
    <cellStyle name="Normal 2 2 2 2 2 3 2 13" xfId="3738"/>
    <cellStyle name="Normal 2 2 2 2 2 3 2 14" xfId="3739"/>
    <cellStyle name="Normal 2 2 2 2 2 3 2 15" xfId="3740"/>
    <cellStyle name="Normal 2 2 2 2 2 3 2 16" xfId="3741"/>
    <cellStyle name="Normal 2 2 2 2 2 3 2 17" xfId="3742"/>
    <cellStyle name="Normal 2 2 2 2 2 3 2 2" xfId="3743"/>
    <cellStyle name="Normal 2 2 2 2 2 3 2 2 10" xfId="3744"/>
    <cellStyle name="Normal 2 2 2 2 2 3 2 2 2" xfId="3745"/>
    <cellStyle name="Normal 2 2 2 2 2 3 2 2 2 2" xfId="3746"/>
    <cellStyle name="Normal 2 2 2 2 2 3 2 2 2 2 2" xfId="3747"/>
    <cellStyle name="Normal 2 2 2 2 2 3 2 2 2 2 2 2" xfId="3748"/>
    <cellStyle name="Normal 2 2 2 2 2 3 2 2 2 2 2 3" xfId="3749"/>
    <cellStyle name="Normal 2 2 2 2 2 3 2 2 2 2 2 4" xfId="3750"/>
    <cellStyle name="Normal 2 2 2 2 2 3 2 2 2 2 2 5" xfId="3751"/>
    <cellStyle name="Normal 2 2 2 2 2 3 2 2 2 2 2 6" xfId="3752"/>
    <cellStyle name="Normal 2 2 2 2 2 3 2 2 2 2 2 7" xfId="3753"/>
    <cellStyle name="Normal 2 2 2 2 2 3 2 2 2 2 2 8" xfId="3754"/>
    <cellStyle name="Normal 2 2 2 2 2 3 2 2 2 2 3" xfId="3755"/>
    <cellStyle name="Normal 2 2 2 2 2 3 2 2 2 2 4" xfId="3756"/>
    <cellStyle name="Normal 2 2 2 2 2 3 2 2 2 2 5" xfId="3757"/>
    <cellStyle name="Normal 2 2 2 2 2 3 2 2 2 2 6" xfId="3758"/>
    <cellStyle name="Normal 2 2 2 2 2 3 2 2 2 2 7" xfId="3759"/>
    <cellStyle name="Normal 2 2 2 2 2 3 2 2 2 2 8" xfId="3760"/>
    <cellStyle name="Normal 2 2 2 2 2 3 2 2 2 3" xfId="3761"/>
    <cellStyle name="Normal 2 2 2 2 2 3 2 2 2 4" xfId="3762"/>
    <cellStyle name="Normal 2 2 2 2 2 3 2 2 2 5" xfId="3763"/>
    <cellStyle name="Normal 2 2 2 2 2 3 2 2 2 6" xfId="3764"/>
    <cellStyle name="Normal 2 2 2 2 2 3 2 2 2 7" xfId="3765"/>
    <cellStyle name="Normal 2 2 2 2 2 3 2 2 2 8" xfId="3766"/>
    <cellStyle name="Normal 2 2 2 2 2 3 2 2 2 9" xfId="3767"/>
    <cellStyle name="Normal 2 2 2 2 2 3 2 2 3" xfId="3768"/>
    <cellStyle name="Normal 2 2 2 2 2 3 2 2 4" xfId="3769"/>
    <cellStyle name="Normal 2 2 2 2 2 3 2 2 4 2" xfId="3770"/>
    <cellStyle name="Normal 2 2 2 2 2 3 2 2 4 3" xfId="3771"/>
    <cellStyle name="Normal 2 2 2 2 2 3 2 2 4 4" xfId="3772"/>
    <cellStyle name="Normal 2 2 2 2 2 3 2 2 4 5" xfId="3773"/>
    <cellStyle name="Normal 2 2 2 2 2 3 2 2 4 6" xfId="3774"/>
    <cellStyle name="Normal 2 2 2 2 2 3 2 2 4 7" xfId="3775"/>
    <cellStyle name="Normal 2 2 2 2 2 3 2 2 4 8" xfId="3776"/>
    <cellStyle name="Normal 2 2 2 2 2 3 2 2 5" xfId="3777"/>
    <cellStyle name="Normal 2 2 2 2 2 3 2 2 6" xfId="3778"/>
    <cellStyle name="Normal 2 2 2 2 2 3 2 2 7" xfId="3779"/>
    <cellStyle name="Normal 2 2 2 2 2 3 2 2 8" xfId="3780"/>
    <cellStyle name="Normal 2 2 2 2 2 3 2 2 9" xfId="3781"/>
    <cellStyle name="Normal 2 2 2 2 2 3 2 3" xfId="3782"/>
    <cellStyle name="Normal 2 2 2 2 2 3 2 4" xfId="3783"/>
    <cellStyle name="Normal 2 2 2 2 2 3 2 5" xfId="3784"/>
    <cellStyle name="Normal 2 2 2 2 2 3 2 6" xfId="3785"/>
    <cellStyle name="Normal 2 2 2 2 2 3 2 7" xfId="3786"/>
    <cellStyle name="Normal 2 2 2 2 2 3 2 8" xfId="3787"/>
    <cellStyle name="Normal 2 2 2 2 2 3 2 9" xfId="3788"/>
    <cellStyle name="Normal 2 2 2 2 2 3 3" xfId="3789"/>
    <cellStyle name="Normal 2 2 2 2 2 3 3 10" xfId="3790"/>
    <cellStyle name="Normal 2 2 2 2 2 3 3 2" xfId="3791"/>
    <cellStyle name="Normal 2 2 2 2 2 3 3 2 2" xfId="3792"/>
    <cellStyle name="Normal 2 2 2 2 2 3 3 2 2 2" xfId="3793"/>
    <cellStyle name="Normal 2 2 2 2 2 3 3 2 2 2 2" xfId="3794"/>
    <cellStyle name="Normal 2 2 2 2 2 3 3 2 2 2 3" xfId="3795"/>
    <cellStyle name="Normal 2 2 2 2 2 3 3 2 2 2 4" xfId="3796"/>
    <cellStyle name="Normal 2 2 2 2 2 3 3 2 2 2 5" xfId="3797"/>
    <cellStyle name="Normal 2 2 2 2 2 3 3 2 2 2 6" xfId="3798"/>
    <cellStyle name="Normal 2 2 2 2 2 3 3 2 2 2 7" xfId="3799"/>
    <cellStyle name="Normal 2 2 2 2 2 3 3 2 2 2 8" xfId="3800"/>
    <cellStyle name="Normal 2 2 2 2 2 3 3 2 2 3" xfId="3801"/>
    <cellStyle name="Normal 2 2 2 2 2 3 3 2 2 4" xfId="3802"/>
    <cellStyle name="Normal 2 2 2 2 2 3 3 2 2 5" xfId="3803"/>
    <cellStyle name="Normal 2 2 2 2 2 3 3 2 2 6" xfId="3804"/>
    <cellStyle name="Normal 2 2 2 2 2 3 3 2 2 7" xfId="3805"/>
    <cellStyle name="Normal 2 2 2 2 2 3 3 2 2 8" xfId="3806"/>
    <cellStyle name="Normal 2 2 2 2 2 3 3 2 3" xfId="3807"/>
    <cellStyle name="Normal 2 2 2 2 2 3 3 2 4" xfId="3808"/>
    <cellStyle name="Normal 2 2 2 2 2 3 3 2 5" xfId="3809"/>
    <cellStyle name="Normal 2 2 2 2 2 3 3 2 6" xfId="3810"/>
    <cellStyle name="Normal 2 2 2 2 2 3 3 2 7" xfId="3811"/>
    <cellStyle name="Normal 2 2 2 2 2 3 3 2 8" xfId="3812"/>
    <cellStyle name="Normal 2 2 2 2 2 3 3 2 9" xfId="3813"/>
    <cellStyle name="Normal 2 2 2 2 2 3 3 3" xfId="3814"/>
    <cellStyle name="Normal 2 2 2 2 2 3 3 4" xfId="3815"/>
    <cellStyle name="Normal 2 2 2 2 2 3 3 4 2" xfId="3816"/>
    <cellStyle name="Normal 2 2 2 2 2 3 3 4 3" xfId="3817"/>
    <cellStyle name="Normal 2 2 2 2 2 3 3 4 4" xfId="3818"/>
    <cellStyle name="Normal 2 2 2 2 2 3 3 4 5" xfId="3819"/>
    <cellStyle name="Normal 2 2 2 2 2 3 3 4 6" xfId="3820"/>
    <cellStyle name="Normal 2 2 2 2 2 3 3 4 7" xfId="3821"/>
    <cellStyle name="Normal 2 2 2 2 2 3 3 4 8" xfId="3822"/>
    <cellStyle name="Normal 2 2 2 2 2 3 3 5" xfId="3823"/>
    <cellStyle name="Normal 2 2 2 2 2 3 3 6" xfId="3824"/>
    <cellStyle name="Normal 2 2 2 2 2 3 3 7" xfId="3825"/>
    <cellStyle name="Normal 2 2 2 2 2 3 3 8" xfId="3826"/>
    <cellStyle name="Normal 2 2 2 2 2 3 3 9" xfId="3827"/>
    <cellStyle name="Normal 2 2 2 2 2 3 4" xfId="3828"/>
    <cellStyle name="Normal 2 2 2 2 2 3 5" xfId="3829"/>
    <cellStyle name="Normal 2 2 2 2 2 3 6" xfId="3830"/>
    <cellStyle name="Normal 2 2 2 2 2 3 7" xfId="3831"/>
    <cellStyle name="Normal 2 2 2 2 2 3 8" xfId="3832"/>
    <cellStyle name="Normal 2 2 2 2 2 3 9" xfId="3833"/>
    <cellStyle name="Normal 2 2 2 2 2 4" xfId="3834"/>
    <cellStyle name="Normal 2 2 2 2 2 5" xfId="3835"/>
    <cellStyle name="Normal 2 2 2 2 2 6" xfId="3836"/>
    <cellStyle name="Normal 2 2 2 2 2 7" xfId="3837"/>
    <cellStyle name="Normal 2 2 2 2 2 7 10" xfId="3838"/>
    <cellStyle name="Normal 2 2 2 2 2 7 2" xfId="3839"/>
    <cellStyle name="Normal 2 2 2 2 2 7 2 2" xfId="3840"/>
    <cellStyle name="Normal 2 2 2 2 2 7 2 2 2" xfId="3841"/>
    <cellStyle name="Normal 2 2 2 2 2 7 2 2 2 2" xfId="3842"/>
    <cellStyle name="Normal 2 2 2 2 2 7 2 2 2 3" xfId="3843"/>
    <cellStyle name="Normal 2 2 2 2 2 7 2 2 2 4" xfId="3844"/>
    <cellStyle name="Normal 2 2 2 2 2 7 2 2 2 5" xfId="3845"/>
    <cellStyle name="Normal 2 2 2 2 2 7 2 2 2 6" xfId="3846"/>
    <cellStyle name="Normal 2 2 2 2 2 7 2 2 2 7" xfId="3847"/>
    <cellStyle name="Normal 2 2 2 2 2 7 2 2 2 8" xfId="3848"/>
    <cellStyle name="Normal 2 2 2 2 2 7 2 2 3" xfId="3849"/>
    <cellStyle name="Normal 2 2 2 2 2 7 2 2 4" xfId="3850"/>
    <cellStyle name="Normal 2 2 2 2 2 7 2 2 5" xfId="3851"/>
    <cellStyle name="Normal 2 2 2 2 2 7 2 2 6" xfId="3852"/>
    <cellStyle name="Normal 2 2 2 2 2 7 2 2 7" xfId="3853"/>
    <cellStyle name="Normal 2 2 2 2 2 7 2 2 8" xfId="3854"/>
    <cellStyle name="Normal 2 2 2 2 2 7 2 3" xfId="3855"/>
    <cellStyle name="Normal 2 2 2 2 2 7 2 4" xfId="3856"/>
    <cellStyle name="Normal 2 2 2 2 2 7 2 5" xfId="3857"/>
    <cellStyle name="Normal 2 2 2 2 2 7 2 6" xfId="3858"/>
    <cellStyle name="Normal 2 2 2 2 2 7 2 7" xfId="3859"/>
    <cellStyle name="Normal 2 2 2 2 2 7 2 8" xfId="3860"/>
    <cellStyle name="Normal 2 2 2 2 2 7 2 9" xfId="3861"/>
    <cellStyle name="Normal 2 2 2 2 2 7 3" xfId="3862"/>
    <cellStyle name="Normal 2 2 2 2 2 7 4" xfId="3863"/>
    <cellStyle name="Normal 2 2 2 2 2 7 4 2" xfId="3864"/>
    <cellStyle name="Normal 2 2 2 2 2 7 4 3" xfId="3865"/>
    <cellStyle name="Normal 2 2 2 2 2 7 4 4" xfId="3866"/>
    <cellStyle name="Normal 2 2 2 2 2 7 4 5" xfId="3867"/>
    <cellStyle name="Normal 2 2 2 2 2 7 4 6" xfId="3868"/>
    <cellStyle name="Normal 2 2 2 2 2 7 4 7" xfId="3869"/>
    <cellStyle name="Normal 2 2 2 2 2 7 4 8" xfId="3870"/>
    <cellStyle name="Normal 2 2 2 2 2 7 5" xfId="3871"/>
    <cellStyle name="Normal 2 2 2 2 2 7 6" xfId="3872"/>
    <cellStyle name="Normal 2 2 2 2 2 7 7" xfId="3873"/>
    <cellStyle name="Normal 2 2 2 2 2 7 8" xfId="3874"/>
    <cellStyle name="Normal 2 2 2 2 2 7 9" xfId="3875"/>
    <cellStyle name="Normal 2 2 2 2 2 8" xfId="3876"/>
    <cellStyle name="Normal 2 2 2 2 2 9" xfId="3877"/>
    <cellStyle name="Normal 2 2 2 2 20" xfId="3878"/>
    <cellStyle name="Normal 2 2 2 2 21" xfId="3879"/>
    <cellStyle name="Normal 2 2 2 2 22" xfId="3880"/>
    <cellStyle name="Normal 2 2 2 2 23" xfId="3881"/>
    <cellStyle name="Normal 2 2 2 2 23 10" xfId="3882"/>
    <cellStyle name="Normal 2 2 2 2 23 10 2" xfId="3883"/>
    <cellStyle name="Normal 2 2 2 2 23 10 2 2" xfId="3884"/>
    <cellStyle name="Normal 2 2 2 2 23 10 2 2 2" xfId="3885"/>
    <cellStyle name="Normal 2 2 2 2 23 10 2 2 3" xfId="3886"/>
    <cellStyle name="Normal 2 2 2 2 23 10 2 2 4" xfId="3887"/>
    <cellStyle name="Normal 2 2 2 2 23 10 2 2 5" xfId="3888"/>
    <cellStyle name="Normal 2 2 2 2 23 10 2 2 6" xfId="3889"/>
    <cellStyle name="Normal 2 2 2 2 23 10 2 2 7" xfId="3890"/>
    <cellStyle name="Normal 2 2 2 2 23 10 2 2 8" xfId="3891"/>
    <cellStyle name="Normal 2 2 2 2 23 10 2 3" xfId="3892"/>
    <cellStyle name="Normal 2 2 2 2 23 10 2 4" xfId="3893"/>
    <cellStyle name="Normal 2 2 2 2 23 10 2 5" xfId="3894"/>
    <cellStyle name="Normal 2 2 2 2 23 10 2 6" xfId="3895"/>
    <cellStyle name="Normal 2 2 2 2 23 10 2 7" xfId="3896"/>
    <cellStyle name="Normal 2 2 2 2 23 10 2 8" xfId="3897"/>
    <cellStyle name="Normal 2 2 2 2 23 10 3" xfId="3898"/>
    <cellStyle name="Normal 2 2 2 2 23 10 4" xfId="3899"/>
    <cellStyle name="Normal 2 2 2 2 23 10 5" xfId="3900"/>
    <cellStyle name="Normal 2 2 2 2 23 10 6" xfId="3901"/>
    <cellStyle name="Normal 2 2 2 2 23 10 7" xfId="3902"/>
    <cellStyle name="Normal 2 2 2 2 23 10 8" xfId="3903"/>
    <cellStyle name="Normal 2 2 2 2 23 10 9" xfId="3904"/>
    <cellStyle name="Normal 2 2 2 2 23 11" xfId="3905"/>
    <cellStyle name="Normal 2 2 2 2 23 11 2" xfId="3906"/>
    <cellStyle name="Normal 2 2 2 2 23 11 3" xfId="3907"/>
    <cellStyle name="Normal 2 2 2 2 23 11 4" xfId="3908"/>
    <cellStyle name="Normal 2 2 2 2 23 11 5" xfId="3909"/>
    <cellStyle name="Normal 2 2 2 2 23 11 6" xfId="3910"/>
    <cellStyle name="Normal 2 2 2 2 23 11 7" xfId="3911"/>
    <cellStyle name="Normal 2 2 2 2 23 11 8" xfId="3912"/>
    <cellStyle name="Normal 2 2 2 2 23 12" xfId="3913"/>
    <cellStyle name="Normal 2 2 2 2 23 13" xfId="3914"/>
    <cellStyle name="Normal 2 2 2 2 23 14" xfId="3915"/>
    <cellStyle name="Normal 2 2 2 2 23 15" xfId="3916"/>
    <cellStyle name="Normal 2 2 2 2 23 16" xfId="3917"/>
    <cellStyle name="Normal 2 2 2 2 23 17" xfId="3918"/>
    <cellStyle name="Normal 2 2 2 2 23 2" xfId="3919"/>
    <cellStyle name="Normal 2 2 2 2 23 2 10" xfId="3920"/>
    <cellStyle name="Normal 2 2 2 2 23 2 10 2" xfId="3921"/>
    <cellStyle name="Normal 2 2 2 2 23 2 10 2 2" xfId="3922"/>
    <cellStyle name="Normal 2 2 2 2 23 2 10 2 2 2" xfId="3923"/>
    <cellStyle name="Normal 2 2 2 2 23 2 10 2 2 3" xfId="3924"/>
    <cellStyle name="Normal 2 2 2 2 23 2 10 2 2 4" xfId="3925"/>
    <cellStyle name="Normal 2 2 2 2 23 2 10 2 2 5" xfId="3926"/>
    <cellStyle name="Normal 2 2 2 2 23 2 10 2 2 6" xfId="3927"/>
    <cellStyle name="Normal 2 2 2 2 23 2 10 2 2 7" xfId="3928"/>
    <cellStyle name="Normal 2 2 2 2 23 2 10 2 2 8" xfId="3929"/>
    <cellStyle name="Normal 2 2 2 2 23 2 10 2 3" xfId="3930"/>
    <cellStyle name="Normal 2 2 2 2 23 2 10 2 4" xfId="3931"/>
    <cellStyle name="Normal 2 2 2 2 23 2 10 2 5" xfId="3932"/>
    <cellStyle name="Normal 2 2 2 2 23 2 10 2 6" xfId="3933"/>
    <cellStyle name="Normal 2 2 2 2 23 2 10 2 7" xfId="3934"/>
    <cellStyle name="Normal 2 2 2 2 23 2 10 2 8" xfId="3935"/>
    <cellStyle name="Normal 2 2 2 2 23 2 10 3" xfId="3936"/>
    <cellStyle name="Normal 2 2 2 2 23 2 10 4" xfId="3937"/>
    <cellStyle name="Normal 2 2 2 2 23 2 10 5" xfId="3938"/>
    <cellStyle name="Normal 2 2 2 2 23 2 10 6" xfId="3939"/>
    <cellStyle name="Normal 2 2 2 2 23 2 10 7" xfId="3940"/>
    <cellStyle name="Normal 2 2 2 2 23 2 10 8" xfId="3941"/>
    <cellStyle name="Normal 2 2 2 2 23 2 10 9" xfId="3942"/>
    <cellStyle name="Normal 2 2 2 2 23 2 11" xfId="3943"/>
    <cellStyle name="Normal 2 2 2 2 23 2 11 2" xfId="3944"/>
    <cellStyle name="Normal 2 2 2 2 23 2 11 3" xfId="3945"/>
    <cellStyle name="Normal 2 2 2 2 23 2 11 4" xfId="3946"/>
    <cellStyle name="Normal 2 2 2 2 23 2 11 5" xfId="3947"/>
    <cellStyle name="Normal 2 2 2 2 23 2 11 6" xfId="3948"/>
    <cellStyle name="Normal 2 2 2 2 23 2 11 7" xfId="3949"/>
    <cellStyle name="Normal 2 2 2 2 23 2 11 8" xfId="3950"/>
    <cellStyle name="Normal 2 2 2 2 23 2 12" xfId="3951"/>
    <cellStyle name="Normal 2 2 2 2 23 2 13" xfId="3952"/>
    <cellStyle name="Normal 2 2 2 2 23 2 14" xfId="3953"/>
    <cellStyle name="Normal 2 2 2 2 23 2 15" xfId="3954"/>
    <cellStyle name="Normal 2 2 2 2 23 2 16" xfId="3955"/>
    <cellStyle name="Normal 2 2 2 2 23 2 17" xfId="3956"/>
    <cellStyle name="Normal 2 2 2 2 23 2 2" xfId="3957"/>
    <cellStyle name="Normal 2 2 2 2 23 2 2 10" xfId="3958"/>
    <cellStyle name="Normal 2 2 2 2 23 2 2 2" xfId="3959"/>
    <cellStyle name="Normal 2 2 2 2 23 2 2 2 2" xfId="3960"/>
    <cellStyle name="Normal 2 2 2 2 23 2 2 2 2 2" xfId="3961"/>
    <cellStyle name="Normal 2 2 2 2 23 2 2 2 2 2 2" xfId="3962"/>
    <cellStyle name="Normal 2 2 2 2 23 2 2 2 2 2 3" xfId="3963"/>
    <cellStyle name="Normal 2 2 2 2 23 2 2 2 2 2 4" xfId="3964"/>
    <cellStyle name="Normal 2 2 2 2 23 2 2 2 2 2 5" xfId="3965"/>
    <cellStyle name="Normal 2 2 2 2 23 2 2 2 2 2 6" xfId="3966"/>
    <cellStyle name="Normal 2 2 2 2 23 2 2 2 2 2 7" xfId="3967"/>
    <cellStyle name="Normal 2 2 2 2 23 2 2 2 2 2 8" xfId="3968"/>
    <cellStyle name="Normal 2 2 2 2 23 2 2 2 2 3" xfId="3969"/>
    <cellStyle name="Normal 2 2 2 2 23 2 2 2 2 4" xfId="3970"/>
    <cellStyle name="Normal 2 2 2 2 23 2 2 2 2 5" xfId="3971"/>
    <cellStyle name="Normal 2 2 2 2 23 2 2 2 2 6" xfId="3972"/>
    <cellStyle name="Normal 2 2 2 2 23 2 2 2 2 7" xfId="3973"/>
    <cellStyle name="Normal 2 2 2 2 23 2 2 2 2 8" xfId="3974"/>
    <cellStyle name="Normal 2 2 2 2 23 2 2 2 3" xfId="3975"/>
    <cellStyle name="Normal 2 2 2 2 23 2 2 2 4" xfId="3976"/>
    <cellStyle name="Normal 2 2 2 2 23 2 2 2 5" xfId="3977"/>
    <cellStyle name="Normal 2 2 2 2 23 2 2 2 6" xfId="3978"/>
    <cellStyle name="Normal 2 2 2 2 23 2 2 2 7" xfId="3979"/>
    <cellStyle name="Normal 2 2 2 2 23 2 2 2 8" xfId="3980"/>
    <cellStyle name="Normal 2 2 2 2 23 2 2 2 9" xfId="3981"/>
    <cellStyle name="Normal 2 2 2 2 23 2 2 3" xfId="3982"/>
    <cellStyle name="Normal 2 2 2 2 23 2 2 4" xfId="3983"/>
    <cellStyle name="Normal 2 2 2 2 23 2 2 4 2" xfId="3984"/>
    <cellStyle name="Normal 2 2 2 2 23 2 2 4 3" xfId="3985"/>
    <cellStyle name="Normal 2 2 2 2 23 2 2 4 4" xfId="3986"/>
    <cellStyle name="Normal 2 2 2 2 23 2 2 4 5" xfId="3987"/>
    <cellStyle name="Normal 2 2 2 2 23 2 2 4 6" xfId="3988"/>
    <cellStyle name="Normal 2 2 2 2 23 2 2 4 7" xfId="3989"/>
    <cellStyle name="Normal 2 2 2 2 23 2 2 4 8" xfId="3990"/>
    <cellStyle name="Normal 2 2 2 2 23 2 2 5" xfId="3991"/>
    <cellStyle name="Normal 2 2 2 2 23 2 2 6" xfId="3992"/>
    <cellStyle name="Normal 2 2 2 2 23 2 2 7" xfId="3993"/>
    <cellStyle name="Normal 2 2 2 2 23 2 2 8" xfId="3994"/>
    <cellStyle name="Normal 2 2 2 2 23 2 2 9" xfId="3995"/>
    <cellStyle name="Normal 2 2 2 2 23 2 3" xfId="3996"/>
    <cellStyle name="Normal 2 2 2 2 23 2 4" xfId="3997"/>
    <cellStyle name="Normal 2 2 2 2 23 2 5" xfId="3998"/>
    <cellStyle name="Normal 2 2 2 2 23 2 6" xfId="3999"/>
    <cellStyle name="Normal 2 2 2 2 23 2 7" xfId="4000"/>
    <cellStyle name="Normal 2 2 2 2 23 2 8" xfId="4001"/>
    <cellStyle name="Normal 2 2 2 2 23 2 9" xfId="4002"/>
    <cellStyle name="Normal 2 2 2 2 23 3" xfId="4003"/>
    <cellStyle name="Normal 2 2 2 2 23 3 10" xfId="4004"/>
    <cellStyle name="Normal 2 2 2 2 23 3 2" xfId="4005"/>
    <cellStyle name="Normal 2 2 2 2 23 3 2 2" xfId="4006"/>
    <cellStyle name="Normal 2 2 2 2 23 3 2 2 2" xfId="4007"/>
    <cellStyle name="Normal 2 2 2 2 23 3 2 2 2 2" xfId="4008"/>
    <cellStyle name="Normal 2 2 2 2 23 3 2 2 2 3" xfId="4009"/>
    <cellStyle name="Normal 2 2 2 2 23 3 2 2 2 4" xfId="4010"/>
    <cellStyle name="Normal 2 2 2 2 23 3 2 2 2 5" xfId="4011"/>
    <cellStyle name="Normal 2 2 2 2 23 3 2 2 2 6" xfId="4012"/>
    <cellStyle name="Normal 2 2 2 2 23 3 2 2 2 7" xfId="4013"/>
    <cellStyle name="Normal 2 2 2 2 23 3 2 2 2 8" xfId="4014"/>
    <cellStyle name="Normal 2 2 2 2 23 3 2 2 3" xfId="4015"/>
    <cellStyle name="Normal 2 2 2 2 23 3 2 2 4" xfId="4016"/>
    <cellStyle name="Normal 2 2 2 2 23 3 2 2 5" xfId="4017"/>
    <cellStyle name="Normal 2 2 2 2 23 3 2 2 6" xfId="4018"/>
    <cellStyle name="Normal 2 2 2 2 23 3 2 2 7" xfId="4019"/>
    <cellStyle name="Normal 2 2 2 2 23 3 2 2 8" xfId="4020"/>
    <cellStyle name="Normal 2 2 2 2 23 3 2 3" xfId="4021"/>
    <cellStyle name="Normal 2 2 2 2 23 3 2 4" xfId="4022"/>
    <cellStyle name="Normal 2 2 2 2 23 3 2 5" xfId="4023"/>
    <cellStyle name="Normal 2 2 2 2 23 3 2 6" xfId="4024"/>
    <cellStyle name="Normal 2 2 2 2 23 3 2 7" xfId="4025"/>
    <cellStyle name="Normal 2 2 2 2 23 3 2 8" xfId="4026"/>
    <cellStyle name="Normal 2 2 2 2 23 3 2 9" xfId="4027"/>
    <cellStyle name="Normal 2 2 2 2 23 3 3" xfId="4028"/>
    <cellStyle name="Normal 2 2 2 2 23 3 4" xfId="4029"/>
    <cellStyle name="Normal 2 2 2 2 23 3 4 2" xfId="4030"/>
    <cellStyle name="Normal 2 2 2 2 23 3 4 3" xfId="4031"/>
    <cellStyle name="Normal 2 2 2 2 23 3 4 4" xfId="4032"/>
    <cellStyle name="Normal 2 2 2 2 23 3 4 5" xfId="4033"/>
    <cellStyle name="Normal 2 2 2 2 23 3 4 6" xfId="4034"/>
    <cellStyle name="Normal 2 2 2 2 23 3 4 7" xfId="4035"/>
    <cellStyle name="Normal 2 2 2 2 23 3 4 8" xfId="4036"/>
    <cellStyle name="Normal 2 2 2 2 23 3 5" xfId="4037"/>
    <cellStyle name="Normal 2 2 2 2 23 3 6" xfId="4038"/>
    <cellStyle name="Normal 2 2 2 2 23 3 7" xfId="4039"/>
    <cellStyle name="Normal 2 2 2 2 23 3 8" xfId="4040"/>
    <cellStyle name="Normal 2 2 2 2 23 3 9" xfId="4041"/>
    <cellStyle name="Normal 2 2 2 2 23 4" xfId="4042"/>
    <cellStyle name="Normal 2 2 2 2 23 5" xfId="4043"/>
    <cellStyle name="Normal 2 2 2 2 23 6" xfId="4044"/>
    <cellStyle name="Normal 2 2 2 2 23 7" xfId="4045"/>
    <cellStyle name="Normal 2 2 2 2 23 8" xfId="4046"/>
    <cellStyle name="Normal 2 2 2 2 23 9" xfId="4047"/>
    <cellStyle name="Normal 2 2 2 2 24" xfId="4048"/>
    <cellStyle name="Normal 2 2 2 2 25" xfId="4049"/>
    <cellStyle name="Normal 2 2 2 2 26" xfId="4050"/>
    <cellStyle name="Normal 2 2 2 2 27" xfId="4051"/>
    <cellStyle name="Normal 2 2 2 2 28" xfId="4052"/>
    <cellStyle name="Normal 2 2 2 2 28 10" xfId="4053"/>
    <cellStyle name="Normal 2 2 2 2 28 2" xfId="4054"/>
    <cellStyle name="Normal 2 2 2 2 28 2 2" xfId="4055"/>
    <cellStyle name="Normal 2 2 2 2 28 2 2 2" xfId="4056"/>
    <cellStyle name="Normal 2 2 2 2 28 2 2 2 2" xfId="4057"/>
    <cellStyle name="Normal 2 2 2 2 28 2 2 2 3" xfId="4058"/>
    <cellStyle name="Normal 2 2 2 2 28 2 2 2 4" xfId="4059"/>
    <cellStyle name="Normal 2 2 2 2 28 2 2 2 5" xfId="4060"/>
    <cellStyle name="Normal 2 2 2 2 28 2 2 2 6" xfId="4061"/>
    <cellStyle name="Normal 2 2 2 2 28 2 2 2 7" xfId="4062"/>
    <cellStyle name="Normal 2 2 2 2 28 2 2 2 8" xfId="4063"/>
    <cellStyle name="Normal 2 2 2 2 28 2 2 3" xfId="4064"/>
    <cellStyle name="Normal 2 2 2 2 28 2 2 4" xfId="4065"/>
    <cellStyle name="Normal 2 2 2 2 28 2 2 5" xfId="4066"/>
    <cellStyle name="Normal 2 2 2 2 28 2 2 6" xfId="4067"/>
    <cellStyle name="Normal 2 2 2 2 28 2 2 7" xfId="4068"/>
    <cellStyle name="Normal 2 2 2 2 28 2 2 8" xfId="4069"/>
    <cellStyle name="Normal 2 2 2 2 28 2 3" xfId="4070"/>
    <cellStyle name="Normal 2 2 2 2 28 2 4" xfId="4071"/>
    <cellStyle name="Normal 2 2 2 2 28 2 5" xfId="4072"/>
    <cellStyle name="Normal 2 2 2 2 28 2 6" xfId="4073"/>
    <cellStyle name="Normal 2 2 2 2 28 2 7" xfId="4074"/>
    <cellStyle name="Normal 2 2 2 2 28 2 8" xfId="4075"/>
    <cellStyle name="Normal 2 2 2 2 28 2 9" xfId="4076"/>
    <cellStyle name="Normal 2 2 2 2 28 3" xfId="4077"/>
    <cellStyle name="Normal 2 2 2 2 28 4" xfId="4078"/>
    <cellStyle name="Normal 2 2 2 2 28 4 2" xfId="4079"/>
    <cellStyle name="Normal 2 2 2 2 28 4 3" xfId="4080"/>
    <cellStyle name="Normal 2 2 2 2 28 4 4" xfId="4081"/>
    <cellStyle name="Normal 2 2 2 2 28 4 5" xfId="4082"/>
    <cellStyle name="Normal 2 2 2 2 28 4 6" xfId="4083"/>
    <cellStyle name="Normal 2 2 2 2 28 4 7" xfId="4084"/>
    <cellStyle name="Normal 2 2 2 2 28 4 8" xfId="4085"/>
    <cellStyle name="Normal 2 2 2 2 28 5" xfId="4086"/>
    <cellStyle name="Normal 2 2 2 2 28 6" xfId="4087"/>
    <cellStyle name="Normal 2 2 2 2 28 7" xfId="4088"/>
    <cellStyle name="Normal 2 2 2 2 28 8" xfId="4089"/>
    <cellStyle name="Normal 2 2 2 2 28 9" xfId="4090"/>
    <cellStyle name="Normal 2 2 2 2 29" xfId="4091"/>
    <cellStyle name="Normal 2 2 2 2 3" xfId="4092"/>
    <cellStyle name="Normal 2 2 2 2 30" xfId="4093"/>
    <cellStyle name="Normal 2 2 2 2 31" xfId="4094"/>
    <cellStyle name="Normal 2 2 2 2 32" xfId="4095"/>
    <cellStyle name="Normal 2 2 2 2 33" xfId="4096"/>
    <cellStyle name="Normal 2 2 2 2 34" xfId="4097"/>
    <cellStyle name="Normal 2 2 2 2 35" xfId="4098"/>
    <cellStyle name="Normal 2 2 2 2 36" xfId="4099"/>
    <cellStyle name="Normal 2 2 2 2 36 2" xfId="4100"/>
    <cellStyle name="Normal 2 2 2 2 36 2 2" xfId="4101"/>
    <cellStyle name="Normal 2 2 2 2 36 2 2 2" xfId="4102"/>
    <cellStyle name="Normal 2 2 2 2 36 2 2 3" xfId="4103"/>
    <cellStyle name="Normal 2 2 2 2 36 2 2 4" xfId="4104"/>
    <cellStyle name="Normal 2 2 2 2 36 2 2 5" xfId="4105"/>
    <cellStyle name="Normal 2 2 2 2 36 2 2 6" xfId="4106"/>
    <cellStyle name="Normal 2 2 2 2 36 2 2 7" xfId="4107"/>
    <cellStyle name="Normal 2 2 2 2 36 2 2 8" xfId="4108"/>
    <cellStyle name="Normal 2 2 2 2 36 2 3" xfId="4109"/>
    <cellStyle name="Normal 2 2 2 2 36 2 4" xfId="4110"/>
    <cellStyle name="Normal 2 2 2 2 36 2 5" xfId="4111"/>
    <cellStyle name="Normal 2 2 2 2 36 2 6" xfId="4112"/>
    <cellStyle name="Normal 2 2 2 2 36 2 7" xfId="4113"/>
    <cellStyle name="Normal 2 2 2 2 36 2 8" xfId="4114"/>
    <cellStyle name="Normal 2 2 2 2 36 3" xfId="4115"/>
    <cellStyle name="Normal 2 2 2 2 36 4" xfId="4116"/>
    <cellStyle name="Normal 2 2 2 2 36 5" xfId="4117"/>
    <cellStyle name="Normal 2 2 2 2 36 6" xfId="4118"/>
    <cellStyle name="Normal 2 2 2 2 36 7" xfId="4119"/>
    <cellStyle name="Normal 2 2 2 2 36 8" xfId="4120"/>
    <cellStyle name="Normal 2 2 2 2 36 9" xfId="4121"/>
    <cellStyle name="Normal 2 2 2 2 37" xfId="4122"/>
    <cellStyle name="Normal 2 2 2 2 37 2" xfId="4123"/>
    <cellStyle name="Normal 2 2 2 2 37 3" xfId="4124"/>
    <cellStyle name="Normal 2 2 2 2 37 4" xfId="4125"/>
    <cellStyle name="Normal 2 2 2 2 37 5" xfId="4126"/>
    <cellStyle name="Normal 2 2 2 2 37 6" xfId="4127"/>
    <cellStyle name="Normal 2 2 2 2 37 7" xfId="4128"/>
    <cellStyle name="Normal 2 2 2 2 37 8" xfId="4129"/>
    <cellStyle name="Normal 2 2 2 2 38" xfId="4130"/>
    <cellStyle name="Normal 2 2 2 2 39" xfId="4131"/>
    <cellStyle name="Normal 2 2 2 2 4" xfId="4132"/>
    <cellStyle name="Normal 2 2 2 2 40" xfId="4133"/>
    <cellStyle name="Normal 2 2 2 2 41" xfId="4134"/>
    <cellStyle name="Normal 2 2 2 2 42" xfId="4135"/>
    <cellStyle name="Normal 2 2 2 2 43" xfId="4136"/>
    <cellStyle name="Normal 2 2 2 2 5" xfId="4137"/>
    <cellStyle name="Normal 2 2 2 2 6" xfId="4138"/>
    <cellStyle name="Normal 2 2 2 2 7" xfId="4139"/>
    <cellStyle name="Normal 2 2 2 2 8" xfId="4140"/>
    <cellStyle name="Normal 2 2 2 2 9" xfId="4141"/>
    <cellStyle name="Normal 2 2 2 20" xfId="4142"/>
    <cellStyle name="Normal 2 2 2 21" xfId="4143"/>
    <cellStyle name="Normal 2 2 2 22" xfId="4144"/>
    <cellStyle name="Normal 2 2 2 23" xfId="4145"/>
    <cellStyle name="Normal 2 2 2 23 10" xfId="4146"/>
    <cellStyle name="Normal 2 2 2 23 10 2" xfId="4147"/>
    <cellStyle name="Normal 2 2 2 23 10 2 2" xfId="4148"/>
    <cellStyle name="Normal 2 2 2 23 10 2 2 2" xfId="4149"/>
    <cellStyle name="Normal 2 2 2 23 10 2 2 3" xfId="4150"/>
    <cellStyle name="Normal 2 2 2 23 10 2 2 4" xfId="4151"/>
    <cellStyle name="Normal 2 2 2 23 10 2 2 5" xfId="4152"/>
    <cellStyle name="Normal 2 2 2 23 10 2 2 6" xfId="4153"/>
    <cellStyle name="Normal 2 2 2 23 10 2 2 7" xfId="4154"/>
    <cellStyle name="Normal 2 2 2 23 10 2 2 8" xfId="4155"/>
    <cellStyle name="Normal 2 2 2 23 10 2 3" xfId="4156"/>
    <cellStyle name="Normal 2 2 2 23 10 2 4" xfId="4157"/>
    <cellStyle name="Normal 2 2 2 23 10 2 5" xfId="4158"/>
    <cellStyle name="Normal 2 2 2 23 10 2 6" xfId="4159"/>
    <cellStyle name="Normal 2 2 2 23 10 2 7" xfId="4160"/>
    <cellStyle name="Normal 2 2 2 23 10 2 8" xfId="4161"/>
    <cellStyle name="Normal 2 2 2 23 10 3" xfId="4162"/>
    <cellStyle name="Normal 2 2 2 23 10 4" xfId="4163"/>
    <cellStyle name="Normal 2 2 2 23 10 5" xfId="4164"/>
    <cellStyle name="Normal 2 2 2 23 10 6" xfId="4165"/>
    <cellStyle name="Normal 2 2 2 23 10 7" xfId="4166"/>
    <cellStyle name="Normal 2 2 2 23 10 8" xfId="4167"/>
    <cellStyle name="Normal 2 2 2 23 10 9" xfId="4168"/>
    <cellStyle name="Normal 2 2 2 23 11" xfId="4169"/>
    <cellStyle name="Normal 2 2 2 23 11 2" xfId="4170"/>
    <cellStyle name="Normal 2 2 2 23 11 3" xfId="4171"/>
    <cellStyle name="Normal 2 2 2 23 11 4" xfId="4172"/>
    <cellStyle name="Normal 2 2 2 23 11 5" xfId="4173"/>
    <cellStyle name="Normal 2 2 2 23 11 6" xfId="4174"/>
    <cellStyle name="Normal 2 2 2 23 11 7" xfId="4175"/>
    <cellStyle name="Normal 2 2 2 23 11 8" xfId="4176"/>
    <cellStyle name="Normal 2 2 2 23 12" xfId="4177"/>
    <cellStyle name="Normal 2 2 2 23 13" xfId="4178"/>
    <cellStyle name="Normal 2 2 2 23 14" xfId="4179"/>
    <cellStyle name="Normal 2 2 2 23 15" xfId="4180"/>
    <cellStyle name="Normal 2 2 2 23 16" xfId="4181"/>
    <cellStyle name="Normal 2 2 2 23 17" xfId="4182"/>
    <cellStyle name="Normal 2 2 2 23 2" xfId="4183"/>
    <cellStyle name="Normal 2 2 2 23 2 10" xfId="4184"/>
    <cellStyle name="Normal 2 2 2 23 2 10 2" xfId="4185"/>
    <cellStyle name="Normal 2 2 2 23 2 10 2 2" xfId="4186"/>
    <cellStyle name="Normal 2 2 2 23 2 10 2 2 2" xfId="4187"/>
    <cellStyle name="Normal 2 2 2 23 2 10 2 2 3" xfId="4188"/>
    <cellStyle name="Normal 2 2 2 23 2 10 2 2 4" xfId="4189"/>
    <cellStyle name="Normal 2 2 2 23 2 10 2 2 5" xfId="4190"/>
    <cellStyle name="Normal 2 2 2 23 2 10 2 2 6" xfId="4191"/>
    <cellStyle name="Normal 2 2 2 23 2 10 2 2 7" xfId="4192"/>
    <cellStyle name="Normal 2 2 2 23 2 10 2 2 8" xfId="4193"/>
    <cellStyle name="Normal 2 2 2 23 2 10 2 3" xfId="4194"/>
    <cellStyle name="Normal 2 2 2 23 2 10 2 4" xfId="4195"/>
    <cellStyle name="Normal 2 2 2 23 2 10 2 5" xfId="4196"/>
    <cellStyle name="Normal 2 2 2 23 2 10 2 6" xfId="4197"/>
    <cellStyle name="Normal 2 2 2 23 2 10 2 7" xfId="4198"/>
    <cellStyle name="Normal 2 2 2 23 2 10 2 8" xfId="4199"/>
    <cellStyle name="Normal 2 2 2 23 2 10 3" xfId="4200"/>
    <cellStyle name="Normal 2 2 2 23 2 10 4" xfId="4201"/>
    <cellStyle name="Normal 2 2 2 23 2 10 5" xfId="4202"/>
    <cellStyle name="Normal 2 2 2 23 2 10 6" xfId="4203"/>
    <cellStyle name="Normal 2 2 2 23 2 10 7" xfId="4204"/>
    <cellStyle name="Normal 2 2 2 23 2 10 8" xfId="4205"/>
    <cellStyle name="Normal 2 2 2 23 2 10 9" xfId="4206"/>
    <cellStyle name="Normal 2 2 2 23 2 11" xfId="4207"/>
    <cellStyle name="Normal 2 2 2 23 2 11 2" xfId="4208"/>
    <cellStyle name="Normal 2 2 2 23 2 11 3" xfId="4209"/>
    <cellStyle name="Normal 2 2 2 23 2 11 4" xfId="4210"/>
    <cellStyle name="Normal 2 2 2 23 2 11 5" xfId="4211"/>
    <cellStyle name="Normal 2 2 2 23 2 11 6" xfId="4212"/>
    <cellStyle name="Normal 2 2 2 23 2 11 7" xfId="4213"/>
    <cellStyle name="Normal 2 2 2 23 2 11 8" xfId="4214"/>
    <cellStyle name="Normal 2 2 2 23 2 12" xfId="4215"/>
    <cellStyle name="Normal 2 2 2 23 2 13" xfId="4216"/>
    <cellStyle name="Normal 2 2 2 23 2 14" xfId="4217"/>
    <cellStyle name="Normal 2 2 2 23 2 15" xfId="4218"/>
    <cellStyle name="Normal 2 2 2 23 2 16" xfId="4219"/>
    <cellStyle name="Normal 2 2 2 23 2 17" xfId="4220"/>
    <cellStyle name="Normal 2 2 2 23 2 2" xfId="4221"/>
    <cellStyle name="Normal 2 2 2 23 2 2 10" xfId="4222"/>
    <cellStyle name="Normal 2 2 2 23 2 2 2" xfId="4223"/>
    <cellStyle name="Normal 2 2 2 23 2 2 2 2" xfId="4224"/>
    <cellStyle name="Normal 2 2 2 23 2 2 2 2 2" xfId="4225"/>
    <cellStyle name="Normal 2 2 2 23 2 2 2 2 2 2" xfId="4226"/>
    <cellStyle name="Normal 2 2 2 23 2 2 2 2 2 3" xfId="4227"/>
    <cellStyle name="Normal 2 2 2 23 2 2 2 2 2 4" xfId="4228"/>
    <cellStyle name="Normal 2 2 2 23 2 2 2 2 2 5" xfId="4229"/>
    <cellStyle name="Normal 2 2 2 23 2 2 2 2 2 6" xfId="4230"/>
    <cellStyle name="Normal 2 2 2 23 2 2 2 2 2 7" xfId="4231"/>
    <cellStyle name="Normal 2 2 2 23 2 2 2 2 2 8" xfId="4232"/>
    <cellStyle name="Normal 2 2 2 23 2 2 2 2 3" xfId="4233"/>
    <cellStyle name="Normal 2 2 2 23 2 2 2 2 4" xfId="4234"/>
    <cellStyle name="Normal 2 2 2 23 2 2 2 2 5" xfId="4235"/>
    <cellStyle name="Normal 2 2 2 23 2 2 2 2 6" xfId="4236"/>
    <cellStyle name="Normal 2 2 2 23 2 2 2 2 7" xfId="4237"/>
    <cellStyle name="Normal 2 2 2 23 2 2 2 2 8" xfId="4238"/>
    <cellStyle name="Normal 2 2 2 23 2 2 2 3" xfId="4239"/>
    <cellStyle name="Normal 2 2 2 23 2 2 2 4" xfId="4240"/>
    <cellStyle name="Normal 2 2 2 23 2 2 2 5" xfId="4241"/>
    <cellStyle name="Normal 2 2 2 23 2 2 2 6" xfId="4242"/>
    <cellStyle name="Normal 2 2 2 23 2 2 2 7" xfId="4243"/>
    <cellStyle name="Normal 2 2 2 23 2 2 2 8" xfId="4244"/>
    <cellStyle name="Normal 2 2 2 23 2 2 2 9" xfId="4245"/>
    <cellStyle name="Normal 2 2 2 23 2 2 3" xfId="4246"/>
    <cellStyle name="Normal 2 2 2 23 2 2 4" xfId="4247"/>
    <cellStyle name="Normal 2 2 2 23 2 2 4 2" xfId="4248"/>
    <cellStyle name="Normal 2 2 2 23 2 2 4 3" xfId="4249"/>
    <cellStyle name="Normal 2 2 2 23 2 2 4 4" xfId="4250"/>
    <cellStyle name="Normal 2 2 2 23 2 2 4 5" xfId="4251"/>
    <cellStyle name="Normal 2 2 2 23 2 2 4 6" xfId="4252"/>
    <cellStyle name="Normal 2 2 2 23 2 2 4 7" xfId="4253"/>
    <cellStyle name="Normal 2 2 2 23 2 2 4 8" xfId="4254"/>
    <cellStyle name="Normal 2 2 2 23 2 2 5" xfId="4255"/>
    <cellStyle name="Normal 2 2 2 23 2 2 6" xfId="4256"/>
    <cellStyle name="Normal 2 2 2 23 2 2 7" xfId="4257"/>
    <cellStyle name="Normal 2 2 2 23 2 2 8" xfId="4258"/>
    <cellStyle name="Normal 2 2 2 23 2 2 9" xfId="4259"/>
    <cellStyle name="Normal 2 2 2 23 2 3" xfId="4260"/>
    <cellStyle name="Normal 2 2 2 23 2 4" xfId="4261"/>
    <cellStyle name="Normal 2 2 2 23 2 5" xfId="4262"/>
    <cellStyle name="Normal 2 2 2 23 2 6" xfId="4263"/>
    <cellStyle name="Normal 2 2 2 23 2 7" xfId="4264"/>
    <cellStyle name="Normal 2 2 2 23 2 8" xfId="4265"/>
    <cellStyle name="Normal 2 2 2 23 2 9" xfId="4266"/>
    <cellStyle name="Normal 2 2 2 23 3" xfId="4267"/>
    <cellStyle name="Normal 2 2 2 23 3 10" xfId="4268"/>
    <cellStyle name="Normal 2 2 2 23 3 2" xfId="4269"/>
    <cellStyle name="Normal 2 2 2 23 3 2 2" xfId="4270"/>
    <cellStyle name="Normal 2 2 2 23 3 2 2 2" xfId="4271"/>
    <cellStyle name="Normal 2 2 2 23 3 2 2 2 2" xfId="4272"/>
    <cellStyle name="Normal 2 2 2 23 3 2 2 2 3" xfId="4273"/>
    <cellStyle name="Normal 2 2 2 23 3 2 2 2 4" xfId="4274"/>
    <cellStyle name="Normal 2 2 2 23 3 2 2 2 5" xfId="4275"/>
    <cellStyle name="Normal 2 2 2 23 3 2 2 2 6" xfId="4276"/>
    <cellStyle name="Normal 2 2 2 23 3 2 2 2 7" xfId="4277"/>
    <cellStyle name="Normal 2 2 2 23 3 2 2 2 8" xfId="4278"/>
    <cellStyle name="Normal 2 2 2 23 3 2 2 3" xfId="4279"/>
    <cellStyle name="Normal 2 2 2 23 3 2 2 4" xfId="4280"/>
    <cellStyle name="Normal 2 2 2 23 3 2 2 5" xfId="4281"/>
    <cellStyle name="Normal 2 2 2 23 3 2 2 6" xfId="4282"/>
    <cellStyle name="Normal 2 2 2 23 3 2 2 7" xfId="4283"/>
    <cellStyle name="Normal 2 2 2 23 3 2 2 8" xfId="4284"/>
    <cellStyle name="Normal 2 2 2 23 3 2 3" xfId="4285"/>
    <cellStyle name="Normal 2 2 2 23 3 2 4" xfId="4286"/>
    <cellStyle name="Normal 2 2 2 23 3 2 5" xfId="4287"/>
    <cellStyle name="Normal 2 2 2 23 3 2 6" xfId="4288"/>
    <cellStyle name="Normal 2 2 2 23 3 2 7" xfId="4289"/>
    <cellStyle name="Normal 2 2 2 23 3 2 8" xfId="4290"/>
    <cellStyle name="Normal 2 2 2 23 3 2 9" xfId="4291"/>
    <cellStyle name="Normal 2 2 2 23 3 3" xfId="4292"/>
    <cellStyle name="Normal 2 2 2 23 3 4" xfId="4293"/>
    <cellStyle name="Normal 2 2 2 23 3 4 2" xfId="4294"/>
    <cellStyle name="Normal 2 2 2 23 3 4 3" xfId="4295"/>
    <cellStyle name="Normal 2 2 2 23 3 4 4" xfId="4296"/>
    <cellStyle name="Normal 2 2 2 23 3 4 5" xfId="4297"/>
    <cellStyle name="Normal 2 2 2 23 3 4 6" xfId="4298"/>
    <cellStyle name="Normal 2 2 2 23 3 4 7" xfId="4299"/>
    <cellStyle name="Normal 2 2 2 23 3 4 8" xfId="4300"/>
    <cellStyle name="Normal 2 2 2 23 3 5" xfId="4301"/>
    <cellStyle name="Normal 2 2 2 23 3 6" xfId="4302"/>
    <cellStyle name="Normal 2 2 2 23 3 7" xfId="4303"/>
    <cellStyle name="Normal 2 2 2 23 3 8" xfId="4304"/>
    <cellStyle name="Normal 2 2 2 23 3 9" xfId="4305"/>
    <cellStyle name="Normal 2 2 2 23 4" xfId="4306"/>
    <cellStyle name="Normal 2 2 2 23 5" xfId="4307"/>
    <cellStyle name="Normal 2 2 2 23 6" xfId="4308"/>
    <cellStyle name="Normal 2 2 2 23 7" xfId="4309"/>
    <cellStyle name="Normal 2 2 2 23 8" xfId="4310"/>
    <cellStyle name="Normal 2 2 2 23 9" xfId="4311"/>
    <cellStyle name="Normal 2 2 2 24" xfId="4312"/>
    <cellStyle name="Normal 2 2 2 25" xfId="4313"/>
    <cellStyle name="Normal 2 2 2 26" xfId="4314"/>
    <cellStyle name="Normal 2 2 2 27" xfId="4315"/>
    <cellStyle name="Normal 2 2 2 28" xfId="4316"/>
    <cellStyle name="Normal 2 2 2 28 10" xfId="4317"/>
    <cellStyle name="Normal 2 2 2 28 2" xfId="4318"/>
    <cellStyle name="Normal 2 2 2 28 2 2" xfId="4319"/>
    <cellStyle name="Normal 2 2 2 28 2 2 2" xfId="4320"/>
    <cellStyle name="Normal 2 2 2 28 2 2 2 2" xfId="4321"/>
    <cellStyle name="Normal 2 2 2 28 2 2 2 3" xfId="4322"/>
    <cellStyle name="Normal 2 2 2 28 2 2 2 4" xfId="4323"/>
    <cellStyle name="Normal 2 2 2 28 2 2 2 5" xfId="4324"/>
    <cellStyle name="Normal 2 2 2 28 2 2 2 6" xfId="4325"/>
    <cellStyle name="Normal 2 2 2 28 2 2 2 7" xfId="4326"/>
    <cellStyle name="Normal 2 2 2 28 2 2 2 8" xfId="4327"/>
    <cellStyle name="Normal 2 2 2 28 2 2 3" xfId="4328"/>
    <cellStyle name="Normal 2 2 2 28 2 2 4" xfId="4329"/>
    <cellStyle name="Normal 2 2 2 28 2 2 5" xfId="4330"/>
    <cellStyle name="Normal 2 2 2 28 2 2 6" xfId="4331"/>
    <cellStyle name="Normal 2 2 2 28 2 2 7" xfId="4332"/>
    <cellStyle name="Normal 2 2 2 28 2 2 8" xfId="4333"/>
    <cellStyle name="Normal 2 2 2 28 2 3" xfId="4334"/>
    <cellStyle name="Normal 2 2 2 28 2 4" xfId="4335"/>
    <cellStyle name="Normal 2 2 2 28 2 5" xfId="4336"/>
    <cellStyle name="Normal 2 2 2 28 2 6" xfId="4337"/>
    <cellStyle name="Normal 2 2 2 28 2 7" xfId="4338"/>
    <cellStyle name="Normal 2 2 2 28 2 8" xfId="4339"/>
    <cellStyle name="Normal 2 2 2 28 2 9" xfId="4340"/>
    <cellStyle name="Normal 2 2 2 28 3" xfId="4341"/>
    <cellStyle name="Normal 2 2 2 28 4" xfId="4342"/>
    <cellStyle name="Normal 2 2 2 28 4 2" xfId="4343"/>
    <cellStyle name="Normal 2 2 2 28 4 3" xfId="4344"/>
    <cellStyle name="Normal 2 2 2 28 4 4" xfId="4345"/>
    <cellStyle name="Normal 2 2 2 28 4 5" xfId="4346"/>
    <cellStyle name="Normal 2 2 2 28 4 6" xfId="4347"/>
    <cellStyle name="Normal 2 2 2 28 4 7" xfId="4348"/>
    <cellStyle name="Normal 2 2 2 28 4 8" xfId="4349"/>
    <cellStyle name="Normal 2 2 2 28 5" xfId="4350"/>
    <cellStyle name="Normal 2 2 2 28 6" xfId="4351"/>
    <cellStyle name="Normal 2 2 2 28 7" xfId="4352"/>
    <cellStyle name="Normal 2 2 2 28 8" xfId="4353"/>
    <cellStyle name="Normal 2 2 2 28 9" xfId="4354"/>
    <cellStyle name="Normal 2 2 2 29" xfId="4355"/>
    <cellStyle name="Normal 2 2 2 3" xfId="4356"/>
    <cellStyle name="Normal 2 2 2 3 10" xfId="4357"/>
    <cellStyle name="Normal 2 2 2 3 11" xfId="4358"/>
    <cellStyle name="Normal 2 2 2 3 12" xfId="4359"/>
    <cellStyle name="Normal 2 2 2 3 13" xfId="4360"/>
    <cellStyle name="Normal 2 2 2 3 14" xfId="4361"/>
    <cellStyle name="Normal 2 2 2 3 15" xfId="4362"/>
    <cellStyle name="Normal 2 2 2 3 15 2" xfId="4363"/>
    <cellStyle name="Normal 2 2 2 3 15 2 2" xfId="4364"/>
    <cellStyle name="Normal 2 2 2 3 15 2 2 2" xfId="4365"/>
    <cellStyle name="Normal 2 2 2 3 15 2 2 3" xfId="4366"/>
    <cellStyle name="Normal 2 2 2 3 15 2 2 4" xfId="4367"/>
    <cellStyle name="Normal 2 2 2 3 15 2 2 5" xfId="4368"/>
    <cellStyle name="Normal 2 2 2 3 15 2 2 6" xfId="4369"/>
    <cellStyle name="Normal 2 2 2 3 15 2 2 7" xfId="4370"/>
    <cellStyle name="Normal 2 2 2 3 15 2 2 8" xfId="4371"/>
    <cellStyle name="Normal 2 2 2 3 15 2 3" xfId="4372"/>
    <cellStyle name="Normal 2 2 2 3 15 2 4" xfId="4373"/>
    <cellStyle name="Normal 2 2 2 3 15 2 5" xfId="4374"/>
    <cellStyle name="Normal 2 2 2 3 15 2 6" xfId="4375"/>
    <cellStyle name="Normal 2 2 2 3 15 2 7" xfId="4376"/>
    <cellStyle name="Normal 2 2 2 3 15 2 8" xfId="4377"/>
    <cellStyle name="Normal 2 2 2 3 15 3" xfId="4378"/>
    <cellStyle name="Normal 2 2 2 3 15 4" xfId="4379"/>
    <cellStyle name="Normal 2 2 2 3 15 5" xfId="4380"/>
    <cellStyle name="Normal 2 2 2 3 15 6" xfId="4381"/>
    <cellStyle name="Normal 2 2 2 3 15 7" xfId="4382"/>
    <cellStyle name="Normal 2 2 2 3 15 8" xfId="4383"/>
    <cellStyle name="Normal 2 2 2 3 15 9" xfId="4384"/>
    <cellStyle name="Normal 2 2 2 3 16" xfId="4385"/>
    <cellStyle name="Normal 2 2 2 3 16 2" xfId="4386"/>
    <cellStyle name="Normal 2 2 2 3 16 3" xfId="4387"/>
    <cellStyle name="Normal 2 2 2 3 16 4" xfId="4388"/>
    <cellStyle name="Normal 2 2 2 3 16 5" xfId="4389"/>
    <cellStyle name="Normal 2 2 2 3 16 6" xfId="4390"/>
    <cellStyle name="Normal 2 2 2 3 16 7" xfId="4391"/>
    <cellStyle name="Normal 2 2 2 3 16 8" xfId="4392"/>
    <cellStyle name="Normal 2 2 2 3 17" xfId="4393"/>
    <cellStyle name="Normal 2 2 2 3 18" xfId="4394"/>
    <cellStyle name="Normal 2 2 2 3 19" xfId="4395"/>
    <cellStyle name="Normal 2 2 2 3 2" xfId="4396"/>
    <cellStyle name="Normal 2 2 2 3 2 10" xfId="4397"/>
    <cellStyle name="Normal 2 2 2 3 2 11" xfId="4398"/>
    <cellStyle name="Normal 2 2 2 3 2 12" xfId="4399"/>
    <cellStyle name="Normal 2 2 2 3 2 13" xfId="4400"/>
    <cellStyle name="Normal 2 2 2 3 2 14" xfId="4401"/>
    <cellStyle name="Normal 2 2 2 3 2 15" xfId="4402"/>
    <cellStyle name="Normal 2 2 2 3 2 15 2" xfId="4403"/>
    <cellStyle name="Normal 2 2 2 3 2 15 2 2" xfId="4404"/>
    <cellStyle name="Normal 2 2 2 3 2 15 2 2 2" xfId="4405"/>
    <cellStyle name="Normal 2 2 2 3 2 15 2 2 3" xfId="4406"/>
    <cellStyle name="Normal 2 2 2 3 2 15 2 2 4" xfId="4407"/>
    <cellStyle name="Normal 2 2 2 3 2 15 2 2 5" xfId="4408"/>
    <cellStyle name="Normal 2 2 2 3 2 15 2 2 6" xfId="4409"/>
    <cellStyle name="Normal 2 2 2 3 2 15 2 2 7" xfId="4410"/>
    <cellStyle name="Normal 2 2 2 3 2 15 2 2 8" xfId="4411"/>
    <cellStyle name="Normal 2 2 2 3 2 15 2 3" xfId="4412"/>
    <cellStyle name="Normal 2 2 2 3 2 15 2 4" xfId="4413"/>
    <cellStyle name="Normal 2 2 2 3 2 15 2 5" xfId="4414"/>
    <cellStyle name="Normal 2 2 2 3 2 15 2 6" xfId="4415"/>
    <cellStyle name="Normal 2 2 2 3 2 15 2 7" xfId="4416"/>
    <cellStyle name="Normal 2 2 2 3 2 15 2 8" xfId="4417"/>
    <cellStyle name="Normal 2 2 2 3 2 15 3" xfId="4418"/>
    <cellStyle name="Normal 2 2 2 3 2 15 4" xfId="4419"/>
    <cellStyle name="Normal 2 2 2 3 2 15 5" xfId="4420"/>
    <cellStyle name="Normal 2 2 2 3 2 15 6" xfId="4421"/>
    <cellStyle name="Normal 2 2 2 3 2 15 7" xfId="4422"/>
    <cellStyle name="Normal 2 2 2 3 2 15 8" xfId="4423"/>
    <cellStyle name="Normal 2 2 2 3 2 15 9" xfId="4424"/>
    <cellStyle name="Normal 2 2 2 3 2 16" xfId="4425"/>
    <cellStyle name="Normal 2 2 2 3 2 16 2" xfId="4426"/>
    <cellStyle name="Normal 2 2 2 3 2 16 3" xfId="4427"/>
    <cellStyle name="Normal 2 2 2 3 2 16 4" xfId="4428"/>
    <cellStyle name="Normal 2 2 2 3 2 16 5" xfId="4429"/>
    <cellStyle name="Normal 2 2 2 3 2 16 6" xfId="4430"/>
    <cellStyle name="Normal 2 2 2 3 2 16 7" xfId="4431"/>
    <cellStyle name="Normal 2 2 2 3 2 16 8" xfId="4432"/>
    <cellStyle name="Normal 2 2 2 3 2 17" xfId="4433"/>
    <cellStyle name="Normal 2 2 2 3 2 18" xfId="4434"/>
    <cellStyle name="Normal 2 2 2 3 2 19" xfId="4435"/>
    <cellStyle name="Normal 2 2 2 3 2 2" xfId="4436"/>
    <cellStyle name="Normal 2 2 2 3 2 2 10" xfId="4437"/>
    <cellStyle name="Normal 2 2 2 3 2 2 10 2" xfId="4438"/>
    <cellStyle name="Normal 2 2 2 3 2 2 10 2 2" xfId="4439"/>
    <cellStyle name="Normal 2 2 2 3 2 2 10 2 2 2" xfId="4440"/>
    <cellStyle name="Normal 2 2 2 3 2 2 10 2 2 3" xfId="4441"/>
    <cellStyle name="Normal 2 2 2 3 2 2 10 2 2 4" xfId="4442"/>
    <cellStyle name="Normal 2 2 2 3 2 2 10 2 2 5" xfId="4443"/>
    <cellStyle name="Normal 2 2 2 3 2 2 10 2 2 6" xfId="4444"/>
    <cellStyle name="Normal 2 2 2 3 2 2 10 2 2 7" xfId="4445"/>
    <cellStyle name="Normal 2 2 2 3 2 2 10 2 2 8" xfId="4446"/>
    <cellStyle name="Normal 2 2 2 3 2 2 10 2 3" xfId="4447"/>
    <cellStyle name="Normal 2 2 2 3 2 2 10 2 4" xfId="4448"/>
    <cellStyle name="Normal 2 2 2 3 2 2 10 2 5" xfId="4449"/>
    <cellStyle name="Normal 2 2 2 3 2 2 10 2 6" xfId="4450"/>
    <cellStyle name="Normal 2 2 2 3 2 2 10 2 7" xfId="4451"/>
    <cellStyle name="Normal 2 2 2 3 2 2 10 2 8" xfId="4452"/>
    <cellStyle name="Normal 2 2 2 3 2 2 10 3" xfId="4453"/>
    <cellStyle name="Normal 2 2 2 3 2 2 10 4" xfId="4454"/>
    <cellStyle name="Normal 2 2 2 3 2 2 10 5" xfId="4455"/>
    <cellStyle name="Normal 2 2 2 3 2 2 10 6" xfId="4456"/>
    <cellStyle name="Normal 2 2 2 3 2 2 10 7" xfId="4457"/>
    <cellStyle name="Normal 2 2 2 3 2 2 10 8" xfId="4458"/>
    <cellStyle name="Normal 2 2 2 3 2 2 10 9" xfId="4459"/>
    <cellStyle name="Normal 2 2 2 3 2 2 11" xfId="4460"/>
    <cellStyle name="Normal 2 2 2 3 2 2 11 2" xfId="4461"/>
    <cellStyle name="Normal 2 2 2 3 2 2 11 3" xfId="4462"/>
    <cellStyle name="Normal 2 2 2 3 2 2 11 4" xfId="4463"/>
    <cellStyle name="Normal 2 2 2 3 2 2 11 5" xfId="4464"/>
    <cellStyle name="Normal 2 2 2 3 2 2 11 6" xfId="4465"/>
    <cellStyle name="Normal 2 2 2 3 2 2 11 7" xfId="4466"/>
    <cellStyle name="Normal 2 2 2 3 2 2 11 8" xfId="4467"/>
    <cellStyle name="Normal 2 2 2 3 2 2 12" xfId="4468"/>
    <cellStyle name="Normal 2 2 2 3 2 2 13" xfId="4469"/>
    <cellStyle name="Normal 2 2 2 3 2 2 14" xfId="4470"/>
    <cellStyle name="Normal 2 2 2 3 2 2 15" xfId="4471"/>
    <cellStyle name="Normal 2 2 2 3 2 2 16" xfId="4472"/>
    <cellStyle name="Normal 2 2 2 3 2 2 17" xfId="4473"/>
    <cellStyle name="Normal 2 2 2 3 2 2 2" xfId="4474"/>
    <cellStyle name="Normal 2 2 2 3 2 2 2 10" xfId="4475"/>
    <cellStyle name="Normal 2 2 2 3 2 2 2 10 2" xfId="4476"/>
    <cellStyle name="Normal 2 2 2 3 2 2 2 10 2 2" xfId="4477"/>
    <cellStyle name="Normal 2 2 2 3 2 2 2 10 2 2 2" xfId="4478"/>
    <cellStyle name="Normal 2 2 2 3 2 2 2 10 2 2 3" xfId="4479"/>
    <cellStyle name="Normal 2 2 2 3 2 2 2 10 2 2 4" xfId="4480"/>
    <cellStyle name="Normal 2 2 2 3 2 2 2 10 2 2 5" xfId="4481"/>
    <cellStyle name="Normal 2 2 2 3 2 2 2 10 2 2 6" xfId="4482"/>
    <cellStyle name="Normal 2 2 2 3 2 2 2 10 2 2 7" xfId="4483"/>
    <cellStyle name="Normal 2 2 2 3 2 2 2 10 2 2 8" xfId="4484"/>
    <cellStyle name="Normal 2 2 2 3 2 2 2 10 2 3" xfId="4485"/>
    <cellStyle name="Normal 2 2 2 3 2 2 2 10 2 4" xfId="4486"/>
    <cellStyle name="Normal 2 2 2 3 2 2 2 10 2 5" xfId="4487"/>
    <cellStyle name="Normal 2 2 2 3 2 2 2 10 2 6" xfId="4488"/>
    <cellStyle name="Normal 2 2 2 3 2 2 2 10 2 7" xfId="4489"/>
    <cellStyle name="Normal 2 2 2 3 2 2 2 10 2 8" xfId="4490"/>
    <cellStyle name="Normal 2 2 2 3 2 2 2 10 3" xfId="4491"/>
    <cellStyle name="Normal 2 2 2 3 2 2 2 10 4" xfId="4492"/>
    <cellStyle name="Normal 2 2 2 3 2 2 2 10 5" xfId="4493"/>
    <cellStyle name="Normal 2 2 2 3 2 2 2 10 6" xfId="4494"/>
    <cellStyle name="Normal 2 2 2 3 2 2 2 10 7" xfId="4495"/>
    <cellStyle name="Normal 2 2 2 3 2 2 2 10 8" xfId="4496"/>
    <cellStyle name="Normal 2 2 2 3 2 2 2 10 9" xfId="4497"/>
    <cellStyle name="Normal 2 2 2 3 2 2 2 11" xfId="4498"/>
    <cellStyle name="Normal 2 2 2 3 2 2 2 11 2" xfId="4499"/>
    <cellStyle name="Normal 2 2 2 3 2 2 2 11 3" xfId="4500"/>
    <cellStyle name="Normal 2 2 2 3 2 2 2 11 4" xfId="4501"/>
    <cellStyle name="Normal 2 2 2 3 2 2 2 11 5" xfId="4502"/>
    <cellStyle name="Normal 2 2 2 3 2 2 2 11 6" xfId="4503"/>
    <cellStyle name="Normal 2 2 2 3 2 2 2 11 7" xfId="4504"/>
    <cellStyle name="Normal 2 2 2 3 2 2 2 11 8" xfId="4505"/>
    <cellStyle name="Normal 2 2 2 3 2 2 2 12" xfId="4506"/>
    <cellStyle name="Normal 2 2 2 3 2 2 2 13" xfId="4507"/>
    <cellStyle name="Normal 2 2 2 3 2 2 2 14" xfId="4508"/>
    <cellStyle name="Normal 2 2 2 3 2 2 2 15" xfId="4509"/>
    <cellStyle name="Normal 2 2 2 3 2 2 2 16" xfId="4510"/>
    <cellStyle name="Normal 2 2 2 3 2 2 2 17" xfId="4511"/>
    <cellStyle name="Normal 2 2 2 3 2 2 2 2" xfId="4512"/>
    <cellStyle name="Normal 2 2 2 3 2 2 2 2 10" xfId="4513"/>
    <cellStyle name="Normal 2 2 2 3 2 2 2 2 2" xfId="4514"/>
    <cellStyle name="Normal 2 2 2 3 2 2 2 2 2 2" xfId="4515"/>
    <cellStyle name="Normal 2 2 2 3 2 2 2 2 2 2 2" xfId="4516"/>
    <cellStyle name="Normal 2 2 2 3 2 2 2 2 2 2 2 2" xfId="4517"/>
    <cellStyle name="Normal 2 2 2 3 2 2 2 2 2 2 2 3" xfId="4518"/>
    <cellStyle name="Normal 2 2 2 3 2 2 2 2 2 2 2 4" xfId="4519"/>
    <cellStyle name="Normal 2 2 2 3 2 2 2 2 2 2 2 5" xfId="4520"/>
    <cellStyle name="Normal 2 2 2 3 2 2 2 2 2 2 2 6" xfId="4521"/>
    <cellStyle name="Normal 2 2 2 3 2 2 2 2 2 2 2 7" xfId="4522"/>
    <cellStyle name="Normal 2 2 2 3 2 2 2 2 2 2 2 8" xfId="4523"/>
    <cellStyle name="Normal 2 2 2 3 2 2 2 2 2 2 3" xfId="4524"/>
    <cellStyle name="Normal 2 2 2 3 2 2 2 2 2 2 4" xfId="4525"/>
    <cellStyle name="Normal 2 2 2 3 2 2 2 2 2 2 5" xfId="4526"/>
    <cellStyle name="Normal 2 2 2 3 2 2 2 2 2 2 6" xfId="4527"/>
    <cellStyle name="Normal 2 2 2 3 2 2 2 2 2 2 7" xfId="4528"/>
    <cellStyle name="Normal 2 2 2 3 2 2 2 2 2 2 8" xfId="4529"/>
    <cellStyle name="Normal 2 2 2 3 2 2 2 2 2 3" xfId="4530"/>
    <cellStyle name="Normal 2 2 2 3 2 2 2 2 2 4" xfId="4531"/>
    <cellStyle name="Normal 2 2 2 3 2 2 2 2 2 5" xfId="4532"/>
    <cellStyle name="Normal 2 2 2 3 2 2 2 2 2 6" xfId="4533"/>
    <cellStyle name="Normal 2 2 2 3 2 2 2 2 2 7" xfId="4534"/>
    <cellStyle name="Normal 2 2 2 3 2 2 2 2 2 8" xfId="4535"/>
    <cellStyle name="Normal 2 2 2 3 2 2 2 2 2 9" xfId="4536"/>
    <cellStyle name="Normal 2 2 2 3 2 2 2 2 3" xfId="4537"/>
    <cellStyle name="Normal 2 2 2 3 2 2 2 2 4" xfId="4538"/>
    <cellStyle name="Normal 2 2 2 3 2 2 2 2 4 2" xfId="4539"/>
    <cellStyle name="Normal 2 2 2 3 2 2 2 2 4 3" xfId="4540"/>
    <cellStyle name="Normal 2 2 2 3 2 2 2 2 4 4" xfId="4541"/>
    <cellStyle name="Normal 2 2 2 3 2 2 2 2 4 5" xfId="4542"/>
    <cellStyle name="Normal 2 2 2 3 2 2 2 2 4 6" xfId="4543"/>
    <cellStyle name="Normal 2 2 2 3 2 2 2 2 4 7" xfId="4544"/>
    <cellStyle name="Normal 2 2 2 3 2 2 2 2 4 8" xfId="4545"/>
    <cellStyle name="Normal 2 2 2 3 2 2 2 2 5" xfId="4546"/>
    <cellStyle name="Normal 2 2 2 3 2 2 2 2 6" xfId="4547"/>
    <cellStyle name="Normal 2 2 2 3 2 2 2 2 7" xfId="4548"/>
    <cellStyle name="Normal 2 2 2 3 2 2 2 2 8" xfId="4549"/>
    <cellStyle name="Normal 2 2 2 3 2 2 2 2 9" xfId="4550"/>
    <cellStyle name="Normal 2 2 2 3 2 2 2 3" xfId="4551"/>
    <cellStyle name="Normal 2 2 2 3 2 2 2 4" xfId="4552"/>
    <cellStyle name="Normal 2 2 2 3 2 2 2 5" xfId="4553"/>
    <cellStyle name="Normal 2 2 2 3 2 2 2 6" xfId="4554"/>
    <cellStyle name="Normal 2 2 2 3 2 2 2 7" xfId="4555"/>
    <cellStyle name="Normal 2 2 2 3 2 2 2 8" xfId="4556"/>
    <cellStyle name="Normal 2 2 2 3 2 2 2 9" xfId="4557"/>
    <cellStyle name="Normal 2 2 2 3 2 2 3" xfId="4558"/>
    <cellStyle name="Normal 2 2 2 3 2 2 3 10" xfId="4559"/>
    <cellStyle name="Normal 2 2 2 3 2 2 3 2" xfId="4560"/>
    <cellStyle name="Normal 2 2 2 3 2 2 3 2 2" xfId="4561"/>
    <cellStyle name="Normal 2 2 2 3 2 2 3 2 2 2" xfId="4562"/>
    <cellStyle name="Normal 2 2 2 3 2 2 3 2 2 2 2" xfId="4563"/>
    <cellStyle name="Normal 2 2 2 3 2 2 3 2 2 2 3" xfId="4564"/>
    <cellStyle name="Normal 2 2 2 3 2 2 3 2 2 2 4" xfId="4565"/>
    <cellStyle name="Normal 2 2 2 3 2 2 3 2 2 2 5" xfId="4566"/>
    <cellStyle name="Normal 2 2 2 3 2 2 3 2 2 2 6" xfId="4567"/>
    <cellStyle name="Normal 2 2 2 3 2 2 3 2 2 2 7" xfId="4568"/>
    <cellStyle name="Normal 2 2 2 3 2 2 3 2 2 2 8" xfId="4569"/>
    <cellStyle name="Normal 2 2 2 3 2 2 3 2 2 3" xfId="4570"/>
    <cellStyle name="Normal 2 2 2 3 2 2 3 2 2 4" xfId="4571"/>
    <cellStyle name="Normal 2 2 2 3 2 2 3 2 2 5" xfId="4572"/>
    <cellStyle name="Normal 2 2 2 3 2 2 3 2 2 6" xfId="4573"/>
    <cellStyle name="Normal 2 2 2 3 2 2 3 2 2 7" xfId="4574"/>
    <cellStyle name="Normal 2 2 2 3 2 2 3 2 2 8" xfId="4575"/>
    <cellStyle name="Normal 2 2 2 3 2 2 3 2 3" xfId="4576"/>
    <cellStyle name="Normal 2 2 2 3 2 2 3 2 4" xfId="4577"/>
    <cellStyle name="Normal 2 2 2 3 2 2 3 2 5" xfId="4578"/>
    <cellStyle name="Normal 2 2 2 3 2 2 3 2 6" xfId="4579"/>
    <cellStyle name="Normal 2 2 2 3 2 2 3 2 7" xfId="4580"/>
    <cellStyle name="Normal 2 2 2 3 2 2 3 2 8" xfId="4581"/>
    <cellStyle name="Normal 2 2 2 3 2 2 3 2 9" xfId="4582"/>
    <cellStyle name="Normal 2 2 2 3 2 2 3 3" xfId="4583"/>
    <cellStyle name="Normal 2 2 2 3 2 2 3 4" xfId="4584"/>
    <cellStyle name="Normal 2 2 2 3 2 2 3 4 2" xfId="4585"/>
    <cellStyle name="Normal 2 2 2 3 2 2 3 4 3" xfId="4586"/>
    <cellStyle name="Normal 2 2 2 3 2 2 3 4 4" xfId="4587"/>
    <cellStyle name="Normal 2 2 2 3 2 2 3 4 5" xfId="4588"/>
    <cellStyle name="Normal 2 2 2 3 2 2 3 4 6" xfId="4589"/>
    <cellStyle name="Normal 2 2 2 3 2 2 3 4 7" xfId="4590"/>
    <cellStyle name="Normal 2 2 2 3 2 2 3 4 8" xfId="4591"/>
    <cellStyle name="Normal 2 2 2 3 2 2 3 5" xfId="4592"/>
    <cellStyle name="Normal 2 2 2 3 2 2 3 6" xfId="4593"/>
    <cellStyle name="Normal 2 2 2 3 2 2 3 7" xfId="4594"/>
    <cellStyle name="Normal 2 2 2 3 2 2 3 8" xfId="4595"/>
    <cellStyle name="Normal 2 2 2 3 2 2 3 9" xfId="4596"/>
    <cellStyle name="Normal 2 2 2 3 2 2 4" xfId="4597"/>
    <cellStyle name="Normal 2 2 2 3 2 2 5" xfId="4598"/>
    <cellStyle name="Normal 2 2 2 3 2 2 6" xfId="4599"/>
    <cellStyle name="Normal 2 2 2 3 2 2 7" xfId="4600"/>
    <cellStyle name="Normal 2 2 2 3 2 2 8" xfId="4601"/>
    <cellStyle name="Normal 2 2 2 3 2 2 9" xfId="4602"/>
    <cellStyle name="Normal 2 2 2 3 2 20" xfId="4603"/>
    <cellStyle name="Normal 2 2 2 3 2 21" xfId="4604"/>
    <cellStyle name="Normal 2 2 2 3 2 22" xfId="4605"/>
    <cellStyle name="Normal 2 2 2 3 2 3" xfId="4606"/>
    <cellStyle name="Normal 2 2 2 3 2 4" xfId="4607"/>
    <cellStyle name="Normal 2 2 2 3 2 5" xfId="4608"/>
    <cellStyle name="Normal 2 2 2 3 2 6" xfId="4609"/>
    <cellStyle name="Normal 2 2 2 3 2 7" xfId="4610"/>
    <cellStyle name="Normal 2 2 2 3 2 7 10" xfId="4611"/>
    <cellStyle name="Normal 2 2 2 3 2 7 2" xfId="4612"/>
    <cellStyle name="Normal 2 2 2 3 2 7 2 2" xfId="4613"/>
    <cellStyle name="Normal 2 2 2 3 2 7 2 2 2" xfId="4614"/>
    <cellStyle name="Normal 2 2 2 3 2 7 2 2 2 2" xfId="4615"/>
    <cellStyle name="Normal 2 2 2 3 2 7 2 2 2 3" xfId="4616"/>
    <cellStyle name="Normal 2 2 2 3 2 7 2 2 2 4" xfId="4617"/>
    <cellStyle name="Normal 2 2 2 3 2 7 2 2 2 5" xfId="4618"/>
    <cellStyle name="Normal 2 2 2 3 2 7 2 2 2 6" xfId="4619"/>
    <cellStyle name="Normal 2 2 2 3 2 7 2 2 2 7" xfId="4620"/>
    <cellStyle name="Normal 2 2 2 3 2 7 2 2 2 8" xfId="4621"/>
    <cellStyle name="Normal 2 2 2 3 2 7 2 2 3" xfId="4622"/>
    <cellStyle name="Normal 2 2 2 3 2 7 2 2 4" xfId="4623"/>
    <cellStyle name="Normal 2 2 2 3 2 7 2 2 5" xfId="4624"/>
    <cellStyle name="Normal 2 2 2 3 2 7 2 2 6" xfId="4625"/>
    <cellStyle name="Normal 2 2 2 3 2 7 2 2 7" xfId="4626"/>
    <cellStyle name="Normal 2 2 2 3 2 7 2 2 8" xfId="4627"/>
    <cellStyle name="Normal 2 2 2 3 2 7 2 3" xfId="4628"/>
    <cellStyle name="Normal 2 2 2 3 2 7 2 4" xfId="4629"/>
    <cellStyle name="Normal 2 2 2 3 2 7 2 5" xfId="4630"/>
    <cellStyle name="Normal 2 2 2 3 2 7 2 6" xfId="4631"/>
    <cellStyle name="Normal 2 2 2 3 2 7 2 7" xfId="4632"/>
    <cellStyle name="Normal 2 2 2 3 2 7 2 8" xfId="4633"/>
    <cellStyle name="Normal 2 2 2 3 2 7 2 9" xfId="4634"/>
    <cellStyle name="Normal 2 2 2 3 2 7 3" xfId="4635"/>
    <cellStyle name="Normal 2 2 2 3 2 7 4" xfId="4636"/>
    <cellStyle name="Normal 2 2 2 3 2 7 4 2" xfId="4637"/>
    <cellStyle name="Normal 2 2 2 3 2 7 4 3" xfId="4638"/>
    <cellStyle name="Normal 2 2 2 3 2 7 4 4" xfId="4639"/>
    <cellStyle name="Normal 2 2 2 3 2 7 4 5" xfId="4640"/>
    <cellStyle name="Normal 2 2 2 3 2 7 4 6" xfId="4641"/>
    <cellStyle name="Normal 2 2 2 3 2 7 4 7" xfId="4642"/>
    <cellStyle name="Normal 2 2 2 3 2 7 4 8" xfId="4643"/>
    <cellStyle name="Normal 2 2 2 3 2 7 5" xfId="4644"/>
    <cellStyle name="Normal 2 2 2 3 2 7 6" xfId="4645"/>
    <cellStyle name="Normal 2 2 2 3 2 7 7" xfId="4646"/>
    <cellStyle name="Normal 2 2 2 3 2 7 8" xfId="4647"/>
    <cellStyle name="Normal 2 2 2 3 2 7 9" xfId="4648"/>
    <cellStyle name="Normal 2 2 2 3 2 8" xfId="4649"/>
    <cellStyle name="Normal 2 2 2 3 2 9" xfId="4650"/>
    <cellStyle name="Normal 2 2 2 3 20" xfId="4651"/>
    <cellStyle name="Normal 2 2 2 3 21" xfId="4652"/>
    <cellStyle name="Normal 2 2 2 3 22" xfId="4653"/>
    <cellStyle name="Normal 2 2 2 3 3" xfId="4654"/>
    <cellStyle name="Normal 2 2 2 3 3 10" xfId="4655"/>
    <cellStyle name="Normal 2 2 2 3 3 10 2" xfId="4656"/>
    <cellStyle name="Normal 2 2 2 3 3 10 2 2" xfId="4657"/>
    <cellStyle name="Normal 2 2 2 3 3 10 2 2 2" xfId="4658"/>
    <cellStyle name="Normal 2 2 2 3 3 10 2 2 3" xfId="4659"/>
    <cellStyle name="Normal 2 2 2 3 3 10 2 2 4" xfId="4660"/>
    <cellStyle name="Normal 2 2 2 3 3 10 2 2 5" xfId="4661"/>
    <cellStyle name="Normal 2 2 2 3 3 10 2 2 6" xfId="4662"/>
    <cellStyle name="Normal 2 2 2 3 3 10 2 2 7" xfId="4663"/>
    <cellStyle name="Normal 2 2 2 3 3 10 2 2 8" xfId="4664"/>
    <cellStyle name="Normal 2 2 2 3 3 10 2 3" xfId="4665"/>
    <cellStyle name="Normal 2 2 2 3 3 10 2 4" xfId="4666"/>
    <cellStyle name="Normal 2 2 2 3 3 10 2 5" xfId="4667"/>
    <cellStyle name="Normal 2 2 2 3 3 10 2 6" xfId="4668"/>
    <cellStyle name="Normal 2 2 2 3 3 10 2 7" xfId="4669"/>
    <cellStyle name="Normal 2 2 2 3 3 10 2 8" xfId="4670"/>
    <cellStyle name="Normal 2 2 2 3 3 10 3" xfId="4671"/>
    <cellStyle name="Normal 2 2 2 3 3 10 4" xfId="4672"/>
    <cellStyle name="Normal 2 2 2 3 3 10 5" xfId="4673"/>
    <cellStyle name="Normal 2 2 2 3 3 10 6" xfId="4674"/>
    <cellStyle name="Normal 2 2 2 3 3 10 7" xfId="4675"/>
    <cellStyle name="Normal 2 2 2 3 3 10 8" xfId="4676"/>
    <cellStyle name="Normal 2 2 2 3 3 10 9" xfId="4677"/>
    <cellStyle name="Normal 2 2 2 3 3 11" xfId="4678"/>
    <cellStyle name="Normal 2 2 2 3 3 11 2" xfId="4679"/>
    <cellStyle name="Normal 2 2 2 3 3 11 3" xfId="4680"/>
    <cellStyle name="Normal 2 2 2 3 3 11 4" xfId="4681"/>
    <cellStyle name="Normal 2 2 2 3 3 11 5" xfId="4682"/>
    <cellStyle name="Normal 2 2 2 3 3 11 6" xfId="4683"/>
    <cellStyle name="Normal 2 2 2 3 3 11 7" xfId="4684"/>
    <cellStyle name="Normal 2 2 2 3 3 11 8" xfId="4685"/>
    <cellStyle name="Normal 2 2 2 3 3 12" xfId="4686"/>
    <cellStyle name="Normal 2 2 2 3 3 13" xfId="4687"/>
    <cellStyle name="Normal 2 2 2 3 3 14" xfId="4688"/>
    <cellStyle name="Normal 2 2 2 3 3 15" xfId="4689"/>
    <cellStyle name="Normal 2 2 2 3 3 16" xfId="4690"/>
    <cellStyle name="Normal 2 2 2 3 3 17" xfId="4691"/>
    <cellStyle name="Normal 2 2 2 3 3 2" xfId="4692"/>
    <cellStyle name="Normal 2 2 2 3 3 2 10" xfId="4693"/>
    <cellStyle name="Normal 2 2 2 3 3 2 10 2" xfId="4694"/>
    <cellStyle name="Normal 2 2 2 3 3 2 10 2 2" xfId="4695"/>
    <cellStyle name="Normal 2 2 2 3 3 2 10 2 2 2" xfId="4696"/>
    <cellStyle name="Normal 2 2 2 3 3 2 10 2 2 3" xfId="4697"/>
    <cellStyle name="Normal 2 2 2 3 3 2 10 2 2 4" xfId="4698"/>
    <cellStyle name="Normal 2 2 2 3 3 2 10 2 2 5" xfId="4699"/>
    <cellStyle name="Normal 2 2 2 3 3 2 10 2 2 6" xfId="4700"/>
    <cellStyle name="Normal 2 2 2 3 3 2 10 2 2 7" xfId="4701"/>
    <cellStyle name="Normal 2 2 2 3 3 2 10 2 2 8" xfId="4702"/>
    <cellStyle name="Normal 2 2 2 3 3 2 10 2 3" xfId="4703"/>
    <cellStyle name="Normal 2 2 2 3 3 2 10 2 4" xfId="4704"/>
    <cellStyle name="Normal 2 2 2 3 3 2 10 2 5" xfId="4705"/>
    <cellStyle name="Normal 2 2 2 3 3 2 10 2 6" xfId="4706"/>
    <cellStyle name="Normal 2 2 2 3 3 2 10 2 7" xfId="4707"/>
    <cellStyle name="Normal 2 2 2 3 3 2 10 2 8" xfId="4708"/>
    <cellStyle name="Normal 2 2 2 3 3 2 10 3" xfId="4709"/>
    <cellStyle name="Normal 2 2 2 3 3 2 10 4" xfId="4710"/>
    <cellStyle name="Normal 2 2 2 3 3 2 10 5" xfId="4711"/>
    <cellStyle name="Normal 2 2 2 3 3 2 10 6" xfId="4712"/>
    <cellStyle name="Normal 2 2 2 3 3 2 10 7" xfId="4713"/>
    <cellStyle name="Normal 2 2 2 3 3 2 10 8" xfId="4714"/>
    <cellStyle name="Normal 2 2 2 3 3 2 10 9" xfId="4715"/>
    <cellStyle name="Normal 2 2 2 3 3 2 11" xfId="4716"/>
    <cellStyle name="Normal 2 2 2 3 3 2 11 2" xfId="4717"/>
    <cellStyle name="Normal 2 2 2 3 3 2 11 3" xfId="4718"/>
    <cellStyle name="Normal 2 2 2 3 3 2 11 4" xfId="4719"/>
    <cellStyle name="Normal 2 2 2 3 3 2 11 5" xfId="4720"/>
    <cellStyle name="Normal 2 2 2 3 3 2 11 6" xfId="4721"/>
    <cellStyle name="Normal 2 2 2 3 3 2 11 7" xfId="4722"/>
    <cellStyle name="Normal 2 2 2 3 3 2 11 8" xfId="4723"/>
    <cellStyle name="Normal 2 2 2 3 3 2 12" xfId="4724"/>
    <cellStyle name="Normal 2 2 2 3 3 2 13" xfId="4725"/>
    <cellStyle name="Normal 2 2 2 3 3 2 14" xfId="4726"/>
    <cellStyle name="Normal 2 2 2 3 3 2 15" xfId="4727"/>
    <cellStyle name="Normal 2 2 2 3 3 2 16" xfId="4728"/>
    <cellStyle name="Normal 2 2 2 3 3 2 17" xfId="4729"/>
    <cellStyle name="Normal 2 2 2 3 3 2 2" xfId="4730"/>
    <cellStyle name="Normal 2 2 2 3 3 2 2 10" xfId="4731"/>
    <cellStyle name="Normal 2 2 2 3 3 2 2 2" xfId="4732"/>
    <cellStyle name="Normal 2 2 2 3 3 2 2 2 2" xfId="4733"/>
    <cellStyle name="Normal 2 2 2 3 3 2 2 2 2 2" xfId="4734"/>
    <cellStyle name="Normal 2 2 2 3 3 2 2 2 2 2 2" xfId="4735"/>
    <cellStyle name="Normal 2 2 2 3 3 2 2 2 2 2 3" xfId="4736"/>
    <cellStyle name="Normal 2 2 2 3 3 2 2 2 2 2 4" xfId="4737"/>
    <cellStyle name="Normal 2 2 2 3 3 2 2 2 2 2 5" xfId="4738"/>
    <cellStyle name="Normal 2 2 2 3 3 2 2 2 2 2 6" xfId="4739"/>
    <cellStyle name="Normal 2 2 2 3 3 2 2 2 2 2 7" xfId="4740"/>
    <cellStyle name="Normal 2 2 2 3 3 2 2 2 2 2 8" xfId="4741"/>
    <cellStyle name="Normal 2 2 2 3 3 2 2 2 2 3" xfId="4742"/>
    <cellStyle name="Normal 2 2 2 3 3 2 2 2 2 4" xfId="4743"/>
    <cellStyle name="Normal 2 2 2 3 3 2 2 2 2 5" xfId="4744"/>
    <cellStyle name="Normal 2 2 2 3 3 2 2 2 2 6" xfId="4745"/>
    <cellStyle name="Normal 2 2 2 3 3 2 2 2 2 7" xfId="4746"/>
    <cellStyle name="Normal 2 2 2 3 3 2 2 2 2 8" xfId="4747"/>
    <cellStyle name="Normal 2 2 2 3 3 2 2 2 3" xfId="4748"/>
    <cellStyle name="Normal 2 2 2 3 3 2 2 2 4" xfId="4749"/>
    <cellStyle name="Normal 2 2 2 3 3 2 2 2 5" xfId="4750"/>
    <cellStyle name="Normal 2 2 2 3 3 2 2 2 6" xfId="4751"/>
    <cellStyle name="Normal 2 2 2 3 3 2 2 2 7" xfId="4752"/>
    <cellStyle name="Normal 2 2 2 3 3 2 2 2 8" xfId="4753"/>
    <cellStyle name="Normal 2 2 2 3 3 2 2 2 9" xfId="4754"/>
    <cellStyle name="Normal 2 2 2 3 3 2 2 3" xfId="4755"/>
    <cellStyle name="Normal 2 2 2 3 3 2 2 4" xfId="4756"/>
    <cellStyle name="Normal 2 2 2 3 3 2 2 4 2" xfId="4757"/>
    <cellStyle name="Normal 2 2 2 3 3 2 2 4 3" xfId="4758"/>
    <cellStyle name="Normal 2 2 2 3 3 2 2 4 4" xfId="4759"/>
    <cellStyle name="Normal 2 2 2 3 3 2 2 4 5" xfId="4760"/>
    <cellStyle name="Normal 2 2 2 3 3 2 2 4 6" xfId="4761"/>
    <cellStyle name="Normal 2 2 2 3 3 2 2 4 7" xfId="4762"/>
    <cellStyle name="Normal 2 2 2 3 3 2 2 4 8" xfId="4763"/>
    <cellStyle name="Normal 2 2 2 3 3 2 2 5" xfId="4764"/>
    <cellStyle name="Normal 2 2 2 3 3 2 2 6" xfId="4765"/>
    <cellStyle name="Normal 2 2 2 3 3 2 2 7" xfId="4766"/>
    <cellStyle name="Normal 2 2 2 3 3 2 2 8" xfId="4767"/>
    <cellStyle name="Normal 2 2 2 3 3 2 2 9" xfId="4768"/>
    <cellStyle name="Normal 2 2 2 3 3 2 3" xfId="4769"/>
    <cellStyle name="Normal 2 2 2 3 3 2 4" xfId="4770"/>
    <cellStyle name="Normal 2 2 2 3 3 2 5" xfId="4771"/>
    <cellStyle name="Normal 2 2 2 3 3 2 6" xfId="4772"/>
    <cellStyle name="Normal 2 2 2 3 3 2 7" xfId="4773"/>
    <cellStyle name="Normal 2 2 2 3 3 2 8" xfId="4774"/>
    <cellStyle name="Normal 2 2 2 3 3 2 9" xfId="4775"/>
    <cellStyle name="Normal 2 2 2 3 3 3" xfId="4776"/>
    <cellStyle name="Normal 2 2 2 3 3 3 10" xfId="4777"/>
    <cellStyle name="Normal 2 2 2 3 3 3 2" xfId="4778"/>
    <cellStyle name="Normal 2 2 2 3 3 3 2 2" xfId="4779"/>
    <cellStyle name="Normal 2 2 2 3 3 3 2 2 2" xfId="4780"/>
    <cellStyle name="Normal 2 2 2 3 3 3 2 2 2 2" xfId="4781"/>
    <cellStyle name="Normal 2 2 2 3 3 3 2 2 2 3" xfId="4782"/>
    <cellStyle name="Normal 2 2 2 3 3 3 2 2 2 4" xfId="4783"/>
    <cellStyle name="Normal 2 2 2 3 3 3 2 2 2 5" xfId="4784"/>
    <cellStyle name="Normal 2 2 2 3 3 3 2 2 2 6" xfId="4785"/>
    <cellStyle name="Normal 2 2 2 3 3 3 2 2 2 7" xfId="4786"/>
    <cellStyle name="Normal 2 2 2 3 3 3 2 2 2 8" xfId="4787"/>
    <cellStyle name="Normal 2 2 2 3 3 3 2 2 3" xfId="4788"/>
    <cellStyle name="Normal 2 2 2 3 3 3 2 2 4" xfId="4789"/>
    <cellStyle name="Normal 2 2 2 3 3 3 2 2 5" xfId="4790"/>
    <cellStyle name="Normal 2 2 2 3 3 3 2 2 6" xfId="4791"/>
    <cellStyle name="Normal 2 2 2 3 3 3 2 2 7" xfId="4792"/>
    <cellStyle name="Normal 2 2 2 3 3 3 2 2 8" xfId="4793"/>
    <cellStyle name="Normal 2 2 2 3 3 3 2 3" xfId="4794"/>
    <cellStyle name="Normal 2 2 2 3 3 3 2 4" xfId="4795"/>
    <cellStyle name="Normal 2 2 2 3 3 3 2 5" xfId="4796"/>
    <cellStyle name="Normal 2 2 2 3 3 3 2 6" xfId="4797"/>
    <cellStyle name="Normal 2 2 2 3 3 3 2 7" xfId="4798"/>
    <cellStyle name="Normal 2 2 2 3 3 3 2 8" xfId="4799"/>
    <cellStyle name="Normal 2 2 2 3 3 3 2 9" xfId="4800"/>
    <cellStyle name="Normal 2 2 2 3 3 3 3" xfId="4801"/>
    <cellStyle name="Normal 2 2 2 3 3 3 4" xfId="4802"/>
    <cellStyle name="Normal 2 2 2 3 3 3 4 2" xfId="4803"/>
    <cellStyle name="Normal 2 2 2 3 3 3 4 3" xfId="4804"/>
    <cellStyle name="Normal 2 2 2 3 3 3 4 4" xfId="4805"/>
    <cellStyle name="Normal 2 2 2 3 3 3 4 5" xfId="4806"/>
    <cellStyle name="Normal 2 2 2 3 3 3 4 6" xfId="4807"/>
    <cellStyle name="Normal 2 2 2 3 3 3 4 7" xfId="4808"/>
    <cellStyle name="Normal 2 2 2 3 3 3 4 8" xfId="4809"/>
    <cellStyle name="Normal 2 2 2 3 3 3 5" xfId="4810"/>
    <cellStyle name="Normal 2 2 2 3 3 3 6" xfId="4811"/>
    <cellStyle name="Normal 2 2 2 3 3 3 7" xfId="4812"/>
    <cellStyle name="Normal 2 2 2 3 3 3 8" xfId="4813"/>
    <cellStyle name="Normal 2 2 2 3 3 3 9" xfId="4814"/>
    <cellStyle name="Normal 2 2 2 3 3 4" xfId="4815"/>
    <cellStyle name="Normal 2 2 2 3 3 5" xfId="4816"/>
    <cellStyle name="Normal 2 2 2 3 3 6" xfId="4817"/>
    <cellStyle name="Normal 2 2 2 3 3 7" xfId="4818"/>
    <cellStyle name="Normal 2 2 2 3 3 8" xfId="4819"/>
    <cellStyle name="Normal 2 2 2 3 3 9" xfId="4820"/>
    <cellStyle name="Normal 2 2 2 3 4" xfId="4821"/>
    <cellStyle name="Normal 2 2 2 3 5" xfId="4822"/>
    <cellStyle name="Normal 2 2 2 3 6" xfId="4823"/>
    <cellStyle name="Normal 2 2 2 3 7" xfId="4824"/>
    <cellStyle name="Normal 2 2 2 3 7 10" xfId="4825"/>
    <cellStyle name="Normal 2 2 2 3 7 2" xfId="4826"/>
    <cellStyle name="Normal 2 2 2 3 7 2 2" xfId="4827"/>
    <cellStyle name="Normal 2 2 2 3 7 2 2 2" xfId="4828"/>
    <cellStyle name="Normal 2 2 2 3 7 2 2 2 2" xfId="4829"/>
    <cellStyle name="Normal 2 2 2 3 7 2 2 2 3" xfId="4830"/>
    <cellStyle name="Normal 2 2 2 3 7 2 2 2 4" xfId="4831"/>
    <cellStyle name="Normal 2 2 2 3 7 2 2 2 5" xfId="4832"/>
    <cellStyle name="Normal 2 2 2 3 7 2 2 2 6" xfId="4833"/>
    <cellStyle name="Normal 2 2 2 3 7 2 2 2 7" xfId="4834"/>
    <cellStyle name="Normal 2 2 2 3 7 2 2 2 8" xfId="4835"/>
    <cellStyle name="Normal 2 2 2 3 7 2 2 3" xfId="4836"/>
    <cellStyle name="Normal 2 2 2 3 7 2 2 4" xfId="4837"/>
    <cellStyle name="Normal 2 2 2 3 7 2 2 5" xfId="4838"/>
    <cellStyle name="Normal 2 2 2 3 7 2 2 6" xfId="4839"/>
    <cellStyle name="Normal 2 2 2 3 7 2 2 7" xfId="4840"/>
    <cellStyle name="Normal 2 2 2 3 7 2 2 8" xfId="4841"/>
    <cellStyle name="Normal 2 2 2 3 7 2 3" xfId="4842"/>
    <cellStyle name="Normal 2 2 2 3 7 2 4" xfId="4843"/>
    <cellStyle name="Normal 2 2 2 3 7 2 5" xfId="4844"/>
    <cellStyle name="Normal 2 2 2 3 7 2 6" xfId="4845"/>
    <cellStyle name="Normal 2 2 2 3 7 2 7" xfId="4846"/>
    <cellStyle name="Normal 2 2 2 3 7 2 8" xfId="4847"/>
    <cellStyle name="Normal 2 2 2 3 7 2 9" xfId="4848"/>
    <cellStyle name="Normal 2 2 2 3 7 3" xfId="4849"/>
    <cellStyle name="Normal 2 2 2 3 7 4" xfId="4850"/>
    <cellStyle name="Normal 2 2 2 3 7 4 2" xfId="4851"/>
    <cellStyle name="Normal 2 2 2 3 7 4 3" xfId="4852"/>
    <cellStyle name="Normal 2 2 2 3 7 4 4" xfId="4853"/>
    <cellStyle name="Normal 2 2 2 3 7 4 5" xfId="4854"/>
    <cellStyle name="Normal 2 2 2 3 7 4 6" xfId="4855"/>
    <cellStyle name="Normal 2 2 2 3 7 4 7" xfId="4856"/>
    <cellStyle name="Normal 2 2 2 3 7 4 8" xfId="4857"/>
    <cellStyle name="Normal 2 2 2 3 7 5" xfId="4858"/>
    <cellStyle name="Normal 2 2 2 3 7 6" xfId="4859"/>
    <cellStyle name="Normal 2 2 2 3 7 7" xfId="4860"/>
    <cellStyle name="Normal 2 2 2 3 7 8" xfId="4861"/>
    <cellStyle name="Normal 2 2 2 3 7 9" xfId="4862"/>
    <cellStyle name="Normal 2 2 2 3 8" xfId="4863"/>
    <cellStyle name="Normal 2 2 2 3 9" xfId="4864"/>
    <cellStyle name="Normal 2 2 2 30" xfId="4865"/>
    <cellStyle name="Normal 2 2 2 31" xfId="4866"/>
    <cellStyle name="Normal 2 2 2 32" xfId="4867"/>
    <cellStyle name="Normal 2 2 2 33" xfId="4868"/>
    <cellStyle name="Normal 2 2 2 34" xfId="4869"/>
    <cellStyle name="Normal 2 2 2 35" xfId="4870"/>
    <cellStyle name="Normal 2 2 2 36" xfId="4871"/>
    <cellStyle name="Normal 2 2 2 36 2" xfId="4872"/>
    <cellStyle name="Normal 2 2 2 36 2 2" xfId="4873"/>
    <cellStyle name="Normal 2 2 2 36 2 2 2" xfId="4874"/>
    <cellStyle name="Normal 2 2 2 36 2 2 3" xfId="4875"/>
    <cellStyle name="Normal 2 2 2 36 2 2 4" xfId="4876"/>
    <cellStyle name="Normal 2 2 2 36 2 2 5" xfId="4877"/>
    <cellStyle name="Normal 2 2 2 36 2 2 6" xfId="4878"/>
    <cellStyle name="Normal 2 2 2 36 2 2 7" xfId="4879"/>
    <cellStyle name="Normal 2 2 2 36 2 2 8" xfId="4880"/>
    <cellStyle name="Normal 2 2 2 36 2 3" xfId="4881"/>
    <cellStyle name="Normal 2 2 2 36 2 4" xfId="4882"/>
    <cellStyle name="Normal 2 2 2 36 2 5" xfId="4883"/>
    <cellStyle name="Normal 2 2 2 36 2 6" xfId="4884"/>
    <cellStyle name="Normal 2 2 2 36 2 7" xfId="4885"/>
    <cellStyle name="Normal 2 2 2 36 2 8" xfId="4886"/>
    <cellStyle name="Normal 2 2 2 36 3" xfId="4887"/>
    <cellStyle name="Normal 2 2 2 36 4" xfId="4888"/>
    <cellStyle name="Normal 2 2 2 36 5" xfId="4889"/>
    <cellStyle name="Normal 2 2 2 36 6" xfId="4890"/>
    <cellStyle name="Normal 2 2 2 36 7" xfId="4891"/>
    <cellStyle name="Normal 2 2 2 36 8" xfId="4892"/>
    <cellStyle name="Normal 2 2 2 36 9" xfId="4893"/>
    <cellStyle name="Normal 2 2 2 37" xfId="4894"/>
    <cellStyle name="Normal 2 2 2 37 2" xfId="4895"/>
    <cellStyle name="Normal 2 2 2 37 3" xfId="4896"/>
    <cellStyle name="Normal 2 2 2 37 4" xfId="4897"/>
    <cellStyle name="Normal 2 2 2 37 5" xfId="4898"/>
    <cellStyle name="Normal 2 2 2 37 6" xfId="4899"/>
    <cellStyle name="Normal 2 2 2 37 7" xfId="4900"/>
    <cellStyle name="Normal 2 2 2 37 8" xfId="4901"/>
    <cellStyle name="Normal 2 2 2 38" xfId="4902"/>
    <cellStyle name="Normal 2 2 2 39" xfId="4903"/>
    <cellStyle name="Normal 2 2 2 4" xfId="4904"/>
    <cellStyle name="Normal 2 2 2 40" xfId="4905"/>
    <cellStyle name="Normal 2 2 2 41" xfId="4906"/>
    <cellStyle name="Normal 2 2 2 42" xfId="4907"/>
    <cellStyle name="Normal 2 2 2 43" xfId="4908"/>
    <cellStyle name="Normal 2 2 2 44" xfId="4909"/>
    <cellStyle name="Normal 2 2 2 5" xfId="4910"/>
    <cellStyle name="Normal 2 2 2 6" xfId="4911"/>
    <cellStyle name="Normal 2 2 2 7" xfId="4912"/>
    <cellStyle name="Normal 2 2 2 8" xfId="4913"/>
    <cellStyle name="Normal 2 2 2 9" xfId="4914"/>
    <cellStyle name="Normal 2 2 20" xfId="4915"/>
    <cellStyle name="Normal 2 2 21" xfId="4916"/>
    <cellStyle name="Normal 2 2 22" xfId="4917"/>
    <cellStyle name="Normal 2 2 23" xfId="4918"/>
    <cellStyle name="Normal 2 2 24" xfId="4919"/>
    <cellStyle name="Normal 2 2 25" xfId="4920"/>
    <cellStyle name="Normal 2 2 26" xfId="4921"/>
    <cellStyle name="Normal 2 2 27" xfId="4922"/>
    <cellStyle name="Normal 2 2 28" xfId="4923"/>
    <cellStyle name="Normal 2 2 29" xfId="4924"/>
    <cellStyle name="Normal 2 2 3" xfId="4925"/>
    <cellStyle name="Normal 2 2 30" xfId="4926"/>
    <cellStyle name="Normal 2 2 31" xfId="4927"/>
    <cellStyle name="Normal 2 2 32" xfId="4928"/>
    <cellStyle name="Normal 2 2 33" xfId="4929"/>
    <cellStyle name="Normal 2 2 33 10" xfId="4930"/>
    <cellStyle name="Normal 2 2 33 10 2" xfId="4931"/>
    <cellStyle name="Normal 2 2 33 10 2 2" xfId="4932"/>
    <cellStyle name="Normal 2 2 33 10 2 2 2" xfId="4933"/>
    <cellStyle name="Normal 2 2 33 10 2 2 3" xfId="4934"/>
    <cellStyle name="Normal 2 2 33 10 2 2 4" xfId="4935"/>
    <cellStyle name="Normal 2 2 33 10 2 2 5" xfId="4936"/>
    <cellStyle name="Normal 2 2 33 10 2 2 6" xfId="4937"/>
    <cellStyle name="Normal 2 2 33 10 2 2 7" xfId="4938"/>
    <cellStyle name="Normal 2 2 33 10 2 2 8" xfId="4939"/>
    <cellStyle name="Normal 2 2 33 10 2 3" xfId="4940"/>
    <cellStyle name="Normal 2 2 33 10 2 4" xfId="4941"/>
    <cellStyle name="Normal 2 2 33 10 2 5" xfId="4942"/>
    <cellStyle name="Normal 2 2 33 10 2 6" xfId="4943"/>
    <cellStyle name="Normal 2 2 33 10 2 7" xfId="4944"/>
    <cellStyle name="Normal 2 2 33 10 2 8" xfId="4945"/>
    <cellStyle name="Normal 2 2 33 10 3" xfId="4946"/>
    <cellStyle name="Normal 2 2 33 10 4" xfId="4947"/>
    <cellStyle name="Normal 2 2 33 10 5" xfId="4948"/>
    <cellStyle name="Normal 2 2 33 10 6" xfId="4949"/>
    <cellStyle name="Normal 2 2 33 10 7" xfId="4950"/>
    <cellStyle name="Normal 2 2 33 10 8" xfId="4951"/>
    <cellStyle name="Normal 2 2 33 10 9" xfId="4952"/>
    <cellStyle name="Normal 2 2 33 11" xfId="4953"/>
    <cellStyle name="Normal 2 2 33 11 2" xfId="4954"/>
    <cellStyle name="Normal 2 2 33 11 3" xfId="4955"/>
    <cellStyle name="Normal 2 2 33 11 4" xfId="4956"/>
    <cellStyle name="Normal 2 2 33 11 5" xfId="4957"/>
    <cellStyle name="Normal 2 2 33 11 6" xfId="4958"/>
    <cellStyle name="Normal 2 2 33 11 7" xfId="4959"/>
    <cellStyle name="Normal 2 2 33 11 8" xfId="4960"/>
    <cellStyle name="Normal 2 2 33 12" xfId="4961"/>
    <cellStyle name="Normal 2 2 33 13" xfId="4962"/>
    <cellStyle name="Normal 2 2 33 14" xfId="4963"/>
    <cellStyle name="Normal 2 2 33 15" xfId="4964"/>
    <cellStyle name="Normal 2 2 33 16" xfId="4965"/>
    <cellStyle name="Normal 2 2 33 17" xfId="4966"/>
    <cellStyle name="Normal 2 2 33 2" xfId="4967"/>
    <cellStyle name="Normal 2 2 33 2 10" xfId="4968"/>
    <cellStyle name="Normal 2 2 33 2 10 2" xfId="4969"/>
    <cellStyle name="Normal 2 2 33 2 10 2 2" xfId="4970"/>
    <cellStyle name="Normal 2 2 33 2 10 2 2 2" xfId="4971"/>
    <cellStyle name="Normal 2 2 33 2 10 2 2 3" xfId="4972"/>
    <cellStyle name="Normal 2 2 33 2 10 2 2 4" xfId="4973"/>
    <cellStyle name="Normal 2 2 33 2 10 2 2 5" xfId="4974"/>
    <cellStyle name="Normal 2 2 33 2 10 2 2 6" xfId="4975"/>
    <cellStyle name="Normal 2 2 33 2 10 2 2 7" xfId="4976"/>
    <cellStyle name="Normal 2 2 33 2 10 2 2 8" xfId="4977"/>
    <cellStyle name="Normal 2 2 33 2 10 2 3" xfId="4978"/>
    <cellStyle name="Normal 2 2 33 2 10 2 4" xfId="4979"/>
    <cellStyle name="Normal 2 2 33 2 10 2 5" xfId="4980"/>
    <cellStyle name="Normal 2 2 33 2 10 2 6" xfId="4981"/>
    <cellStyle name="Normal 2 2 33 2 10 2 7" xfId="4982"/>
    <cellStyle name="Normal 2 2 33 2 10 2 8" xfId="4983"/>
    <cellStyle name="Normal 2 2 33 2 10 3" xfId="4984"/>
    <cellStyle name="Normal 2 2 33 2 10 4" xfId="4985"/>
    <cellStyle name="Normal 2 2 33 2 10 5" xfId="4986"/>
    <cellStyle name="Normal 2 2 33 2 10 6" xfId="4987"/>
    <cellStyle name="Normal 2 2 33 2 10 7" xfId="4988"/>
    <cellStyle name="Normal 2 2 33 2 10 8" xfId="4989"/>
    <cellStyle name="Normal 2 2 33 2 10 9" xfId="4990"/>
    <cellStyle name="Normal 2 2 33 2 11" xfId="4991"/>
    <cellStyle name="Normal 2 2 33 2 11 2" xfId="4992"/>
    <cellStyle name="Normal 2 2 33 2 11 3" xfId="4993"/>
    <cellStyle name="Normal 2 2 33 2 11 4" xfId="4994"/>
    <cellStyle name="Normal 2 2 33 2 11 5" xfId="4995"/>
    <cellStyle name="Normal 2 2 33 2 11 6" xfId="4996"/>
    <cellStyle name="Normal 2 2 33 2 11 7" xfId="4997"/>
    <cellStyle name="Normal 2 2 33 2 11 8" xfId="4998"/>
    <cellStyle name="Normal 2 2 33 2 12" xfId="4999"/>
    <cellStyle name="Normal 2 2 33 2 13" xfId="5000"/>
    <cellStyle name="Normal 2 2 33 2 14" xfId="5001"/>
    <cellStyle name="Normal 2 2 33 2 15" xfId="5002"/>
    <cellStyle name="Normal 2 2 33 2 16" xfId="5003"/>
    <cellStyle name="Normal 2 2 33 2 17" xfId="5004"/>
    <cellStyle name="Normal 2 2 33 2 2" xfId="5005"/>
    <cellStyle name="Normal 2 2 33 2 2 10" xfId="5006"/>
    <cellStyle name="Normal 2 2 33 2 2 2" xfId="5007"/>
    <cellStyle name="Normal 2 2 33 2 2 2 2" xfId="5008"/>
    <cellStyle name="Normal 2 2 33 2 2 2 2 2" xfId="5009"/>
    <cellStyle name="Normal 2 2 33 2 2 2 2 2 2" xfId="5010"/>
    <cellStyle name="Normal 2 2 33 2 2 2 2 2 3" xfId="5011"/>
    <cellStyle name="Normal 2 2 33 2 2 2 2 2 4" xfId="5012"/>
    <cellStyle name="Normal 2 2 33 2 2 2 2 2 5" xfId="5013"/>
    <cellStyle name="Normal 2 2 33 2 2 2 2 2 6" xfId="5014"/>
    <cellStyle name="Normal 2 2 33 2 2 2 2 2 7" xfId="5015"/>
    <cellStyle name="Normal 2 2 33 2 2 2 2 2 8" xfId="5016"/>
    <cellStyle name="Normal 2 2 33 2 2 2 2 3" xfId="5017"/>
    <cellStyle name="Normal 2 2 33 2 2 2 2 4" xfId="5018"/>
    <cellStyle name="Normal 2 2 33 2 2 2 2 5" xfId="5019"/>
    <cellStyle name="Normal 2 2 33 2 2 2 2 6" xfId="5020"/>
    <cellStyle name="Normal 2 2 33 2 2 2 2 7" xfId="5021"/>
    <cellStyle name="Normal 2 2 33 2 2 2 2 8" xfId="5022"/>
    <cellStyle name="Normal 2 2 33 2 2 2 3" xfId="5023"/>
    <cellStyle name="Normal 2 2 33 2 2 2 4" xfId="5024"/>
    <cellStyle name="Normal 2 2 33 2 2 2 5" xfId="5025"/>
    <cellStyle name="Normal 2 2 33 2 2 2 6" xfId="5026"/>
    <cellStyle name="Normal 2 2 33 2 2 2 7" xfId="5027"/>
    <cellStyle name="Normal 2 2 33 2 2 2 8" xfId="5028"/>
    <cellStyle name="Normal 2 2 33 2 2 2 9" xfId="5029"/>
    <cellStyle name="Normal 2 2 33 2 2 3" xfId="5030"/>
    <cellStyle name="Normal 2 2 33 2 2 4" xfId="5031"/>
    <cellStyle name="Normal 2 2 33 2 2 4 2" xfId="5032"/>
    <cellStyle name="Normal 2 2 33 2 2 4 3" xfId="5033"/>
    <cellStyle name="Normal 2 2 33 2 2 4 4" xfId="5034"/>
    <cellStyle name="Normal 2 2 33 2 2 4 5" xfId="5035"/>
    <cellStyle name="Normal 2 2 33 2 2 4 6" xfId="5036"/>
    <cellStyle name="Normal 2 2 33 2 2 4 7" xfId="5037"/>
    <cellStyle name="Normal 2 2 33 2 2 4 8" xfId="5038"/>
    <cellStyle name="Normal 2 2 33 2 2 5" xfId="5039"/>
    <cellStyle name="Normal 2 2 33 2 2 6" xfId="5040"/>
    <cellStyle name="Normal 2 2 33 2 2 7" xfId="5041"/>
    <cellStyle name="Normal 2 2 33 2 2 8" xfId="5042"/>
    <cellStyle name="Normal 2 2 33 2 2 9" xfId="5043"/>
    <cellStyle name="Normal 2 2 33 2 3" xfId="5044"/>
    <cellStyle name="Normal 2 2 33 2 4" xfId="5045"/>
    <cellStyle name="Normal 2 2 33 2 5" xfId="5046"/>
    <cellStyle name="Normal 2 2 33 2 6" xfId="5047"/>
    <cellStyle name="Normal 2 2 33 2 7" xfId="5048"/>
    <cellStyle name="Normal 2 2 33 2 8" xfId="5049"/>
    <cellStyle name="Normal 2 2 33 2 9" xfId="5050"/>
    <cellStyle name="Normal 2 2 33 3" xfId="5051"/>
    <cellStyle name="Normal 2 2 33 3 10" xfId="5052"/>
    <cellStyle name="Normal 2 2 33 3 2" xfId="5053"/>
    <cellStyle name="Normal 2 2 33 3 2 2" xfId="5054"/>
    <cellStyle name="Normal 2 2 33 3 2 2 2" xfId="5055"/>
    <cellStyle name="Normal 2 2 33 3 2 2 2 2" xfId="5056"/>
    <cellStyle name="Normal 2 2 33 3 2 2 2 3" xfId="5057"/>
    <cellStyle name="Normal 2 2 33 3 2 2 2 4" xfId="5058"/>
    <cellStyle name="Normal 2 2 33 3 2 2 2 5" xfId="5059"/>
    <cellStyle name="Normal 2 2 33 3 2 2 2 6" xfId="5060"/>
    <cellStyle name="Normal 2 2 33 3 2 2 2 7" xfId="5061"/>
    <cellStyle name="Normal 2 2 33 3 2 2 2 8" xfId="5062"/>
    <cellStyle name="Normal 2 2 33 3 2 2 3" xfId="5063"/>
    <cellStyle name="Normal 2 2 33 3 2 2 4" xfId="5064"/>
    <cellStyle name="Normal 2 2 33 3 2 2 5" xfId="5065"/>
    <cellStyle name="Normal 2 2 33 3 2 2 6" xfId="5066"/>
    <cellStyle name="Normal 2 2 33 3 2 2 7" xfId="5067"/>
    <cellStyle name="Normal 2 2 33 3 2 2 8" xfId="5068"/>
    <cellStyle name="Normal 2 2 33 3 2 3" xfId="5069"/>
    <cellStyle name="Normal 2 2 33 3 2 4" xfId="5070"/>
    <cellStyle name="Normal 2 2 33 3 2 5" xfId="5071"/>
    <cellStyle name="Normal 2 2 33 3 2 6" xfId="5072"/>
    <cellStyle name="Normal 2 2 33 3 2 7" xfId="5073"/>
    <cellStyle name="Normal 2 2 33 3 2 8" xfId="5074"/>
    <cellStyle name="Normal 2 2 33 3 2 9" xfId="5075"/>
    <cellStyle name="Normal 2 2 33 3 3" xfId="5076"/>
    <cellStyle name="Normal 2 2 33 3 4" xfId="5077"/>
    <cellStyle name="Normal 2 2 33 3 4 2" xfId="5078"/>
    <cellStyle name="Normal 2 2 33 3 4 3" xfId="5079"/>
    <cellStyle name="Normal 2 2 33 3 4 4" xfId="5080"/>
    <cellStyle name="Normal 2 2 33 3 4 5" xfId="5081"/>
    <cellStyle name="Normal 2 2 33 3 4 6" xfId="5082"/>
    <cellStyle name="Normal 2 2 33 3 4 7" xfId="5083"/>
    <cellStyle name="Normal 2 2 33 3 4 8" xfId="5084"/>
    <cellStyle name="Normal 2 2 33 3 5" xfId="5085"/>
    <cellStyle name="Normal 2 2 33 3 6" xfId="5086"/>
    <cellStyle name="Normal 2 2 33 3 7" xfId="5087"/>
    <cellStyle name="Normal 2 2 33 3 8" xfId="5088"/>
    <cellStyle name="Normal 2 2 33 3 9" xfId="5089"/>
    <cellStyle name="Normal 2 2 33 4" xfId="5090"/>
    <cellStyle name="Normal 2 2 33 5" xfId="5091"/>
    <cellStyle name="Normal 2 2 33 6" xfId="5092"/>
    <cellStyle name="Normal 2 2 33 7" xfId="5093"/>
    <cellStyle name="Normal 2 2 33 8" xfId="5094"/>
    <cellStyle name="Normal 2 2 33 9" xfId="5095"/>
    <cellStyle name="Normal 2 2 34" xfId="5096"/>
    <cellStyle name="Normal 2 2 35" xfId="5097"/>
    <cellStyle name="Normal 2 2 36" xfId="5098"/>
    <cellStyle name="Normal 2 2 37" xfId="5099"/>
    <cellStyle name="Normal 2 2 38" xfId="5100"/>
    <cellStyle name="Normal 2 2 38 10" xfId="5101"/>
    <cellStyle name="Normal 2 2 38 2" xfId="5102"/>
    <cellStyle name="Normal 2 2 38 2 2" xfId="5103"/>
    <cellStyle name="Normal 2 2 38 2 2 2" xfId="5104"/>
    <cellStyle name="Normal 2 2 38 2 2 2 2" xfId="5105"/>
    <cellStyle name="Normal 2 2 38 2 2 2 3" xfId="5106"/>
    <cellStyle name="Normal 2 2 38 2 2 2 4" xfId="5107"/>
    <cellStyle name="Normal 2 2 38 2 2 2 5" xfId="5108"/>
    <cellStyle name="Normal 2 2 38 2 2 2 6" xfId="5109"/>
    <cellStyle name="Normal 2 2 38 2 2 2 7" xfId="5110"/>
    <cellStyle name="Normal 2 2 38 2 2 2 8" xfId="5111"/>
    <cellStyle name="Normal 2 2 38 2 2 3" xfId="5112"/>
    <cellStyle name="Normal 2 2 38 2 2 4" xfId="5113"/>
    <cellStyle name="Normal 2 2 38 2 2 5" xfId="5114"/>
    <cellStyle name="Normal 2 2 38 2 2 6" xfId="5115"/>
    <cellStyle name="Normal 2 2 38 2 2 7" xfId="5116"/>
    <cellStyle name="Normal 2 2 38 2 2 8" xfId="5117"/>
    <cellStyle name="Normal 2 2 38 2 3" xfId="5118"/>
    <cellStyle name="Normal 2 2 38 2 4" xfId="5119"/>
    <cellStyle name="Normal 2 2 38 2 5" xfId="5120"/>
    <cellStyle name="Normal 2 2 38 2 6" xfId="5121"/>
    <cellStyle name="Normal 2 2 38 2 7" xfId="5122"/>
    <cellStyle name="Normal 2 2 38 2 8" xfId="5123"/>
    <cellStyle name="Normal 2 2 38 2 9" xfId="5124"/>
    <cellStyle name="Normal 2 2 38 3" xfId="5125"/>
    <cellStyle name="Normal 2 2 38 4" xfId="5126"/>
    <cellStyle name="Normal 2 2 38 4 2" xfId="5127"/>
    <cellStyle name="Normal 2 2 38 4 3" xfId="5128"/>
    <cellStyle name="Normal 2 2 38 4 4" xfId="5129"/>
    <cellStyle name="Normal 2 2 38 4 5" xfId="5130"/>
    <cellStyle name="Normal 2 2 38 4 6" xfId="5131"/>
    <cellStyle name="Normal 2 2 38 4 7" xfId="5132"/>
    <cellStyle name="Normal 2 2 38 4 8" xfId="5133"/>
    <cellStyle name="Normal 2 2 38 5" xfId="5134"/>
    <cellStyle name="Normal 2 2 38 6" xfId="5135"/>
    <cellStyle name="Normal 2 2 38 7" xfId="5136"/>
    <cellStyle name="Normal 2 2 38 8" xfId="5137"/>
    <cellStyle name="Normal 2 2 38 9" xfId="5138"/>
    <cellStyle name="Normal 2 2 39" xfId="5139"/>
    <cellStyle name="Normal 2 2 4" xfId="5140"/>
    <cellStyle name="Normal 2 2 40" xfId="5141"/>
    <cellStyle name="Normal 2 2 41" xfId="5142"/>
    <cellStyle name="Normal 2 2 42" xfId="5143"/>
    <cellStyle name="Normal 2 2 43" xfId="5144"/>
    <cellStyle name="Normal 2 2 44" xfId="5145"/>
    <cellStyle name="Normal 2 2 45" xfId="5146"/>
    <cellStyle name="Normal 2 2 46" xfId="5147"/>
    <cellStyle name="Normal 2 2 46 2" xfId="5148"/>
    <cellStyle name="Normal 2 2 46 2 2" xfId="5149"/>
    <cellStyle name="Normal 2 2 46 2 2 2" xfId="5150"/>
    <cellStyle name="Normal 2 2 46 2 2 3" xfId="5151"/>
    <cellStyle name="Normal 2 2 46 2 2 4" xfId="5152"/>
    <cellStyle name="Normal 2 2 46 2 2 5" xfId="5153"/>
    <cellStyle name="Normal 2 2 46 2 2 6" xfId="5154"/>
    <cellStyle name="Normal 2 2 46 2 2 7" xfId="5155"/>
    <cellStyle name="Normal 2 2 46 2 2 8" xfId="5156"/>
    <cellStyle name="Normal 2 2 46 2 3" xfId="5157"/>
    <cellStyle name="Normal 2 2 46 2 4" xfId="5158"/>
    <cellStyle name="Normal 2 2 46 2 5" xfId="5159"/>
    <cellStyle name="Normal 2 2 46 2 6" xfId="5160"/>
    <cellStyle name="Normal 2 2 46 2 7" xfId="5161"/>
    <cellStyle name="Normal 2 2 46 2 8" xfId="5162"/>
    <cellStyle name="Normal 2 2 46 3" xfId="5163"/>
    <cellStyle name="Normal 2 2 46 4" xfId="5164"/>
    <cellStyle name="Normal 2 2 46 5" xfId="5165"/>
    <cellStyle name="Normal 2 2 46 6" xfId="5166"/>
    <cellStyle name="Normal 2 2 46 7" xfId="5167"/>
    <cellStyle name="Normal 2 2 46 8" xfId="5168"/>
    <cellStyle name="Normal 2 2 46 9" xfId="5169"/>
    <cellStyle name="Normal 2 2 47" xfId="5170"/>
    <cellStyle name="Normal 2 2 47 2" xfId="5171"/>
    <cellStyle name="Normal 2 2 47 3" xfId="5172"/>
    <cellStyle name="Normal 2 2 47 4" xfId="5173"/>
    <cellStyle name="Normal 2 2 47 5" xfId="5174"/>
    <cellStyle name="Normal 2 2 47 6" xfId="5175"/>
    <cellStyle name="Normal 2 2 47 7" xfId="5176"/>
    <cellStyle name="Normal 2 2 47 8" xfId="5177"/>
    <cellStyle name="Normal 2 2 48" xfId="5178"/>
    <cellStyle name="Normal 2 2 49" xfId="5179"/>
    <cellStyle name="Normal 2 2 5" xfId="5180"/>
    <cellStyle name="Normal 2 2 50" xfId="5181"/>
    <cellStyle name="Normal 2 2 51" xfId="5182"/>
    <cellStyle name="Normal 2 2 52" xfId="5183"/>
    <cellStyle name="Normal 2 2 53" xfId="5184"/>
    <cellStyle name="Normal 2 2 54" xfId="5185"/>
    <cellStyle name="Normal 2 2 6" xfId="5186"/>
    <cellStyle name="Normal 2 2 7" xfId="5187"/>
    <cellStyle name="Normal 2 2 8" xfId="5188"/>
    <cellStyle name="Normal 2 2 9" xfId="5189"/>
    <cellStyle name="Normal 2 20" xfId="5190"/>
    <cellStyle name="Normal 2 21" xfId="5191"/>
    <cellStyle name="Normal 2 22" xfId="5192"/>
    <cellStyle name="Normal 2 23" xfId="5193"/>
    <cellStyle name="Normal 2 24" xfId="5194"/>
    <cellStyle name="Normal 2 25" xfId="5195"/>
    <cellStyle name="Normal 2 26" xfId="5196"/>
    <cellStyle name="Normal 2 27" xfId="5197"/>
    <cellStyle name="Normal 2 28" xfId="5198"/>
    <cellStyle name="Normal 2 29" xfId="5199"/>
    <cellStyle name="Normal 2 3" xfId="5200"/>
    <cellStyle name="Normal 2 3 10" xfId="5201"/>
    <cellStyle name="Normal 2 3 11" xfId="5202"/>
    <cellStyle name="Normal 2 3 12" xfId="5203"/>
    <cellStyle name="Normal 2 3 13" xfId="5204"/>
    <cellStyle name="Normal 2 3 14" xfId="5205"/>
    <cellStyle name="Normal 2 3 15" xfId="5206"/>
    <cellStyle name="Normal 2 3 16" xfId="5207"/>
    <cellStyle name="Normal 2 3 17" xfId="5208"/>
    <cellStyle name="Normal 2 3 18" xfId="5209"/>
    <cellStyle name="Normal 2 3 19" xfId="5210"/>
    <cellStyle name="Normal 2 3 2" xfId="5211"/>
    <cellStyle name="Normal 2 3 2 10" xfId="5212"/>
    <cellStyle name="Normal 2 3 2 11" xfId="5213"/>
    <cellStyle name="Normal 2 3 2 12" xfId="5214"/>
    <cellStyle name="Normal 2 3 2 13" xfId="5215"/>
    <cellStyle name="Normal 2 3 2 14" xfId="5216"/>
    <cellStyle name="Normal 2 3 2 15" xfId="5217"/>
    <cellStyle name="Normal 2 3 2 16" xfId="5218"/>
    <cellStyle name="Normal 2 3 2 17" xfId="5219"/>
    <cellStyle name="Normal 2 3 2 18" xfId="5220"/>
    <cellStyle name="Normal 2 3 2 19" xfId="5221"/>
    <cellStyle name="Normal 2 3 2 2" xfId="5222"/>
    <cellStyle name="Normal 2 3 2 2 10" xfId="5223"/>
    <cellStyle name="Normal 2 3 2 2 11" xfId="5224"/>
    <cellStyle name="Normal 2 3 2 2 12" xfId="5225"/>
    <cellStyle name="Normal 2 3 2 2 13" xfId="5226"/>
    <cellStyle name="Normal 2 3 2 2 14" xfId="5227"/>
    <cellStyle name="Normal 2 3 2 2 15" xfId="5228"/>
    <cellStyle name="Normal 2 3 2 2 15 2" xfId="5229"/>
    <cellStyle name="Normal 2 3 2 2 15 2 2" xfId="5230"/>
    <cellStyle name="Normal 2 3 2 2 15 2 2 2" xfId="5231"/>
    <cellStyle name="Normal 2 3 2 2 15 2 2 3" xfId="5232"/>
    <cellStyle name="Normal 2 3 2 2 15 2 2 4" xfId="5233"/>
    <cellStyle name="Normal 2 3 2 2 15 2 2 5" xfId="5234"/>
    <cellStyle name="Normal 2 3 2 2 15 2 2 6" xfId="5235"/>
    <cellStyle name="Normal 2 3 2 2 15 2 2 7" xfId="5236"/>
    <cellStyle name="Normal 2 3 2 2 15 2 2 8" xfId="5237"/>
    <cellStyle name="Normal 2 3 2 2 15 2 3" xfId="5238"/>
    <cellStyle name="Normal 2 3 2 2 15 2 4" xfId="5239"/>
    <cellStyle name="Normal 2 3 2 2 15 2 5" xfId="5240"/>
    <cellStyle name="Normal 2 3 2 2 15 2 6" xfId="5241"/>
    <cellStyle name="Normal 2 3 2 2 15 2 7" xfId="5242"/>
    <cellStyle name="Normal 2 3 2 2 15 2 8" xfId="5243"/>
    <cellStyle name="Normal 2 3 2 2 15 3" xfId="5244"/>
    <cellStyle name="Normal 2 3 2 2 15 4" xfId="5245"/>
    <cellStyle name="Normal 2 3 2 2 15 5" xfId="5246"/>
    <cellStyle name="Normal 2 3 2 2 15 6" xfId="5247"/>
    <cellStyle name="Normal 2 3 2 2 15 7" xfId="5248"/>
    <cellStyle name="Normal 2 3 2 2 15 8" xfId="5249"/>
    <cellStyle name="Normal 2 3 2 2 15 9" xfId="5250"/>
    <cellStyle name="Normal 2 3 2 2 16" xfId="5251"/>
    <cellStyle name="Normal 2 3 2 2 16 2" xfId="5252"/>
    <cellStyle name="Normal 2 3 2 2 16 3" xfId="5253"/>
    <cellStyle name="Normal 2 3 2 2 16 4" xfId="5254"/>
    <cellStyle name="Normal 2 3 2 2 16 5" xfId="5255"/>
    <cellStyle name="Normal 2 3 2 2 16 6" xfId="5256"/>
    <cellStyle name="Normal 2 3 2 2 16 7" xfId="5257"/>
    <cellStyle name="Normal 2 3 2 2 16 8" xfId="5258"/>
    <cellStyle name="Normal 2 3 2 2 17" xfId="5259"/>
    <cellStyle name="Normal 2 3 2 2 18" xfId="5260"/>
    <cellStyle name="Normal 2 3 2 2 19" xfId="5261"/>
    <cellStyle name="Normal 2 3 2 2 2" xfId="5262"/>
    <cellStyle name="Normal 2 3 2 2 2 10" xfId="5263"/>
    <cellStyle name="Normal 2 3 2 2 2 11" xfId="5264"/>
    <cellStyle name="Normal 2 3 2 2 2 12" xfId="5265"/>
    <cellStyle name="Normal 2 3 2 2 2 13" xfId="5266"/>
    <cellStyle name="Normal 2 3 2 2 2 14" xfId="5267"/>
    <cellStyle name="Normal 2 3 2 2 2 15" xfId="5268"/>
    <cellStyle name="Normal 2 3 2 2 2 15 2" xfId="5269"/>
    <cellStyle name="Normal 2 3 2 2 2 15 2 2" xfId="5270"/>
    <cellStyle name="Normal 2 3 2 2 2 15 2 2 2" xfId="5271"/>
    <cellStyle name="Normal 2 3 2 2 2 15 2 2 3" xfId="5272"/>
    <cellStyle name="Normal 2 3 2 2 2 15 2 2 4" xfId="5273"/>
    <cellStyle name="Normal 2 3 2 2 2 15 2 2 5" xfId="5274"/>
    <cellStyle name="Normal 2 3 2 2 2 15 2 2 6" xfId="5275"/>
    <cellStyle name="Normal 2 3 2 2 2 15 2 2 7" xfId="5276"/>
    <cellStyle name="Normal 2 3 2 2 2 15 2 2 8" xfId="5277"/>
    <cellStyle name="Normal 2 3 2 2 2 15 2 3" xfId="5278"/>
    <cellStyle name="Normal 2 3 2 2 2 15 2 4" xfId="5279"/>
    <cellStyle name="Normal 2 3 2 2 2 15 2 5" xfId="5280"/>
    <cellStyle name="Normal 2 3 2 2 2 15 2 6" xfId="5281"/>
    <cellStyle name="Normal 2 3 2 2 2 15 2 7" xfId="5282"/>
    <cellStyle name="Normal 2 3 2 2 2 15 2 8" xfId="5283"/>
    <cellStyle name="Normal 2 3 2 2 2 15 3" xfId="5284"/>
    <cellStyle name="Normal 2 3 2 2 2 15 4" xfId="5285"/>
    <cellStyle name="Normal 2 3 2 2 2 15 5" xfId="5286"/>
    <cellStyle name="Normal 2 3 2 2 2 15 6" xfId="5287"/>
    <cellStyle name="Normal 2 3 2 2 2 15 7" xfId="5288"/>
    <cellStyle name="Normal 2 3 2 2 2 15 8" xfId="5289"/>
    <cellStyle name="Normal 2 3 2 2 2 15 9" xfId="5290"/>
    <cellStyle name="Normal 2 3 2 2 2 16" xfId="5291"/>
    <cellStyle name="Normal 2 3 2 2 2 16 2" xfId="5292"/>
    <cellStyle name="Normal 2 3 2 2 2 16 3" xfId="5293"/>
    <cellStyle name="Normal 2 3 2 2 2 16 4" xfId="5294"/>
    <cellStyle name="Normal 2 3 2 2 2 16 5" xfId="5295"/>
    <cellStyle name="Normal 2 3 2 2 2 16 6" xfId="5296"/>
    <cellStyle name="Normal 2 3 2 2 2 16 7" xfId="5297"/>
    <cellStyle name="Normal 2 3 2 2 2 16 8" xfId="5298"/>
    <cellStyle name="Normal 2 3 2 2 2 17" xfId="5299"/>
    <cellStyle name="Normal 2 3 2 2 2 18" xfId="5300"/>
    <cellStyle name="Normal 2 3 2 2 2 19" xfId="5301"/>
    <cellStyle name="Normal 2 3 2 2 2 2" xfId="5302"/>
    <cellStyle name="Normal 2 3 2 2 2 2 10" xfId="5303"/>
    <cellStyle name="Normal 2 3 2 2 2 2 10 2" xfId="5304"/>
    <cellStyle name="Normal 2 3 2 2 2 2 10 2 2" xfId="5305"/>
    <cellStyle name="Normal 2 3 2 2 2 2 10 2 2 2" xfId="5306"/>
    <cellStyle name="Normal 2 3 2 2 2 2 10 2 2 3" xfId="5307"/>
    <cellStyle name="Normal 2 3 2 2 2 2 10 2 2 4" xfId="5308"/>
    <cellStyle name="Normal 2 3 2 2 2 2 10 2 2 5" xfId="5309"/>
    <cellStyle name="Normal 2 3 2 2 2 2 10 2 2 6" xfId="5310"/>
    <cellStyle name="Normal 2 3 2 2 2 2 10 2 2 7" xfId="5311"/>
    <cellStyle name="Normal 2 3 2 2 2 2 10 2 2 8" xfId="5312"/>
    <cellStyle name="Normal 2 3 2 2 2 2 10 2 3" xfId="5313"/>
    <cellStyle name="Normal 2 3 2 2 2 2 10 2 4" xfId="5314"/>
    <cellStyle name="Normal 2 3 2 2 2 2 10 2 5" xfId="5315"/>
    <cellStyle name="Normal 2 3 2 2 2 2 10 2 6" xfId="5316"/>
    <cellStyle name="Normal 2 3 2 2 2 2 10 2 7" xfId="5317"/>
    <cellStyle name="Normal 2 3 2 2 2 2 10 2 8" xfId="5318"/>
    <cellStyle name="Normal 2 3 2 2 2 2 10 3" xfId="5319"/>
    <cellStyle name="Normal 2 3 2 2 2 2 10 4" xfId="5320"/>
    <cellStyle name="Normal 2 3 2 2 2 2 10 5" xfId="5321"/>
    <cellStyle name="Normal 2 3 2 2 2 2 10 6" xfId="5322"/>
    <cellStyle name="Normal 2 3 2 2 2 2 10 7" xfId="5323"/>
    <cellStyle name="Normal 2 3 2 2 2 2 10 8" xfId="5324"/>
    <cellStyle name="Normal 2 3 2 2 2 2 10 9" xfId="5325"/>
    <cellStyle name="Normal 2 3 2 2 2 2 11" xfId="5326"/>
    <cellStyle name="Normal 2 3 2 2 2 2 11 2" xfId="5327"/>
    <cellStyle name="Normal 2 3 2 2 2 2 11 3" xfId="5328"/>
    <cellStyle name="Normal 2 3 2 2 2 2 11 4" xfId="5329"/>
    <cellStyle name="Normal 2 3 2 2 2 2 11 5" xfId="5330"/>
    <cellStyle name="Normal 2 3 2 2 2 2 11 6" xfId="5331"/>
    <cellStyle name="Normal 2 3 2 2 2 2 11 7" xfId="5332"/>
    <cellStyle name="Normal 2 3 2 2 2 2 11 8" xfId="5333"/>
    <cellStyle name="Normal 2 3 2 2 2 2 12" xfId="5334"/>
    <cellStyle name="Normal 2 3 2 2 2 2 13" xfId="5335"/>
    <cellStyle name="Normal 2 3 2 2 2 2 14" xfId="5336"/>
    <cellStyle name="Normal 2 3 2 2 2 2 15" xfId="5337"/>
    <cellStyle name="Normal 2 3 2 2 2 2 16" xfId="5338"/>
    <cellStyle name="Normal 2 3 2 2 2 2 17" xfId="5339"/>
    <cellStyle name="Normal 2 3 2 2 2 2 2" xfId="5340"/>
    <cellStyle name="Normal 2 3 2 2 2 2 2 10" xfId="5341"/>
    <cellStyle name="Normal 2 3 2 2 2 2 2 10 2" xfId="5342"/>
    <cellStyle name="Normal 2 3 2 2 2 2 2 10 2 2" xfId="5343"/>
    <cellStyle name="Normal 2 3 2 2 2 2 2 10 2 2 2" xfId="5344"/>
    <cellStyle name="Normal 2 3 2 2 2 2 2 10 2 2 3" xfId="5345"/>
    <cellStyle name="Normal 2 3 2 2 2 2 2 10 2 2 4" xfId="5346"/>
    <cellStyle name="Normal 2 3 2 2 2 2 2 10 2 2 5" xfId="5347"/>
    <cellStyle name="Normal 2 3 2 2 2 2 2 10 2 2 6" xfId="5348"/>
    <cellStyle name="Normal 2 3 2 2 2 2 2 10 2 2 7" xfId="5349"/>
    <cellStyle name="Normal 2 3 2 2 2 2 2 10 2 2 8" xfId="5350"/>
    <cellStyle name="Normal 2 3 2 2 2 2 2 10 2 3" xfId="5351"/>
    <cellStyle name="Normal 2 3 2 2 2 2 2 10 2 4" xfId="5352"/>
    <cellStyle name="Normal 2 3 2 2 2 2 2 10 2 5" xfId="5353"/>
    <cellStyle name="Normal 2 3 2 2 2 2 2 10 2 6" xfId="5354"/>
    <cellStyle name="Normal 2 3 2 2 2 2 2 10 2 7" xfId="5355"/>
    <cellStyle name="Normal 2 3 2 2 2 2 2 10 2 8" xfId="5356"/>
    <cellStyle name="Normal 2 3 2 2 2 2 2 10 3" xfId="5357"/>
    <cellStyle name="Normal 2 3 2 2 2 2 2 10 4" xfId="5358"/>
    <cellStyle name="Normal 2 3 2 2 2 2 2 10 5" xfId="5359"/>
    <cellStyle name="Normal 2 3 2 2 2 2 2 10 6" xfId="5360"/>
    <cellStyle name="Normal 2 3 2 2 2 2 2 10 7" xfId="5361"/>
    <cellStyle name="Normal 2 3 2 2 2 2 2 10 8" xfId="5362"/>
    <cellStyle name="Normal 2 3 2 2 2 2 2 10 9" xfId="5363"/>
    <cellStyle name="Normal 2 3 2 2 2 2 2 11" xfId="5364"/>
    <cellStyle name="Normal 2 3 2 2 2 2 2 11 2" xfId="5365"/>
    <cellStyle name="Normal 2 3 2 2 2 2 2 11 3" xfId="5366"/>
    <cellStyle name="Normal 2 3 2 2 2 2 2 11 4" xfId="5367"/>
    <cellStyle name="Normal 2 3 2 2 2 2 2 11 5" xfId="5368"/>
    <cellStyle name="Normal 2 3 2 2 2 2 2 11 6" xfId="5369"/>
    <cellStyle name="Normal 2 3 2 2 2 2 2 11 7" xfId="5370"/>
    <cellStyle name="Normal 2 3 2 2 2 2 2 11 8" xfId="5371"/>
    <cellStyle name="Normal 2 3 2 2 2 2 2 12" xfId="5372"/>
    <cellStyle name="Normal 2 3 2 2 2 2 2 13" xfId="5373"/>
    <cellStyle name="Normal 2 3 2 2 2 2 2 14" xfId="5374"/>
    <cellStyle name="Normal 2 3 2 2 2 2 2 15" xfId="5375"/>
    <cellStyle name="Normal 2 3 2 2 2 2 2 16" xfId="5376"/>
    <cellStyle name="Normal 2 3 2 2 2 2 2 17" xfId="5377"/>
    <cellStyle name="Normal 2 3 2 2 2 2 2 2" xfId="5378"/>
    <cellStyle name="Normal 2 3 2 2 2 2 2 2 10" xfId="5379"/>
    <cellStyle name="Normal 2 3 2 2 2 2 2 2 2" xfId="5380"/>
    <cellStyle name="Normal 2 3 2 2 2 2 2 2 2 2" xfId="5381"/>
    <cellStyle name="Normal 2 3 2 2 2 2 2 2 2 2 2" xfId="5382"/>
    <cellStyle name="Normal 2 3 2 2 2 2 2 2 2 2 2 2" xfId="5383"/>
    <cellStyle name="Normal 2 3 2 2 2 2 2 2 2 2 2 3" xfId="5384"/>
    <cellStyle name="Normal 2 3 2 2 2 2 2 2 2 2 2 4" xfId="5385"/>
    <cellStyle name="Normal 2 3 2 2 2 2 2 2 2 2 2 5" xfId="5386"/>
    <cellStyle name="Normal 2 3 2 2 2 2 2 2 2 2 2 6" xfId="5387"/>
    <cellStyle name="Normal 2 3 2 2 2 2 2 2 2 2 2 7" xfId="5388"/>
    <cellStyle name="Normal 2 3 2 2 2 2 2 2 2 2 2 8" xfId="5389"/>
    <cellStyle name="Normal 2 3 2 2 2 2 2 2 2 2 3" xfId="5390"/>
    <cellStyle name="Normal 2 3 2 2 2 2 2 2 2 2 4" xfId="5391"/>
    <cellStyle name="Normal 2 3 2 2 2 2 2 2 2 2 5" xfId="5392"/>
    <cellStyle name="Normal 2 3 2 2 2 2 2 2 2 2 6" xfId="5393"/>
    <cellStyle name="Normal 2 3 2 2 2 2 2 2 2 2 7" xfId="5394"/>
    <cellStyle name="Normal 2 3 2 2 2 2 2 2 2 2 8" xfId="5395"/>
    <cellStyle name="Normal 2 3 2 2 2 2 2 2 2 3" xfId="5396"/>
    <cellStyle name="Normal 2 3 2 2 2 2 2 2 2 4" xfId="5397"/>
    <cellStyle name="Normal 2 3 2 2 2 2 2 2 2 5" xfId="5398"/>
    <cellStyle name="Normal 2 3 2 2 2 2 2 2 2 6" xfId="5399"/>
    <cellStyle name="Normal 2 3 2 2 2 2 2 2 2 7" xfId="5400"/>
    <cellStyle name="Normal 2 3 2 2 2 2 2 2 2 8" xfId="5401"/>
    <cellStyle name="Normal 2 3 2 2 2 2 2 2 2 9" xfId="5402"/>
    <cellStyle name="Normal 2 3 2 2 2 2 2 2 3" xfId="5403"/>
    <cellStyle name="Normal 2 3 2 2 2 2 2 2 4" xfId="5404"/>
    <cellStyle name="Normal 2 3 2 2 2 2 2 2 4 2" xfId="5405"/>
    <cellStyle name="Normal 2 3 2 2 2 2 2 2 4 3" xfId="5406"/>
    <cellStyle name="Normal 2 3 2 2 2 2 2 2 4 4" xfId="5407"/>
    <cellStyle name="Normal 2 3 2 2 2 2 2 2 4 5" xfId="5408"/>
    <cellStyle name="Normal 2 3 2 2 2 2 2 2 4 6" xfId="5409"/>
    <cellStyle name="Normal 2 3 2 2 2 2 2 2 4 7" xfId="5410"/>
    <cellStyle name="Normal 2 3 2 2 2 2 2 2 4 8" xfId="5411"/>
    <cellStyle name="Normal 2 3 2 2 2 2 2 2 5" xfId="5412"/>
    <cellStyle name="Normal 2 3 2 2 2 2 2 2 6" xfId="5413"/>
    <cellStyle name="Normal 2 3 2 2 2 2 2 2 7" xfId="5414"/>
    <cellStyle name="Normal 2 3 2 2 2 2 2 2 8" xfId="5415"/>
    <cellStyle name="Normal 2 3 2 2 2 2 2 2 9" xfId="5416"/>
    <cellStyle name="Normal 2 3 2 2 2 2 2 3" xfId="5417"/>
    <cellStyle name="Normal 2 3 2 2 2 2 2 4" xfId="5418"/>
    <cellStyle name="Normal 2 3 2 2 2 2 2 5" xfId="5419"/>
    <cellStyle name="Normal 2 3 2 2 2 2 2 6" xfId="5420"/>
    <cellStyle name="Normal 2 3 2 2 2 2 2 7" xfId="5421"/>
    <cellStyle name="Normal 2 3 2 2 2 2 2 8" xfId="5422"/>
    <cellStyle name="Normal 2 3 2 2 2 2 2 9" xfId="5423"/>
    <cellStyle name="Normal 2 3 2 2 2 2 3" xfId="5424"/>
    <cellStyle name="Normal 2 3 2 2 2 2 3 10" xfId="5425"/>
    <cellStyle name="Normal 2 3 2 2 2 2 3 2" xfId="5426"/>
    <cellStyle name="Normal 2 3 2 2 2 2 3 2 2" xfId="5427"/>
    <cellStyle name="Normal 2 3 2 2 2 2 3 2 2 2" xfId="5428"/>
    <cellStyle name="Normal 2 3 2 2 2 2 3 2 2 2 2" xfId="5429"/>
    <cellStyle name="Normal 2 3 2 2 2 2 3 2 2 2 3" xfId="5430"/>
    <cellStyle name="Normal 2 3 2 2 2 2 3 2 2 2 4" xfId="5431"/>
    <cellStyle name="Normal 2 3 2 2 2 2 3 2 2 2 5" xfId="5432"/>
    <cellStyle name="Normal 2 3 2 2 2 2 3 2 2 2 6" xfId="5433"/>
    <cellStyle name="Normal 2 3 2 2 2 2 3 2 2 2 7" xfId="5434"/>
    <cellStyle name="Normal 2 3 2 2 2 2 3 2 2 2 8" xfId="5435"/>
    <cellStyle name="Normal 2 3 2 2 2 2 3 2 2 3" xfId="5436"/>
    <cellStyle name="Normal 2 3 2 2 2 2 3 2 2 4" xfId="5437"/>
    <cellStyle name="Normal 2 3 2 2 2 2 3 2 2 5" xfId="5438"/>
    <cellStyle name="Normal 2 3 2 2 2 2 3 2 2 6" xfId="5439"/>
    <cellStyle name="Normal 2 3 2 2 2 2 3 2 2 7" xfId="5440"/>
    <cellStyle name="Normal 2 3 2 2 2 2 3 2 2 8" xfId="5441"/>
    <cellStyle name="Normal 2 3 2 2 2 2 3 2 3" xfId="5442"/>
    <cellStyle name="Normal 2 3 2 2 2 2 3 2 4" xfId="5443"/>
    <cellStyle name="Normal 2 3 2 2 2 2 3 2 5" xfId="5444"/>
    <cellStyle name="Normal 2 3 2 2 2 2 3 2 6" xfId="5445"/>
    <cellStyle name="Normal 2 3 2 2 2 2 3 2 7" xfId="5446"/>
    <cellStyle name="Normal 2 3 2 2 2 2 3 2 8" xfId="5447"/>
    <cellStyle name="Normal 2 3 2 2 2 2 3 2 9" xfId="5448"/>
    <cellStyle name="Normal 2 3 2 2 2 2 3 3" xfId="5449"/>
    <cellStyle name="Normal 2 3 2 2 2 2 3 4" xfId="5450"/>
    <cellStyle name="Normal 2 3 2 2 2 2 3 4 2" xfId="5451"/>
    <cellStyle name="Normal 2 3 2 2 2 2 3 4 3" xfId="5452"/>
    <cellStyle name="Normal 2 3 2 2 2 2 3 4 4" xfId="5453"/>
    <cellStyle name="Normal 2 3 2 2 2 2 3 4 5" xfId="5454"/>
    <cellStyle name="Normal 2 3 2 2 2 2 3 4 6" xfId="5455"/>
    <cellStyle name="Normal 2 3 2 2 2 2 3 4 7" xfId="5456"/>
    <cellStyle name="Normal 2 3 2 2 2 2 3 4 8" xfId="5457"/>
    <cellStyle name="Normal 2 3 2 2 2 2 3 5" xfId="5458"/>
    <cellStyle name="Normal 2 3 2 2 2 2 3 6" xfId="5459"/>
    <cellStyle name="Normal 2 3 2 2 2 2 3 7" xfId="5460"/>
    <cellStyle name="Normal 2 3 2 2 2 2 3 8" xfId="5461"/>
    <cellStyle name="Normal 2 3 2 2 2 2 3 9" xfId="5462"/>
    <cellStyle name="Normal 2 3 2 2 2 2 4" xfId="5463"/>
    <cellStyle name="Normal 2 3 2 2 2 2 5" xfId="5464"/>
    <cellStyle name="Normal 2 3 2 2 2 2 6" xfId="5465"/>
    <cellStyle name="Normal 2 3 2 2 2 2 7" xfId="5466"/>
    <cellStyle name="Normal 2 3 2 2 2 2 8" xfId="5467"/>
    <cellStyle name="Normal 2 3 2 2 2 2 9" xfId="5468"/>
    <cellStyle name="Normal 2 3 2 2 2 20" xfId="5469"/>
    <cellStyle name="Normal 2 3 2 2 2 21" xfId="5470"/>
    <cellStyle name="Normal 2 3 2 2 2 22" xfId="5471"/>
    <cellStyle name="Normal 2 3 2 2 2 3" xfId="5472"/>
    <cellStyle name="Normal 2 3 2 2 2 4" xfId="5473"/>
    <cellStyle name="Normal 2 3 2 2 2 5" xfId="5474"/>
    <cellStyle name="Normal 2 3 2 2 2 6" xfId="5475"/>
    <cellStyle name="Normal 2 3 2 2 2 7" xfId="5476"/>
    <cellStyle name="Normal 2 3 2 2 2 7 10" xfId="5477"/>
    <cellStyle name="Normal 2 3 2 2 2 7 2" xfId="5478"/>
    <cellStyle name="Normal 2 3 2 2 2 7 2 2" xfId="5479"/>
    <cellStyle name="Normal 2 3 2 2 2 7 2 2 2" xfId="5480"/>
    <cellStyle name="Normal 2 3 2 2 2 7 2 2 2 2" xfId="5481"/>
    <cellStyle name="Normal 2 3 2 2 2 7 2 2 2 3" xfId="5482"/>
    <cellStyle name="Normal 2 3 2 2 2 7 2 2 2 4" xfId="5483"/>
    <cellStyle name="Normal 2 3 2 2 2 7 2 2 2 5" xfId="5484"/>
    <cellStyle name="Normal 2 3 2 2 2 7 2 2 2 6" xfId="5485"/>
    <cellStyle name="Normal 2 3 2 2 2 7 2 2 2 7" xfId="5486"/>
    <cellStyle name="Normal 2 3 2 2 2 7 2 2 2 8" xfId="5487"/>
    <cellStyle name="Normal 2 3 2 2 2 7 2 2 3" xfId="5488"/>
    <cellStyle name="Normal 2 3 2 2 2 7 2 2 4" xfId="5489"/>
    <cellStyle name="Normal 2 3 2 2 2 7 2 2 5" xfId="5490"/>
    <cellStyle name="Normal 2 3 2 2 2 7 2 2 6" xfId="5491"/>
    <cellStyle name="Normal 2 3 2 2 2 7 2 2 7" xfId="5492"/>
    <cellStyle name="Normal 2 3 2 2 2 7 2 2 8" xfId="5493"/>
    <cellStyle name="Normal 2 3 2 2 2 7 2 3" xfId="5494"/>
    <cellStyle name="Normal 2 3 2 2 2 7 2 4" xfId="5495"/>
    <cellStyle name="Normal 2 3 2 2 2 7 2 5" xfId="5496"/>
    <cellStyle name="Normal 2 3 2 2 2 7 2 6" xfId="5497"/>
    <cellStyle name="Normal 2 3 2 2 2 7 2 7" xfId="5498"/>
    <cellStyle name="Normal 2 3 2 2 2 7 2 8" xfId="5499"/>
    <cellStyle name="Normal 2 3 2 2 2 7 2 9" xfId="5500"/>
    <cellStyle name="Normal 2 3 2 2 2 7 3" xfId="5501"/>
    <cellStyle name="Normal 2 3 2 2 2 7 4" xfId="5502"/>
    <cellStyle name="Normal 2 3 2 2 2 7 4 2" xfId="5503"/>
    <cellStyle name="Normal 2 3 2 2 2 7 4 3" xfId="5504"/>
    <cellStyle name="Normal 2 3 2 2 2 7 4 4" xfId="5505"/>
    <cellStyle name="Normal 2 3 2 2 2 7 4 5" xfId="5506"/>
    <cellStyle name="Normal 2 3 2 2 2 7 4 6" xfId="5507"/>
    <cellStyle name="Normal 2 3 2 2 2 7 4 7" xfId="5508"/>
    <cellStyle name="Normal 2 3 2 2 2 7 4 8" xfId="5509"/>
    <cellStyle name="Normal 2 3 2 2 2 7 5" xfId="5510"/>
    <cellStyle name="Normal 2 3 2 2 2 7 6" xfId="5511"/>
    <cellStyle name="Normal 2 3 2 2 2 7 7" xfId="5512"/>
    <cellStyle name="Normal 2 3 2 2 2 7 8" xfId="5513"/>
    <cellStyle name="Normal 2 3 2 2 2 7 9" xfId="5514"/>
    <cellStyle name="Normal 2 3 2 2 2 8" xfId="5515"/>
    <cellStyle name="Normal 2 3 2 2 2 9" xfId="5516"/>
    <cellStyle name="Normal 2 3 2 2 20" xfId="5517"/>
    <cellStyle name="Normal 2 3 2 2 21" xfId="5518"/>
    <cellStyle name="Normal 2 3 2 2 22" xfId="5519"/>
    <cellStyle name="Normal 2 3 2 2 3" xfId="5520"/>
    <cellStyle name="Normal 2 3 2 2 3 10" xfId="5521"/>
    <cellStyle name="Normal 2 3 2 2 3 10 2" xfId="5522"/>
    <cellStyle name="Normal 2 3 2 2 3 10 2 2" xfId="5523"/>
    <cellStyle name="Normal 2 3 2 2 3 10 2 2 2" xfId="5524"/>
    <cellStyle name="Normal 2 3 2 2 3 10 2 2 3" xfId="5525"/>
    <cellStyle name="Normal 2 3 2 2 3 10 2 2 4" xfId="5526"/>
    <cellStyle name="Normal 2 3 2 2 3 10 2 2 5" xfId="5527"/>
    <cellStyle name="Normal 2 3 2 2 3 10 2 2 6" xfId="5528"/>
    <cellStyle name="Normal 2 3 2 2 3 10 2 2 7" xfId="5529"/>
    <cellStyle name="Normal 2 3 2 2 3 10 2 2 8" xfId="5530"/>
    <cellStyle name="Normal 2 3 2 2 3 10 2 3" xfId="5531"/>
    <cellStyle name="Normal 2 3 2 2 3 10 2 4" xfId="5532"/>
    <cellStyle name="Normal 2 3 2 2 3 10 2 5" xfId="5533"/>
    <cellStyle name="Normal 2 3 2 2 3 10 2 6" xfId="5534"/>
    <cellStyle name="Normal 2 3 2 2 3 10 2 7" xfId="5535"/>
    <cellStyle name="Normal 2 3 2 2 3 10 2 8" xfId="5536"/>
    <cellStyle name="Normal 2 3 2 2 3 10 3" xfId="5537"/>
    <cellStyle name="Normal 2 3 2 2 3 10 4" xfId="5538"/>
    <cellStyle name="Normal 2 3 2 2 3 10 5" xfId="5539"/>
    <cellStyle name="Normal 2 3 2 2 3 10 6" xfId="5540"/>
    <cellStyle name="Normal 2 3 2 2 3 10 7" xfId="5541"/>
    <cellStyle name="Normal 2 3 2 2 3 10 8" xfId="5542"/>
    <cellStyle name="Normal 2 3 2 2 3 10 9" xfId="5543"/>
    <cellStyle name="Normal 2 3 2 2 3 11" xfId="5544"/>
    <cellStyle name="Normal 2 3 2 2 3 11 2" xfId="5545"/>
    <cellStyle name="Normal 2 3 2 2 3 11 3" xfId="5546"/>
    <cellStyle name="Normal 2 3 2 2 3 11 4" xfId="5547"/>
    <cellStyle name="Normal 2 3 2 2 3 11 5" xfId="5548"/>
    <cellStyle name="Normal 2 3 2 2 3 11 6" xfId="5549"/>
    <cellStyle name="Normal 2 3 2 2 3 11 7" xfId="5550"/>
    <cellStyle name="Normal 2 3 2 2 3 11 8" xfId="5551"/>
    <cellStyle name="Normal 2 3 2 2 3 12" xfId="5552"/>
    <cellStyle name="Normal 2 3 2 2 3 13" xfId="5553"/>
    <cellStyle name="Normal 2 3 2 2 3 14" xfId="5554"/>
    <cellStyle name="Normal 2 3 2 2 3 15" xfId="5555"/>
    <cellStyle name="Normal 2 3 2 2 3 16" xfId="5556"/>
    <cellStyle name="Normal 2 3 2 2 3 17" xfId="5557"/>
    <cellStyle name="Normal 2 3 2 2 3 2" xfId="5558"/>
    <cellStyle name="Normal 2 3 2 2 3 2 10" xfId="5559"/>
    <cellStyle name="Normal 2 3 2 2 3 2 10 2" xfId="5560"/>
    <cellStyle name="Normal 2 3 2 2 3 2 10 2 2" xfId="5561"/>
    <cellStyle name="Normal 2 3 2 2 3 2 10 2 2 2" xfId="5562"/>
    <cellStyle name="Normal 2 3 2 2 3 2 10 2 2 3" xfId="5563"/>
    <cellStyle name="Normal 2 3 2 2 3 2 10 2 2 4" xfId="5564"/>
    <cellStyle name="Normal 2 3 2 2 3 2 10 2 2 5" xfId="5565"/>
    <cellStyle name="Normal 2 3 2 2 3 2 10 2 2 6" xfId="5566"/>
    <cellStyle name="Normal 2 3 2 2 3 2 10 2 2 7" xfId="5567"/>
    <cellStyle name="Normal 2 3 2 2 3 2 10 2 2 8" xfId="5568"/>
    <cellStyle name="Normal 2 3 2 2 3 2 10 2 3" xfId="5569"/>
    <cellStyle name="Normal 2 3 2 2 3 2 10 2 4" xfId="5570"/>
    <cellStyle name="Normal 2 3 2 2 3 2 10 2 5" xfId="5571"/>
    <cellStyle name="Normal 2 3 2 2 3 2 10 2 6" xfId="5572"/>
    <cellStyle name="Normal 2 3 2 2 3 2 10 2 7" xfId="5573"/>
    <cellStyle name="Normal 2 3 2 2 3 2 10 2 8" xfId="5574"/>
    <cellStyle name="Normal 2 3 2 2 3 2 10 3" xfId="5575"/>
    <cellStyle name="Normal 2 3 2 2 3 2 10 4" xfId="5576"/>
    <cellStyle name="Normal 2 3 2 2 3 2 10 5" xfId="5577"/>
    <cellStyle name="Normal 2 3 2 2 3 2 10 6" xfId="5578"/>
    <cellStyle name="Normal 2 3 2 2 3 2 10 7" xfId="5579"/>
    <cellStyle name="Normal 2 3 2 2 3 2 10 8" xfId="5580"/>
    <cellStyle name="Normal 2 3 2 2 3 2 10 9" xfId="5581"/>
    <cellStyle name="Normal 2 3 2 2 3 2 11" xfId="5582"/>
    <cellStyle name="Normal 2 3 2 2 3 2 11 2" xfId="5583"/>
    <cellStyle name="Normal 2 3 2 2 3 2 11 3" xfId="5584"/>
    <cellStyle name="Normal 2 3 2 2 3 2 11 4" xfId="5585"/>
    <cellStyle name="Normal 2 3 2 2 3 2 11 5" xfId="5586"/>
    <cellStyle name="Normal 2 3 2 2 3 2 11 6" xfId="5587"/>
    <cellStyle name="Normal 2 3 2 2 3 2 11 7" xfId="5588"/>
    <cellStyle name="Normal 2 3 2 2 3 2 11 8" xfId="5589"/>
    <cellStyle name="Normal 2 3 2 2 3 2 12" xfId="5590"/>
    <cellStyle name="Normal 2 3 2 2 3 2 13" xfId="5591"/>
    <cellStyle name="Normal 2 3 2 2 3 2 14" xfId="5592"/>
    <cellStyle name="Normal 2 3 2 2 3 2 15" xfId="5593"/>
    <cellStyle name="Normal 2 3 2 2 3 2 16" xfId="5594"/>
    <cellStyle name="Normal 2 3 2 2 3 2 17" xfId="5595"/>
    <cellStyle name="Normal 2 3 2 2 3 2 2" xfId="5596"/>
    <cellStyle name="Normal 2 3 2 2 3 2 2 10" xfId="5597"/>
    <cellStyle name="Normal 2 3 2 2 3 2 2 2" xfId="5598"/>
    <cellStyle name="Normal 2 3 2 2 3 2 2 2 2" xfId="5599"/>
    <cellStyle name="Normal 2 3 2 2 3 2 2 2 2 2" xfId="5600"/>
    <cellStyle name="Normal 2 3 2 2 3 2 2 2 2 2 2" xfId="5601"/>
    <cellStyle name="Normal 2 3 2 2 3 2 2 2 2 2 3" xfId="5602"/>
    <cellStyle name="Normal 2 3 2 2 3 2 2 2 2 2 4" xfId="5603"/>
    <cellStyle name="Normal 2 3 2 2 3 2 2 2 2 2 5" xfId="5604"/>
    <cellStyle name="Normal 2 3 2 2 3 2 2 2 2 2 6" xfId="5605"/>
    <cellStyle name="Normal 2 3 2 2 3 2 2 2 2 2 7" xfId="5606"/>
    <cellStyle name="Normal 2 3 2 2 3 2 2 2 2 2 8" xfId="5607"/>
    <cellStyle name="Normal 2 3 2 2 3 2 2 2 2 3" xfId="5608"/>
    <cellStyle name="Normal 2 3 2 2 3 2 2 2 2 4" xfId="5609"/>
    <cellStyle name="Normal 2 3 2 2 3 2 2 2 2 5" xfId="5610"/>
    <cellStyle name="Normal 2 3 2 2 3 2 2 2 2 6" xfId="5611"/>
    <cellStyle name="Normal 2 3 2 2 3 2 2 2 2 7" xfId="5612"/>
    <cellStyle name="Normal 2 3 2 2 3 2 2 2 2 8" xfId="5613"/>
    <cellStyle name="Normal 2 3 2 2 3 2 2 2 3" xfId="5614"/>
    <cellStyle name="Normal 2 3 2 2 3 2 2 2 4" xfId="5615"/>
    <cellStyle name="Normal 2 3 2 2 3 2 2 2 5" xfId="5616"/>
    <cellStyle name="Normal 2 3 2 2 3 2 2 2 6" xfId="5617"/>
    <cellStyle name="Normal 2 3 2 2 3 2 2 2 7" xfId="5618"/>
    <cellStyle name="Normal 2 3 2 2 3 2 2 2 8" xfId="5619"/>
    <cellStyle name="Normal 2 3 2 2 3 2 2 2 9" xfId="5620"/>
    <cellStyle name="Normal 2 3 2 2 3 2 2 3" xfId="5621"/>
    <cellStyle name="Normal 2 3 2 2 3 2 2 4" xfId="5622"/>
    <cellStyle name="Normal 2 3 2 2 3 2 2 4 2" xfId="5623"/>
    <cellStyle name="Normal 2 3 2 2 3 2 2 4 3" xfId="5624"/>
    <cellStyle name="Normal 2 3 2 2 3 2 2 4 4" xfId="5625"/>
    <cellStyle name="Normal 2 3 2 2 3 2 2 4 5" xfId="5626"/>
    <cellStyle name="Normal 2 3 2 2 3 2 2 4 6" xfId="5627"/>
    <cellStyle name="Normal 2 3 2 2 3 2 2 4 7" xfId="5628"/>
    <cellStyle name="Normal 2 3 2 2 3 2 2 4 8" xfId="5629"/>
    <cellStyle name="Normal 2 3 2 2 3 2 2 5" xfId="5630"/>
    <cellStyle name="Normal 2 3 2 2 3 2 2 6" xfId="5631"/>
    <cellStyle name="Normal 2 3 2 2 3 2 2 7" xfId="5632"/>
    <cellStyle name="Normal 2 3 2 2 3 2 2 8" xfId="5633"/>
    <cellStyle name="Normal 2 3 2 2 3 2 2 9" xfId="5634"/>
    <cellStyle name="Normal 2 3 2 2 3 2 3" xfId="5635"/>
    <cellStyle name="Normal 2 3 2 2 3 2 4" xfId="5636"/>
    <cellStyle name="Normal 2 3 2 2 3 2 5" xfId="5637"/>
    <cellStyle name="Normal 2 3 2 2 3 2 6" xfId="5638"/>
    <cellStyle name="Normal 2 3 2 2 3 2 7" xfId="5639"/>
    <cellStyle name="Normal 2 3 2 2 3 2 8" xfId="5640"/>
    <cellStyle name="Normal 2 3 2 2 3 2 9" xfId="5641"/>
    <cellStyle name="Normal 2 3 2 2 3 3" xfId="5642"/>
    <cellStyle name="Normal 2 3 2 2 3 3 10" xfId="5643"/>
    <cellStyle name="Normal 2 3 2 2 3 3 2" xfId="5644"/>
    <cellStyle name="Normal 2 3 2 2 3 3 2 2" xfId="5645"/>
    <cellStyle name="Normal 2 3 2 2 3 3 2 2 2" xfId="5646"/>
    <cellStyle name="Normal 2 3 2 2 3 3 2 2 2 2" xfId="5647"/>
    <cellStyle name="Normal 2 3 2 2 3 3 2 2 2 3" xfId="5648"/>
    <cellStyle name="Normal 2 3 2 2 3 3 2 2 2 4" xfId="5649"/>
    <cellStyle name="Normal 2 3 2 2 3 3 2 2 2 5" xfId="5650"/>
    <cellStyle name="Normal 2 3 2 2 3 3 2 2 2 6" xfId="5651"/>
    <cellStyle name="Normal 2 3 2 2 3 3 2 2 2 7" xfId="5652"/>
    <cellStyle name="Normal 2 3 2 2 3 3 2 2 2 8" xfId="5653"/>
    <cellStyle name="Normal 2 3 2 2 3 3 2 2 3" xfId="5654"/>
    <cellStyle name="Normal 2 3 2 2 3 3 2 2 4" xfId="5655"/>
    <cellStyle name="Normal 2 3 2 2 3 3 2 2 5" xfId="5656"/>
    <cellStyle name="Normal 2 3 2 2 3 3 2 2 6" xfId="5657"/>
    <cellStyle name="Normal 2 3 2 2 3 3 2 2 7" xfId="5658"/>
    <cellStyle name="Normal 2 3 2 2 3 3 2 2 8" xfId="5659"/>
    <cellStyle name="Normal 2 3 2 2 3 3 2 3" xfId="5660"/>
    <cellStyle name="Normal 2 3 2 2 3 3 2 4" xfId="5661"/>
    <cellStyle name="Normal 2 3 2 2 3 3 2 5" xfId="5662"/>
    <cellStyle name="Normal 2 3 2 2 3 3 2 6" xfId="5663"/>
    <cellStyle name="Normal 2 3 2 2 3 3 2 7" xfId="5664"/>
    <cellStyle name="Normal 2 3 2 2 3 3 2 8" xfId="5665"/>
    <cellStyle name="Normal 2 3 2 2 3 3 2 9" xfId="5666"/>
    <cellStyle name="Normal 2 3 2 2 3 3 3" xfId="5667"/>
    <cellStyle name="Normal 2 3 2 2 3 3 4" xfId="5668"/>
    <cellStyle name="Normal 2 3 2 2 3 3 4 2" xfId="5669"/>
    <cellStyle name="Normal 2 3 2 2 3 3 4 3" xfId="5670"/>
    <cellStyle name="Normal 2 3 2 2 3 3 4 4" xfId="5671"/>
    <cellStyle name="Normal 2 3 2 2 3 3 4 5" xfId="5672"/>
    <cellStyle name="Normal 2 3 2 2 3 3 4 6" xfId="5673"/>
    <cellStyle name="Normal 2 3 2 2 3 3 4 7" xfId="5674"/>
    <cellStyle name="Normal 2 3 2 2 3 3 4 8" xfId="5675"/>
    <cellStyle name="Normal 2 3 2 2 3 3 5" xfId="5676"/>
    <cellStyle name="Normal 2 3 2 2 3 3 6" xfId="5677"/>
    <cellStyle name="Normal 2 3 2 2 3 3 7" xfId="5678"/>
    <cellStyle name="Normal 2 3 2 2 3 3 8" xfId="5679"/>
    <cellStyle name="Normal 2 3 2 2 3 3 9" xfId="5680"/>
    <cellStyle name="Normal 2 3 2 2 3 4" xfId="5681"/>
    <cellStyle name="Normal 2 3 2 2 3 5" xfId="5682"/>
    <cellStyle name="Normal 2 3 2 2 3 6" xfId="5683"/>
    <cellStyle name="Normal 2 3 2 2 3 7" xfId="5684"/>
    <cellStyle name="Normal 2 3 2 2 3 8" xfId="5685"/>
    <cellStyle name="Normal 2 3 2 2 3 9" xfId="5686"/>
    <cellStyle name="Normal 2 3 2 2 4" xfId="5687"/>
    <cellStyle name="Normal 2 3 2 2 5" xfId="5688"/>
    <cellStyle name="Normal 2 3 2 2 6" xfId="5689"/>
    <cellStyle name="Normal 2 3 2 2 7" xfId="5690"/>
    <cellStyle name="Normal 2 3 2 2 7 10" xfId="5691"/>
    <cellStyle name="Normal 2 3 2 2 7 2" xfId="5692"/>
    <cellStyle name="Normal 2 3 2 2 7 2 2" xfId="5693"/>
    <cellStyle name="Normal 2 3 2 2 7 2 2 2" xfId="5694"/>
    <cellStyle name="Normal 2 3 2 2 7 2 2 2 2" xfId="5695"/>
    <cellStyle name="Normal 2 3 2 2 7 2 2 2 3" xfId="5696"/>
    <cellStyle name="Normal 2 3 2 2 7 2 2 2 4" xfId="5697"/>
    <cellStyle name="Normal 2 3 2 2 7 2 2 2 5" xfId="5698"/>
    <cellStyle name="Normal 2 3 2 2 7 2 2 2 6" xfId="5699"/>
    <cellStyle name="Normal 2 3 2 2 7 2 2 2 7" xfId="5700"/>
    <cellStyle name="Normal 2 3 2 2 7 2 2 2 8" xfId="5701"/>
    <cellStyle name="Normal 2 3 2 2 7 2 2 3" xfId="5702"/>
    <cellStyle name="Normal 2 3 2 2 7 2 2 4" xfId="5703"/>
    <cellStyle name="Normal 2 3 2 2 7 2 2 5" xfId="5704"/>
    <cellStyle name="Normal 2 3 2 2 7 2 2 6" xfId="5705"/>
    <cellStyle name="Normal 2 3 2 2 7 2 2 7" xfId="5706"/>
    <cellStyle name="Normal 2 3 2 2 7 2 2 8" xfId="5707"/>
    <cellStyle name="Normal 2 3 2 2 7 2 3" xfId="5708"/>
    <cellStyle name="Normal 2 3 2 2 7 2 4" xfId="5709"/>
    <cellStyle name="Normal 2 3 2 2 7 2 5" xfId="5710"/>
    <cellStyle name="Normal 2 3 2 2 7 2 6" xfId="5711"/>
    <cellStyle name="Normal 2 3 2 2 7 2 7" xfId="5712"/>
    <cellStyle name="Normal 2 3 2 2 7 2 8" xfId="5713"/>
    <cellStyle name="Normal 2 3 2 2 7 2 9" xfId="5714"/>
    <cellStyle name="Normal 2 3 2 2 7 3" xfId="5715"/>
    <cellStyle name="Normal 2 3 2 2 7 4" xfId="5716"/>
    <cellStyle name="Normal 2 3 2 2 7 4 2" xfId="5717"/>
    <cellStyle name="Normal 2 3 2 2 7 4 3" xfId="5718"/>
    <cellStyle name="Normal 2 3 2 2 7 4 4" xfId="5719"/>
    <cellStyle name="Normal 2 3 2 2 7 4 5" xfId="5720"/>
    <cellStyle name="Normal 2 3 2 2 7 4 6" xfId="5721"/>
    <cellStyle name="Normal 2 3 2 2 7 4 7" xfId="5722"/>
    <cellStyle name="Normal 2 3 2 2 7 4 8" xfId="5723"/>
    <cellStyle name="Normal 2 3 2 2 7 5" xfId="5724"/>
    <cellStyle name="Normal 2 3 2 2 7 6" xfId="5725"/>
    <cellStyle name="Normal 2 3 2 2 7 7" xfId="5726"/>
    <cellStyle name="Normal 2 3 2 2 7 8" xfId="5727"/>
    <cellStyle name="Normal 2 3 2 2 7 9" xfId="5728"/>
    <cellStyle name="Normal 2 3 2 2 8" xfId="5729"/>
    <cellStyle name="Normal 2 3 2 2 9" xfId="5730"/>
    <cellStyle name="Normal 2 3 2 20" xfId="5731"/>
    <cellStyle name="Normal 2 3 2 21" xfId="5732"/>
    <cellStyle name="Normal 2 3 2 22" xfId="5733"/>
    <cellStyle name="Normal 2 3 2 23" xfId="5734"/>
    <cellStyle name="Normal 2 3 2 23 10" xfId="5735"/>
    <cellStyle name="Normal 2 3 2 23 10 2" xfId="5736"/>
    <cellStyle name="Normal 2 3 2 23 10 2 2" xfId="5737"/>
    <cellStyle name="Normal 2 3 2 23 10 2 2 2" xfId="5738"/>
    <cellStyle name="Normal 2 3 2 23 10 2 2 3" xfId="5739"/>
    <cellStyle name="Normal 2 3 2 23 10 2 2 4" xfId="5740"/>
    <cellStyle name="Normal 2 3 2 23 10 2 2 5" xfId="5741"/>
    <cellStyle name="Normal 2 3 2 23 10 2 2 6" xfId="5742"/>
    <cellStyle name="Normal 2 3 2 23 10 2 2 7" xfId="5743"/>
    <cellStyle name="Normal 2 3 2 23 10 2 2 8" xfId="5744"/>
    <cellStyle name="Normal 2 3 2 23 10 2 3" xfId="5745"/>
    <cellStyle name="Normal 2 3 2 23 10 2 4" xfId="5746"/>
    <cellStyle name="Normal 2 3 2 23 10 2 5" xfId="5747"/>
    <cellStyle name="Normal 2 3 2 23 10 2 6" xfId="5748"/>
    <cellStyle name="Normal 2 3 2 23 10 2 7" xfId="5749"/>
    <cellStyle name="Normal 2 3 2 23 10 2 8" xfId="5750"/>
    <cellStyle name="Normal 2 3 2 23 10 3" xfId="5751"/>
    <cellStyle name="Normal 2 3 2 23 10 4" xfId="5752"/>
    <cellStyle name="Normal 2 3 2 23 10 5" xfId="5753"/>
    <cellStyle name="Normal 2 3 2 23 10 6" xfId="5754"/>
    <cellStyle name="Normal 2 3 2 23 10 7" xfId="5755"/>
    <cellStyle name="Normal 2 3 2 23 10 8" xfId="5756"/>
    <cellStyle name="Normal 2 3 2 23 10 9" xfId="5757"/>
    <cellStyle name="Normal 2 3 2 23 11" xfId="5758"/>
    <cellStyle name="Normal 2 3 2 23 11 2" xfId="5759"/>
    <cellStyle name="Normal 2 3 2 23 11 3" xfId="5760"/>
    <cellStyle name="Normal 2 3 2 23 11 4" xfId="5761"/>
    <cellStyle name="Normal 2 3 2 23 11 5" xfId="5762"/>
    <cellStyle name="Normal 2 3 2 23 11 6" xfId="5763"/>
    <cellStyle name="Normal 2 3 2 23 11 7" xfId="5764"/>
    <cellStyle name="Normal 2 3 2 23 11 8" xfId="5765"/>
    <cellStyle name="Normal 2 3 2 23 12" xfId="5766"/>
    <cellStyle name="Normal 2 3 2 23 13" xfId="5767"/>
    <cellStyle name="Normal 2 3 2 23 14" xfId="5768"/>
    <cellStyle name="Normal 2 3 2 23 15" xfId="5769"/>
    <cellStyle name="Normal 2 3 2 23 16" xfId="5770"/>
    <cellStyle name="Normal 2 3 2 23 17" xfId="5771"/>
    <cellStyle name="Normal 2 3 2 23 2" xfId="5772"/>
    <cellStyle name="Normal 2 3 2 23 2 10" xfId="5773"/>
    <cellStyle name="Normal 2 3 2 23 2 10 2" xfId="5774"/>
    <cellStyle name="Normal 2 3 2 23 2 10 2 2" xfId="5775"/>
    <cellStyle name="Normal 2 3 2 23 2 10 2 2 2" xfId="5776"/>
    <cellStyle name="Normal 2 3 2 23 2 10 2 2 3" xfId="5777"/>
    <cellStyle name="Normal 2 3 2 23 2 10 2 2 4" xfId="5778"/>
    <cellStyle name="Normal 2 3 2 23 2 10 2 2 5" xfId="5779"/>
    <cellStyle name="Normal 2 3 2 23 2 10 2 2 6" xfId="5780"/>
    <cellStyle name="Normal 2 3 2 23 2 10 2 2 7" xfId="5781"/>
    <cellStyle name="Normal 2 3 2 23 2 10 2 2 8" xfId="5782"/>
    <cellStyle name="Normal 2 3 2 23 2 10 2 3" xfId="5783"/>
    <cellStyle name="Normal 2 3 2 23 2 10 2 4" xfId="5784"/>
    <cellStyle name="Normal 2 3 2 23 2 10 2 5" xfId="5785"/>
    <cellStyle name="Normal 2 3 2 23 2 10 2 6" xfId="5786"/>
    <cellStyle name="Normal 2 3 2 23 2 10 2 7" xfId="5787"/>
    <cellStyle name="Normal 2 3 2 23 2 10 2 8" xfId="5788"/>
    <cellStyle name="Normal 2 3 2 23 2 10 3" xfId="5789"/>
    <cellStyle name="Normal 2 3 2 23 2 10 4" xfId="5790"/>
    <cellStyle name="Normal 2 3 2 23 2 10 5" xfId="5791"/>
    <cellStyle name="Normal 2 3 2 23 2 10 6" xfId="5792"/>
    <cellStyle name="Normal 2 3 2 23 2 10 7" xfId="5793"/>
    <cellStyle name="Normal 2 3 2 23 2 10 8" xfId="5794"/>
    <cellStyle name="Normal 2 3 2 23 2 10 9" xfId="5795"/>
    <cellStyle name="Normal 2 3 2 23 2 11" xfId="5796"/>
    <cellStyle name="Normal 2 3 2 23 2 11 2" xfId="5797"/>
    <cellStyle name="Normal 2 3 2 23 2 11 3" xfId="5798"/>
    <cellStyle name="Normal 2 3 2 23 2 11 4" xfId="5799"/>
    <cellStyle name="Normal 2 3 2 23 2 11 5" xfId="5800"/>
    <cellStyle name="Normal 2 3 2 23 2 11 6" xfId="5801"/>
    <cellStyle name="Normal 2 3 2 23 2 11 7" xfId="5802"/>
    <cellStyle name="Normal 2 3 2 23 2 11 8" xfId="5803"/>
    <cellStyle name="Normal 2 3 2 23 2 12" xfId="5804"/>
    <cellStyle name="Normal 2 3 2 23 2 13" xfId="5805"/>
    <cellStyle name="Normal 2 3 2 23 2 14" xfId="5806"/>
    <cellStyle name="Normal 2 3 2 23 2 15" xfId="5807"/>
    <cellStyle name="Normal 2 3 2 23 2 16" xfId="5808"/>
    <cellStyle name="Normal 2 3 2 23 2 17" xfId="5809"/>
    <cellStyle name="Normal 2 3 2 23 2 2" xfId="5810"/>
    <cellStyle name="Normal 2 3 2 23 2 2 10" xfId="5811"/>
    <cellStyle name="Normal 2 3 2 23 2 2 2" xfId="5812"/>
    <cellStyle name="Normal 2 3 2 23 2 2 2 2" xfId="5813"/>
    <cellStyle name="Normal 2 3 2 23 2 2 2 2 2" xfId="5814"/>
    <cellStyle name="Normal 2 3 2 23 2 2 2 2 2 2" xfId="5815"/>
    <cellStyle name="Normal 2 3 2 23 2 2 2 2 2 3" xfId="5816"/>
    <cellStyle name="Normal 2 3 2 23 2 2 2 2 2 4" xfId="5817"/>
    <cellStyle name="Normal 2 3 2 23 2 2 2 2 2 5" xfId="5818"/>
    <cellStyle name="Normal 2 3 2 23 2 2 2 2 2 6" xfId="5819"/>
    <cellStyle name="Normal 2 3 2 23 2 2 2 2 2 7" xfId="5820"/>
    <cellStyle name="Normal 2 3 2 23 2 2 2 2 2 8" xfId="5821"/>
    <cellStyle name="Normal 2 3 2 23 2 2 2 2 3" xfId="5822"/>
    <cellStyle name="Normal 2 3 2 23 2 2 2 2 4" xfId="5823"/>
    <cellStyle name="Normal 2 3 2 23 2 2 2 2 5" xfId="5824"/>
    <cellStyle name="Normal 2 3 2 23 2 2 2 2 6" xfId="5825"/>
    <cellStyle name="Normal 2 3 2 23 2 2 2 2 7" xfId="5826"/>
    <cellStyle name="Normal 2 3 2 23 2 2 2 2 8" xfId="5827"/>
    <cellStyle name="Normal 2 3 2 23 2 2 2 3" xfId="5828"/>
    <cellStyle name="Normal 2 3 2 23 2 2 2 4" xfId="5829"/>
    <cellStyle name="Normal 2 3 2 23 2 2 2 5" xfId="5830"/>
    <cellStyle name="Normal 2 3 2 23 2 2 2 6" xfId="5831"/>
    <cellStyle name="Normal 2 3 2 23 2 2 2 7" xfId="5832"/>
    <cellStyle name="Normal 2 3 2 23 2 2 2 8" xfId="5833"/>
    <cellStyle name="Normal 2 3 2 23 2 2 2 9" xfId="5834"/>
    <cellStyle name="Normal 2 3 2 23 2 2 3" xfId="5835"/>
    <cellStyle name="Normal 2 3 2 23 2 2 4" xfId="5836"/>
    <cellStyle name="Normal 2 3 2 23 2 2 4 2" xfId="5837"/>
    <cellStyle name="Normal 2 3 2 23 2 2 4 3" xfId="5838"/>
    <cellStyle name="Normal 2 3 2 23 2 2 4 4" xfId="5839"/>
    <cellStyle name="Normal 2 3 2 23 2 2 4 5" xfId="5840"/>
    <cellStyle name="Normal 2 3 2 23 2 2 4 6" xfId="5841"/>
    <cellStyle name="Normal 2 3 2 23 2 2 4 7" xfId="5842"/>
    <cellStyle name="Normal 2 3 2 23 2 2 4 8" xfId="5843"/>
    <cellStyle name="Normal 2 3 2 23 2 2 5" xfId="5844"/>
    <cellStyle name="Normal 2 3 2 23 2 2 6" xfId="5845"/>
    <cellStyle name="Normal 2 3 2 23 2 2 7" xfId="5846"/>
    <cellStyle name="Normal 2 3 2 23 2 2 8" xfId="5847"/>
    <cellStyle name="Normal 2 3 2 23 2 2 9" xfId="5848"/>
    <cellStyle name="Normal 2 3 2 23 2 3" xfId="5849"/>
    <cellStyle name="Normal 2 3 2 23 2 4" xfId="5850"/>
    <cellStyle name="Normal 2 3 2 23 2 5" xfId="5851"/>
    <cellStyle name="Normal 2 3 2 23 2 6" xfId="5852"/>
    <cellStyle name="Normal 2 3 2 23 2 7" xfId="5853"/>
    <cellStyle name="Normal 2 3 2 23 2 8" xfId="5854"/>
    <cellStyle name="Normal 2 3 2 23 2 9" xfId="5855"/>
    <cellStyle name="Normal 2 3 2 23 3" xfId="5856"/>
    <cellStyle name="Normal 2 3 2 23 3 10" xfId="5857"/>
    <cellStyle name="Normal 2 3 2 23 3 2" xfId="5858"/>
    <cellStyle name="Normal 2 3 2 23 3 2 2" xfId="5859"/>
    <cellStyle name="Normal 2 3 2 23 3 2 2 2" xfId="5860"/>
    <cellStyle name="Normal 2 3 2 23 3 2 2 2 2" xfId="5861"/>
    <cellStyle name="Normal 2 3 2 23 3 2 2 2 3" xfId="5862"/>
    <cellStyle name="Normal 2 3 2 23 3 2 2 2 4" xfId="5863"/>
    <cellStyle name="Normal 2 3 2 23 3 2 2 2 5" xfId="5864"/>
    <cellStyle name="Normal 2 3 2 23 3 2 2 2 6" xfId="5865"/>
    <cellStyle name="Normal 2 3 2 23 3 2 2 2 7" xfId="5866"/>
    <cellStyle name="Normal 2 3 2 23 3 2 2 2 8" xfId="5867"/>
    <cellStyle name="Normal 2 3 2 23 3 2 2 3" xfId="5868"/>
    <cellStyle name="Normal 2 3 2 23 3 2 2 4" xfId="5869"/>
    <cellStyle name="Normal 2 3 2 23 3 2 2 5" xfId="5870"/>
    <cellStyle name="Normal 2 3 2 23 3 2 2 6" xfId="5871"/>
    <cellStyle name="Normal 2 3 2 23 3 2 2 7" xfId="5872"/>
    <cellStyle name="Normal 2 3 2 23 3 2 2 8" xfId="5873"/>
    <cellStyle name="Normal 2 3 2 23 3 2 3" xfId="5874"/>
    <cellStyle name="Normal 2 3 2 23 3 2 4" xfId="5875"/>
    <cellStyle name="Normal 2 3 2 23 3 2 5" xfId="5876"/>
    <cellStyle name="Normal 2 3 2 23 3 2 6" xfId="5877"/>
    <cellStyle name="Normal 2 3 2 23 3 2 7" xfId="5878"/>
    <cellStyle name="Normal 2 3 2 23 3 2 8" xfId="5879"/>
    <cellStyle name="Normal 2 3 2 23 3 2 9" xfId="5880"/>
    <cellStyle name="Normal 2 3 2 23 3 3" xfId="5881"/>
    <cellStyle name="Normal 2 3 2 23 3 4" xfId="5882"/>
    <cellStyle name="Normal 2 3 2 23 3 4 2" xfId="5883"/>
    <cellStyle name="Normal 2 3 2 23 3 4 3" xfId="5884"/>
    <cellStyle name="Normal 2 3 2 23 3 4 4" xfId="5885"/>
    <cellStyle name="Normal 2 3 2 23 3 4 5" xfId="5886"/>
    <cellStyle name="Normal 2 3 2 23 3 4 6" xfId="5887"/>
    <cellStyle name="Normal 2 3 2 23 3 4 7" xfId="5888"/>
    <cellStyle name="Normal 2 3 2 23 3 4 8" xfId="5889"/>
    <cellStyle name="Normal 2 3 2 23 3 5" xfId="5890"/>
    <cellStyle name="Normal 2 3 2 23 3 6" xfId="5891"/>
    <cellStyle name="Normal 2 3 2 23 3 7" xfId="5892"/>
    <cellStyle name="Normal 2 3 2 23 3 8" xfId="5893"/>
    <cellStyle name="Normal 2 3 2 23 3 9" xfId="5894"/>
    <cellStyle name="Normal 2 3 2 23 4" xfId="5895"/>
    <cellStyle name="Normal 2 3 2 23 5" xfId="5896"/>
    <cellStyle name="Normal 2 3 2 23 6" xfId="5897"/>
    <cellStyle name="Normal 2 3 2 23 7" xfId="5898"/>
    <cellStyle name="Normal 2 3 2 23 8" xfId="5899"/>
    <cellStyle name="Normal 2 3 2 23 9" xfId="5900"/>
    <cellStyle name="Normal 2 3 2 24" xfId="5901"/>
    <cellStyle name="Normal 2 3 2 25" xfId="5902"/>
    <cellStyle name="Normal 2 3 2 26" xfId="5903"/>
    <cellStyle name="Normal 2 3 2 27" xfId="5904"/>
    <cellStyle name="Normal 2 3 2 28" xfId="5905"/>
    <cellStyle name="Normal 2 3 2 28 10" xfId="5906"/>
    <cellStyle name="Normal 2 3 2 28 2" xfId="5907"/>
    <cellStyle name="Normal 2 3 2 28 2 2" xfId="5908"/>
    <cellStyle name="Normal 2 3 2 28 2 2 2" xfId="5909"/>
    <cellStyle name="Normal 2 3 2 28 2 2 2 2" xfId="5910"/>
    <cellStyle name="Normal 2 3 2 28 2 2 2 3" xfId="5911"/>
    <cellStyle name="Normal 2 3 2 28 2 2 2 4" xfId="5912"/>
    <cellStyle name="Normal 2 3 2 28 2 2 2 5" xfId="5913"/>
    <cellStyle name="Normal 2 3 2 28 2 2 2 6" xfId="5914"/>
    <cellStyle name="Normal 2 3 2 28 2 2 2 7" xfId="5915"/>
    <cellStyle name="Normal 2 3 2 28 2 2 2 8" xfId="5916"/>
    <cellStyle name="Normal 2 3 2 28 2 2 3" xfId="5917"/>
    <cellStyle name="Normal 2 3 2 28 2 2 4" xfId="5918"/>
    <cellStyle name="Normal 2 3 2 28 2 2 5" xfId="5919"/>
    <cellStyle name="Normal 2 3 2 28 2 2 6" xfId="5920"/>
    <cellStyle name="Normal 2 3 2 28 2 2 7" xfId="5921"/>
    <cellStyle name="Normal 2 3 2 28 2 2 8" xfId="5922"/>
    <cellStyle name="Normal 2 3 2 28 2 3" xfId="5923"/>
    <cellStyle name="Normal 2 3 2 28 2 4" xfId="5924"/>
    <cellStyle name="Normal 2 3 2 28 2 5" xfId="5925"/>
    <cellStyle name="Normal 2 3 2 28 2 6" xfId="5926"/>
    <cellStyle name="Normal 2 3 2 28 2 7" xfId="5927"/>
    <cellStyle name="Normal 2 3 2 28 2 8" xfId="5928"/>
    <cellStyle name="Normal 2 3 2 28 2 9" xfId="5929"/>
    <cellStyle name="Normal 2 3 2 28 3" xfId="5930"/>
    <cellStyle name="Normal 2 3 2 28 4" xfId="5931"/>
    <cellStyle name="Normal 2 3 2 28 4 2" xfId="5932"/>
    <cellStyle name="Normal 2 3 2 28 4 3" xfId="5933"/>
    <cellStyle name="Normal 2 3 2 28 4 4" xfId="5934"/>
    <cellStyle name="Normal 2 3 2 28 4 5" xfId="5935"/>
    <cellStyle name="Normal 2 3 2 28 4 6" xfId="5936"/>
    <cellStyle name="Normal 2 3 2 28 4 7" xfId="5937"/>
    <cellStyle name="Normal 2 3 2 28 4 8" xfId="5938"/>
    <cellStyle name="Normal 2 3 2 28 5" xfId="5939"/>
    <cellStyle name="Normal 2 3 2 28 6" xfId="5940"/>
    <cellStyle name="Normal 2 3 2 28 7" xfId="5941"/>
    <cellStyle name="Normal 2 3 2 28 8" xfId="5942"/>
    <cellStyle name="Normal 2 3 2 28 9" xfId="5943"/>
    <cellStyle name="Normal 2 3 2 29" xfId="5944"/>
    <cellStyle name="Normal 2 3 2 3" xfId="5945"/>
    <cellStyle name="Normal 2 3 2 30" xfId="5946"/>
    <cellStyle name="Normal 2 3 2 31" xfId="5947"/>
    <cellStyle name="Normal 2 3 2 32" xfId="5948"/>
    <cellStyle name="Normal 2 3 2 33" xfId="5949"/>
    <cellStyle name="Normal 2 3 2 34" xfId="5950"/>
    <cellStyle name="Normal 2 3 2 35" xfId="5951"/>
    <cellStyle name="Normal 2 3 2 36" xfId="5952"/>
    <cellStyle name="Normal 2 3 2 36 2" xfId="5953"/>
    <cellStyle name="Normal 2 3 2 36 2 2" xfId="5954"/>
    <cellStyle name="Normal 2 3 2 36 2 2 2" xfId="5955"/>
    <cellStyle name="Normal 2 3 2 36 2 2 3" xfId="5956"/>
    <cellStyle name="Normal 2 3 2 36 2 2 4" xfId="5957"/>
    <cellStyle name="Normal 2 3 2 36 2 2 5" xfId="5958"/>
    <cellStyle name="Normal 2 3 2 36 2 2 6" xfId="5959"/>
    <cellStyle name="Normal 2 3 2 36 2 2 7" xfId="5960"/>
    <cellStyle name="Normal 2 3 2 36 2 2 8" xfId="5961"/>
    <cellStyle name="Normal 2 3 2 36 2 3" xfId="5962"/>
    <cellStyle name="Normal 2 3 2 36 2 4" xfId="5963"/>
    <cellStyle name="Normal 2 3 2 36 2 5" xfId="5964"/>
    <cellStyle name="Normal 2 3 2 36 2 6" xfId="5965"/>
    <cellStyle name="Normal 2 3 2 36 2 7" xfId="5966"/>
    <cellStyle name="Normal 2 3 2 36 2 8" xfId="5967"/>
    <cellStyle name="Normal 2 3 2 36 3" xfId="5968"/>
    <cellStyle name="Normal 2 3 2 36 4" xfId="5969"/>
    <cellStyle name="Normal 2 3 2 36 5" xfId="5970"/>
    <cellStyle name="Normal 2 3 2 36 6" xfId="5971"/>
    <cellStyle name="Normal 2 3 2 36 7" xfId="5972"/>
    <cellStyle name="Normal 2 3 2 36 8" xfId="5973"/>
    <cellStyle name="Normal 2 3 2 36 9" xfId="5974"/>
    <cellStyle name="Normal 2 3 2 37" xfId="5975"/>
    <cellStyle name="Normal 2 3 2 37 2" xfId="5976"/>
    <cellStyle name="Normal 2 3 2 37 3" xfId="5977"/>
    <cellStyle name="Normal 2 3 2 37 4" xfId="5978"/>
    <cellStyle name="Normal 2 3 2 37 5" xfId="5979"/>
    <cellStyle name="Normal 2 3 2 37 6" xfId="5980"/>
    <cellStyle name="Normal 2 3 2 37 7" xfId="5981"/>
    <cellStyle name="Normal 2 3 2 37 8" xfId="5982"/>
    <cellStyle name="Normal 2 3 2 38" xfId="5983"/>
    <cellStyle name="Normal 2 3 2 39" xfId="5984"/>
    <cellStyle name="Normal 2 3 2 4" xfId="5985"/>
    <cellStyle name="Normal 2 3 2 40" xfId="5986"/>
    <cellStyle name="Normal 2 3 2 41" xfId="5987"/>
    <cellStyle name="Normal 2 3 2 42" xfId="5988"/>
    <cellStyle name="Normal 2 3 2 43" xfId="5989"/>
    <cellStyle name="Normal 2 3 2 5" xfId="5990"/>
    <cellStyle name="Normal 2 3 2 6" xfId="5991"/>
    <cellStyle name="Normal 2 3 2 7" xfId="5992"/>
    <cellStyle name="Normal 2 3 2 8" xfId="5993"/>
    <cellStyle name="Normal 2 3 2 9" xfId="5994"/>
    <cellStyle name="Normal 2 3 20" xfId="5995"/>
    <cellStyle name="Normal 2 3 21" xfId="5996"/>
    <cellStyle name="Normal 2 3 22" xfId="5997"/>
    <cellStyle name="Normal 2 3 23" xfId="5998"/>
    <cellStyle name="Normal 2 3 23 10" xfId="5999"/>
    <cellStyle name="Normal 2 3 23 10 2" xfId="6000"/>
    <cellStyle name="Normal 2 3 23 10 2 2" xfId="6001"/>
    <cellStyle name="Normal 2 3 23 10 2 2 2" xfId="6002"/>
    <cellStyle name="Normal 2 3 23 10 2 2 3" xfId="6003"/>
    <cellStyle name="Normal 2 3 23 10 2 2 4" xfId="6004"/>
    <cellStyle name="Normal 2 3 23 10 2 2 5" xfId="6005"/>
    <cellStyle name="Normal 2 3 23 10 2 2 6" xfId="6006"/>
    <cellStyle name="Normal 2 3 23 10 2 2 7" xfId="6007"/>
    <cellStyle name="Normal 2 3 23 10 2 2 8" xfId="6008"/>
    <cellStyle name="Normal 2 3 23 10 2 3" xfId="6009"/>
    <cellStyle name="Normal 2 3 23 10 2 4" xfId="6010"/>
    <cellStyle name="Normal 2 3 23 10 2 5" xfId="6011"/>
    <cellStyle name="Normal 2 3 23 10 2 6" xfId="6012"/>
    <cellStyle name="Normal 2 3 23 10 2 7" xfId="6013"/>
    <cellStyle name="Normal 2 3 23 10 2 8" xfId="6014"/>
    <cellStyle name="Normal 2 3 23 10 3" xfId="6015"/>
    <cellStyle name="Normal 2 3 23 10 4" xfId="6016"/>
    <cellStyle name="Normal 2 3 23 10 5" xfId="6017"/>
    <cellStyle name="Normal 2 3 23 10 6" xfId="6018"/>
    <cellStyle name="Normal 2 3 23 10 7" xfId="6019"/>
    <cellStyle name="Normal 2 3 23 10 8" xfId="6020"/>
    <cellStyle name="Normal 2 3 23 10 9" xfId="6021"/>
    <cellStyle name="Normal 2 3 23 11" xfId="6022"/>
    <cellStyle name="Normal 2 3 23 11 2" xfId="6023"/>
    <cellStyle name="Normal 2 3 23 11 3" xfId="6024"/>
    <cellStyle name="Normal 2 3 23 11 4" xfId="6025"/>
    <cellStyle name="Normal 2 3 23 11 5" xfId="6026"/>
    <cellStyle name="Normal 2 3 23 11 6" xfId="6027"/>
    <cellStyle name="Normal 2 3 23 11 7" xfId="6028"/>
    <cellStyle name="Normal 2 3 23 11 8" xfId="6029"/>
    <cellStyle name="Normal 2 3 23 12" xfId="6030"/>
    <cellStyle name="Normal 2 3 23 13" xfId="6031"/>
    <cellStyle name="Normal 2 3 23 14" xfId="6032"/>
    <cellStyle name="Normal 2 3 23 15" xfId="6033"/>
    <cellStyle name="Normal 2 3 23 16" xfId="6034"/>
    <cellStyle name="Normal 2 3 23 17" xfId="6035"/>
    <cellStyle name="Normal 2 3 23 2" xfId="6036"/>
    <cellStyle name="Normal 2 3 23 2 10" xfId="6037"/>
    <cellStyle name="Normal 2 3 23 2 10 2" xfId="6038"/>
    <cellStyle name="Normal 2 3 23 2 10 2 2" xfId="6039"/>
    <cellStyle name="Normal 2 3 23 2 10 2 2 2" xfId="6040"/>
    <cellStyle name="Normal 2 3 23 2 10 2 2 3" xfId="6041"/>
    <cellStyle name="Normal 2 3 23 2 10 2 2 4" xfId="6042"/>
    <cellStyle name="Normal 2 3 23 2 10 2 2 5" xfId="6043"/>
    <cellStyle name="Normal 2 3 23 2 10 2 2 6" xfId="6044"/>
    <cellStyle name="Normal 2 3 23 2 10 2 2 7" xfId="6045"/>
    <cellStyle name="Normal 2 3 23 2 10 2 2 8" xfId="6046"/>
    <cellStyle name="Normal 2 3 23 2 10 2 3" xfId="6047"/>
    <cellStyle name="Normal 2 3 23 2 10 2 4" xfId="6048"/>
    <cellStyle name="Normal 2 3 23 2 10 2 5" xfId="6049"/>
    <cellStyle name="Normal 2 3 23 2 10 2 6" xfId="6050"/>
    <cellStyle name="Normal 2 3 23 2 10 2 7" xfId="6051"/>
    <cellStyle name="Normal 2 3 23 2 10 2 8" xfId="6052"/>
    <cellStyle name="Normal 2 3 23 2 10 3" xfId="6053"/>
    <cellStyle name="Normal 2 3 23 2 10 4" xfId="6054"/>
    <cellStyle name="Normal 2 3 23 2 10 5" xfId="6055"/>
    <cellStyle name="Normal 2 3 23 2 10 6" xfId="6056"/>
    <cellStyle name="Normal 2 3 23 2 10 7" xfId="6057"/>
    <cellStyle name="Normal 2 3 23 2 10 8" xfId="6058"/>
    <cellStyle name="Normal 2 3 23 2 10 9" xfId="6059"/>
    <cellStyle name="Normal 2 3 23 2 11" xfId="6060"/>
    <cellStyle name="Normal 2 3 23 2 11 2" xfId="6061"/>
    <cellStyle name="Normal 2 3 23 2 11 3" xfId="6062"/>
    <cellStyle name="Normal 2 3 23 2 11 4" xfId="6063"/>
    <cellStyle name="Normal 2 3 23 2 11 5" xfId="6064"/>
    <cellStyle name="Normal 2 3 23 2 11 6" xfId="6065"/>
    <cellStyle name="Normal 2 3 23 2 11 7" xfId="6066"/>
    <cellStyle name="Normal 2 3 23 2 11 8" xfId="6067"/>
    <cellStyle name="Normal 2 3 23 2 12" xfId="6068"/>
    <cellStyle name="Normal 2 3 23 2 13" xfId="6069"/>
    <cellStyle name="Normal 2 3 23 2 14" xfId="6070"/>
    <cellStyle name="Normal 2 3 23 2 15" xfId="6071"/>
    <cellStyle name="Normal 2 3 23 2 16" xfId="6072"/>
    <cellStyle name="Normal 2 3 23 2 17" xfId="6073"/>
    <cellStyle name="Normal 2 3 23 2 2" xfId="6074"/>
    <cellStyle name="Normal 2 3 23 2 2 10" xfId="6075"/>
    <cellStyle name="Normal 2 3 23 2 2 2" xfId="6076"/>
    <cellStyle name="Normal 2 3 23 2 2 2 2" xfId="6077"/>
    <cellStyle name="Normal 2 3 23 2 2 2 2 2" xfId="6078"/>
    <cellStyle name="Normal 2 3 23 2 2 2 2 2 2" xfId="6079"/>
    <cellStyle name="Normal 2 3 23 2 2 2 2 2 3" xfId="6080"/>
    <cellStyle name="Normal 2 3 23 2 2 2 2 2 4" xfId="6081"/>
    <cellStyle name="Normal 2 3 23 2 2 2 2 2 5" xfId="6082"/>
    <cellStyle name="Normal 2 3 23 2 2 2 2 2 6" xfId="6083"/>
    <cellStyle name="Normal 2 3 23 2 2 2 2 2 7" xfId="6084"/>
    <cellStyle name="Normal 2 3 23 2 2 2 2 2 8" xfId="6085"/>
    <cellStyle name="Normal 2 3 23 2 2 2 2 3" xfId="6086"/>
    <cellStyle name="Normal 2 3 23 2 2 2 2 4" xfId="6087"/>
    <cellStyle name="Normal 2 3 23 2 2 2 2 5" xfId="6088"/>
    <cellStyle name="Normal 2 3 23 2 2 2 2 6" xfId="6089"/>
    <cellStyle name="Normal 2 3 23 2 2 2 2 7" xfId="6090"/>
    <cellStyle name="Normal 2 3 23 2 2 2 2 8" xfId="6091"/>
    <cellStyle name="Normal 2 3 23 2 2 2 3" xfId="6092"/>
    <cellStyle name="Normal 2 3 23 2 2 2 4" xfId="6093"/>
    <cellStyle name="Normal 2 3 23 2 2 2 5" xfId="6094"/>
    <cellStyle name="Normal 2 3 23 2 2 2 6" xfId="6095"/>
    <cellStyle name="Normal 2 3 23 2 2 2 7" xfId="6096"/>
    <cellStyle name="Normal 2 3 23 2 2 2 8" xfId="6097"/>
    <cellStyle name="Normal 2 3 23 2 2 2 9" xfId="6098"/>
    <cellStyle name="Normal 2 3 23 2 2 3" xfId="6099"/>
    <cellStyle name="Normal 2 3 23 2 2 4" xfId="6100"/>
    <cellStyle name="Normal 2 3 23 2 2 4 2" xfId="6101"/>
    <cellStyle name="Normal 2 3 23 2 2 4 3" xfId="6102"/>
    <cellStyle name="Normal 2 3 23 2 2 4 4" xfId="6103"/>
    <cellStyle name="Normal 2 3 23 2 2 4 5" xfId="6104"/>
    <cellStyle name="Normal 2 3 23 2 2 4 6" xfId="6105"/>
    <cellStyle name="Normal 2 3 23 2 2 4 7" xfId="6106"/>
    <cellStyle name="Normal 2 3 23 2 2 4 8" xfId="6107"/>
    <cellStyle name="Normal 2 3 23 2 2 5" xfId="6108"/>
    <cellStyle name="Normal 2 3 23 2 2 6" xfId="6109"/>
    <cellStyle name="Normal 2 3 23 2 2 7" xfId="6110"/>
    <cellStyle name="Normal 2 3 23 2 2 8" xfId="6111"/>
    <cellStyle name="Normal 2 3 23 2 2 9" xfId="6112"/>
    <cellStyle name="Normal 2 3 23 2 3" xfId="6113"/>
    <cellStyle name="Normal 2 3 23 2 4" xfId="6114"/>
    <cellStyle name="Normal 2 3 23 2 5" xfId="6115"/>
    <cellStyle name="Normal 2 3 23 2 6" xfId="6116"/>
    <cellStyle name="Normal 2 3 23 2 7" xfId="6117"/>
    <cellStyle name="Normal 2 3 23 2 8" xfId="6118"/>
    <cellStyle name="Normal 2 3 23 2 9" xfId="6119"/>
    <cellStyle name="Normal 2 3 23 3" xfId="6120"/>
    <cellStyle name="Normal 2 3 23 3 10" xfId="6121"/>
    <cellStyle name="Normal 2 3 23 3 2" xfId="6122"/>
    <cellStyle name="Normal 2 3 23 3 2 2" xfId="6123"/>
    <cellStyle name="Normal 2 3 23 3 2 2 2" xfId="6124"/>
    <cellStyle name="Normal 2 3 23 3 2 2 2 2" xfId="6125"/>
    <cellStyle name="Normal 2 3 23 3 2 2 2 3" xfId="6126"/>
    <cellStyle name="Normal 2 3 23 3 2 2 2 4" xfId="6127"/>
    <cellStyle name="Normal 2 3 23 3 2 2 2 5" xfId="6128"/>
    <cellStyle name="Normal 2 3 23 3 2 2 2 6" xfId="6129"/>
    <cellStyle name="Normal 2 3 23 3 2 2 2 7" xfId="6130"/>
    <cellStyle name="Normal 2 3 23 3 2 2 2 8" xfId="6131"/>
    <cellStyle name="Normal 2 3 23 3 2 2 3" xfId="6132"/>
    <cellStyle name="Normal 2 3 23 3 2 2 4" xfId="6133"/>
    <cellStyle name="Normal 2 3 23 3 2 2 5" xfId="6134"/>
    <cellStyle name="Normal 2 3 23 3 2 2 6" xfId="6135"/>
    <cellStyle name="Normal 2 3 23 3 2 2 7" xfId="6136"/>
    <cellStyle name="Normal 2 3 23 3 2 2 8" xfId="6137"/>
    <cellStyle name="Normal 2 3 23 3 2 3" xfId="6138"/>
    <cellStyle name="Normal 2 3 23 3 2 4" xfId="6139"/>
    <cellStyle name="Normal 2 3 23 3 2 5" xfId="6140"/>
    <cellStyle name="Normal 2 3 23 3 2 6" xfId="6141"/>
    <cellStyle name="Normal 2 3 23 3 2 7" xfId="6142"/>
    <cellStyle name="Normal 2 3 23 3 2 8" xfId="6143"/>
    <cellStyle name="Normal 2 3 23 3 2 9" xfId="6144"/>
    <cellStyle name="Normal 2 3 23 3 3" xfId="6145"/>
    <cellStyle name="Normal 2 3 23 3 4" xfId="6146"/>
    <cellStyle name="Normal 2 3 23 3 4 2" xfId="6147"/>
    <cellStyle name="Normal 2 3 23 3 4 3" xfId="6148"/>
    <cellStyle name="Normal 2 3 23 3 4 4" xfId="6149"/>
    <cellStyle name="Normal 2 3 23 3 4 5" xfId="6150"/>
    <cellStyle name="Normal 2 3 23 3 4 6" xfId="6151"/>
    <cellStyle name="Normal 2 3 23 3 4 7" xfId="6152"/>
    <cellStyle name="Normal 2 3 23 3 4 8" xfId="6153"/>
    <cellStyle name="Normal 2 3 23 3 5" xfId="6154"/>
    <cellStyle name="Normal 2 3 23 3 6" xfId="6155"/>
    <cellStyle name="Normal 2 3 23 3 7" xfId="6156"/>
    <cellStyle name="Normal 2 3 23 3 8" xfId="6157"/>
    <cellStyle name="Normal 2 3 23 3 9" xfId="6158"/>
    <cellStyle name="Normal 2 3 23 4" xfId="6159"/>
    <cellStyle name="Normal 2 3 23 5" xfId="6160"/>
    <cellStyle name="Normal 2 3 23 6" xfId="6161"/>
    <cellStyle name="Normal 2 3 23 7" xfId="6162"/>
    <cellStyle name="Normal 2 3 23 8" xfId="6163"/>
    <cellStyle name="Normal 2 3 23 9" xfId="6164"/>
    <cellStyle name="Normal 2 3 24" xfId="6165"/>
    <cellStyle name="Normal 2 3 25" xfId="6166"/>
    <cellStyle name="Normal 2 3 26" xfId="6167"/>
    <cellStyle name="Normal 2 3 27" xfId="6168"/>
    <cellStyle name="Normal 2 3 28" xfId="6169"/>
    <cellStyle name="Normal 2 3 28 10" xfId="6170"/>
    <cellStyle name="Normal 2 3 28 2" xfId="6171"/>
    <cellStyle name="Normal 2 3 28 2 2" xfId="6172"/>
    <cellStyle name="Normal 2 3 28 2 2 2" xfId="6173"/>
    <cellStyle name="Normal 2 3 28 2 2 2 2" xfId="6174"/>
    <cellStyle name="Normal 2 3 28 2 2 2 3" xfId="6175"/>
    <cellStyle name="Normal 2 3 28 2 2 2 4" xfId="6176"/>
    <cellStyle name="Normal 2 3 28 2 2 2 5" xfId="6177"/>
    <cellStyle name="Normal 2 3 28 2 2 2 6" xfId="6178"/>
    <cellStyle name="Normal 2 3 28 2 2 2 7" xfId="6179"/>
    <cellStyle name="Normal 2 3 28 2 2 2 8" xfId="6180"/>
    <cellStyle name="Normal 2 3 28 2 2 3" xfId="6181"/>
    <cellStyle name="Normal 2 3 28 2 2 4" xfId="6182"/>
    <cellStyle name="Normal 2 3 28 2 2 5" xfId="6183"/>
    <cellStyle name="Normal 2 3 28 2 2 6" xfId="6184"/>
    <cellStyle name="Normal 2 3 28 2 2 7" xfId="6185"/>
    <cellStyle name="Normal 2 3 28 2 2 8" xfId="6186"/>
    <cellStyle name="Normal 2 3 28 2 3" xfId="6187"/>
    <cellStyle name="Normal 2 3 28 2 4" xfId="6188"/>
    <cellStyle name="Normal 2 3 28 2 5" xfId="6189"/>
    <cellStyle name="Normal 2 3 28 2 6" xfId="6190"/>
    <cellStyle name="Normal 2 3 28 2 7" xfId="6191"/>
    <cellStyle name="Normal 2 3 28 2 8" xfId="6192"/>
    <cellStyle name="Normal 2 3 28 2 9" xfId="6193"/>
    <cellStyle name="Normal 2 3 28 3" xfId="6194"/>
    <cellStyle name="Normal 2 3 28 4" xfId="6195"/>
    <cellStyle name="Normal 2 3 28 4 2" xfId="6196"/>
    <cellStyle name="Normal 2 3 28 4 3" xfId="6197"/>
    <cellStyle name="Normal 2 3 28 4 4" xfId="6198"/>
    <cellStyle name="Normal 2 3 28 4 5" xfId="6199"/>
    <cellStyle name="Normal 2 3 28 4 6" xfId="6200"/>
    <cellStyle name="Normal 2 3 28 4 7" xfId="6201"/>
    <cellStyle name="Normal 2 3 28 4 8" xfId="6202"/>
    <cellStyle name="Normal 2 3 28 5" xfId="6203"/>
    <cellStyle name="Normal 2 3 28 6" xfId="6204"/>
    <cellStyle name="Normal 2 3 28 7" xfId="6205"/>
    <cellStyle name="Normal 2 3 28 8" xfId="6206"/>
    <cellStyle name="Normal 2 3 28 9" xfId="6207"/>
    <cellStyle name="Normal 2 3 29" xfId="6208"/>
    <cellStyle name="Normal 2 3 3" xfId="6209"/>
    <cellStyle name="Normal 2 3 3 10" xfId="6210"/>
    <cellStyle name="Normal 2 3 3 11" xfId="6211"/>
    <cellStyle name="Normal 2 3 3 12" xfId="6212"/>
    <cellStyle name="Normal 2 3 3 13" xfId="6213"/>
    <cellStyle name="Normal 2 3 3 14" xfId="6214"/>
    <cellStyle name="Normal 2 3 3 15" xfId="6215"/>
    <cellStyle name="Normal 2 3 3 15 2" xfId="6216"/>
    <cellStyle name="Normal 2 3 3 15 2 2" xfId="6217"/>
    <cellStyle name="Normal 2 3 3 15 2 2 2" xfId="6218"/>
    <cellStyle name="Normal 2 3 3 15 2 2 3" xfId="6219"/>
    <cellStyle name="Normal 2 3 3 15 2 2 4" xfId="6220"/>
    <cellStyle name="Normal 2 3 3 15 2 2 5" xfId="6221"/>
    <cellStyle name="Normal 2 3 3 15 2 2 6" xfId="6222"/>
    <cellStyle name="Normal 2 3 3 15 2 2 7" xfId="6223"/>
    <cellStyle name="Normal 2 3 3 15 2 2 8" xfId="6224"/>
    <cellStyle name="Normal 2 3 3 15 2 3" xfId="6225"/>
    <cellStyle name="Normal 2 3 3 15 2 4" xfId="6226"/>
    <cellStyle name="Normal 2 3 3 15 2 5" xfId="6227"/>
    <cellStyle name="Normal 2 3 3 15 2 6" xfId="6228"/>
    <cellStyle name="Normal 2 3 3 15 2 7" xfId="6229"/>
    <cellStyle name="Normal 2 3 3 15 2 8" xfId="6230"/>
    <cellStyle name="Normal 2 3 3 15 3" xfId="6231"/>
    <cellStyle name="Normal 2 3 3 15 4" xfId="6232"/>
    <cellStyle name="Normal 2 3 3 15 5" xfId="6233"/>
    <cellStyle name="Normal 2 3 3 15 6" xfId="6234"/>
    <cellStyle name="Normal 2 3 3 15 7" xfId="6235"/>
    <cellStyle name="Normal 2 3 3 15 8" xfId="6236"/>
    <cellStyle name="Normal 2 3 3 15 9" xfId="6237"/>
    <cellStyle name="Normal 2 3 3 16" xfId="6238"/>
    <cellStyle name="Normal 2 3 3 16 2" xfId="6239"/>
    <cellStyle name="Normal 2 3 3 16 3" xfId="6240"/>
    <cellStyle name="Normal 2 3 3 16 4" xfId="6241"/>
    <cellStyle name="Normal 2 3 3 16 5" xfId="6242"/>
    <cellStyle name="Normal 2 3 3 16 6" xfId="6243"/>
    <cellStyle name="Normal 2 3 3 16 7" xfId="6244"/>
    <cellStyle name="Normal 2 3 3 16 8" xfId="6245"/>
    <cellStyle name="Normal 2 3 3 17" xfId="6246"/>
    <cellStyle name="Normal 2 3 3 18" xfId="6247"/>
    <cellStyle name="Normal 2 3 3 19" xfId="6248"/>
    <cellStyle name="Normal 2 3 3 2" xfId="6249"/>
    <cellStyle name="Normal 2 3 3 2 10" xfId="6250"/>
    <cellStyle name="Normal 2 3 3 2 11" xfId="6251"/>
    <cellStyle name="Normal 2 3 3 2 12" xfId="6252"/>
    <cellStyle name="Normal 2 3 3 2 13" xfId="6253"/>
    <cellStyle name="Normal 2 3 3 2 14" xfId="6254"/>
    <cellStyle name="Normal 2 3 3 2 15" xfId="6255"/>
    <cellStyle name="Normal 2 3 3 2 15 2" xfId="6256"/>
    <cellStyle name="Normal 2 3 3 2 15 2 2" xfId="6257"/>
    <cellStyle name="Normal 2 3 3 2 15 2 2 2" xfId="6258"/>
    <cellStyle name="Normal 2 3 3 2 15 2 2 3" xfId="6259"/>
    <cellStyle name="Normal 2 3 3 2 15 2 2 4" xfId="6260"/>
    <cellStyle name="Normal 2 3 3 2 15 2 2 5" xfId="6261"/>
    <cellStyle name="Normal 2 3 3 2 15 2 2 6" xfId="6262"/>
    <cellStyle name="Normal 2 3 3 2 15 2 2 7" xfId="6263"/>
    <cellStyle name="Normal 2 3 3 2 15 2 2 8" xfId="6264"/>
    <cellStyle name="Normal 2 3 3 2 15 2 3" xfId="6265"/>
    <cellStyle name="Normal 2 3 3 2 15 2 4" xfId="6266"/>
    <cellStyle name="Normal 2 3 3 2 15 2 5" xfId="6267"/>
    <cellStyle name="Normal 2 3 3 2 15 2 6" xfId="6268"/>
    <cellStyle name="Normal 2 3 3 2 15 2 7" xfId="6269"/>
    <cellStyle name="Normal 2 3 3 2 15 2 8" xfId="6270"/>
    <cellStyle name="Normal 2 3 3 2 15 3" xfId="6271"/>
    <cellStyle name="Normal 2 3 3 2 15 4" xfId="6272"/>
    <cellStyle name="Normal 2 3 3 2 15 5" xfId="6273"/>
    <cellStyle name="Normal 2 3 3 2 15 6" xfId="6274"/>
    <cellStyle name="Normal 2 3 3 2 15 7" xfId="6275"/>
    <cellStyle name="Normal 2 3 3 2 15 8" xfId="6276"/>
    <cellStyle name="Normal 2 3 3 2 15 9" xfId="6277"/>
    <cellStyle name="Normal 2 3 3 2 16" xfId="6278"/>
    <cellStyle name="Normal 2 3 3 2 16 2" xfId="6279"/>
    <cellStyle name="Normal 2 3 3 2 16 3" xfId="6280"/>
    <cellStyle name="Normal 2 3 3 2 16 4" xfId="6281"/>
    <cellStyle name="Normal 2 3 3 2 16 5" xfId="6282"/>
    <cellStyle name="Normal 2 3 3 2 16 6" xfId="6283"/>
    <cellStyle name="Normal 2 3 3 2 16 7" xfId="6284"/>
    <cellStyle name="Normal 2 3 3 2 16 8" xfId="6285"/>
    <cellStyle name="Normal 2 3 3 2 17" xfId="6286"/>
    <cellStyle name="Normal 2 3 3 2 18" xfId="6287"/>
    <cellStyle name="Normal 2 3 3 2 19" xfId="6288"/>
    <cellStyle name="Normal 2 3 3 2 2" xfId="6289"/>
    <cellStyle name="Normal 2 3 3 2 2 10" xfId="6290"/>
    <cellStyle name="Normal 2 3 3 2 2 10 2" xfId="6291"/>
    <cellStyle name="Normal 2 3 3 2 2 10 2 2" xfId="6292"/>
    <cellStyle name="Normal 2 3 3 2 2 10 2 2 2" xfId="6293"/>
    <cellStyle name="Normal 2 3 3 2 2 10 2 2 3" xfId="6294"/>
    <cellStyle name="Normal 2 3 3 2 2 10 2 2 4" xfId="6295"/>
    <cellStyle name="Normal 2 3 3 2 2 10 2 2 5" xfId="6296"/>
    <cellStyle name="Normal 2 3 3 2 2 10 2 2 6" xfId="6297"/>
    <cellStyle name="Normal 2 3 3 2 2 10 2 2 7" xfId="6298"/>
    <cellStyle name="Normal 2 3 3 2 2 10 2 2 8" xfId="6299"/>
    <cellStyle name="Normal 2 3 3 2 2 10 2 3" xfId="6300"/>
    <cellStyle name="Normal 2 3 3 2 2 10 2 4" xfId="6301"/>
    <cellStyle name="Normal 2 3 3 2 2 10 2 5" xfId="6302"/>
    <cellStyle name="Normal 2 3 3 2 2 10 2 6" xfId="6303"/>
    <cellStyle name="Normal 2 3 3 2 2 10 2 7" xfId="6304"/>
    <cellStyle name="Normal 2 3 3 2 2 10 2 8" xfId="6305"/>
    <cellStyle name="Normal 2 3 3 2 2 10 3" xfId="6306"/>
    <cellStyle name="Normal 2 3 3 2 2 10 4" xfId="6307"/>
    <cellStyle name="Normal 2 3 3 2 2 10 5" xfId="6308"/>
    <cellStyle name="Normal 2 3 3 2 2 10 6" xfId="6309"/>
    <cellStyle name="Normal 2 3 3 2 2 10 7" xfId="6310"/>
    <cellStyle name="Normal 2 3 3 2 2 10 8" xfId="6311"/>
    <cellStyle name="Normal 2 3 3 2 2 10 9" xfId="6312"/>
    <cellStyle name="Normal 2 3 3 2 2 11" xfId="6313"/>
    <cellStyle name="Normal 2 3 3 2 2 11 2" xfId="6314"/>
    <cellStyle name="Normal 2 3 3 2 2 11 3" xfId="6315"/>
    <cellStyle name="Normal 2 3 3 2 2 11 4" xfId="6316"/>
    <cellStyle name="Normal 2 3 3 2 2 11 5" xfId="6317"/>
    <cellStyle name="Normal 2 3 3 2 2 11 6" xfId="6318"/>
    <cellStyle name="Normal 2 3 3 2 2 11 7" xfId="6319"/>
    <cellStyle name="Normal 2 3 3 2 2 11 8" xfId="6320"/>
    <cellStyle name="Normal 2 3 3 2 2 12" xfId="6321"/>
    <cellStyle name="Normal 2 3 3 2 2 13" xfId="6322"/>
    <cellStyle name="Normal 2 3 3 2 2 14" xfId="6323"/>
    <cellStyle name="Normal 2 3 3 2 2 15" xfId="6324"/>
    <cellStyle name="Normal 2 3 3 2 2 16" xfId="6325"/>
    <cellStyle name="Normal 2 3 3 2 2 17" xfId="6326"/>
    <cellStyle name="Normal 2 3 3 2 2 2" xfId="6327"/>
    <cellStyle name="Normal 2 3 3 2 2 2 10" xfId="6328"/>
    <cellStyle name="Normal 2 3 3 2 2 2 10 2" xfId="6329"/>
    <cellStyle name="Normal 2 3 3 2 2 2 10 2 2" xfId="6330"/>
    <cellStyle name="Normal 2 3 3 2 2 2 10 2 2 2" xfId="6331"/>
    <cellStyle name="Normal 2 3 3 2 2 2 10 2 2 3" xfId="6332"/>
    <cellStyle name="Normal 2 3 3 2 2 2 10 2 2 4" xfId="6333"/>
    <cellStyle name="Normal 2 3 3 2 2 2 10 2 2 5" xfId="6334"/>
    <cellStyle name="Normal 2 3 3 2 2 2 10 2 2 6" xfId="6335"/>
    <cellStyle name="Normal 2 3 3 2 2 2 10 2 2 7" xfId="6336"/>
    <cellStyle name="Normal 2 3 3 2 2 2 10 2 2 8" xfId="6337"/>
    <cellStyle name="Normal 2 3 3 2 2 2 10 2 3" xfId="6338"/>
    <cellStyle name="Normal 2 3 3 2 2 2 10 2 4" xfId="6339"/>
    <cellStyle name="Normal 2 3 3 2 2 2 10 2 5" xfId="6340"/>
    <cellStyle name="Normal 2 3 3 2 2 2 10 2 6" xfId="6341"/>
    <cellStyle name="Normal 2 3 3 2 2 2 10 2 7" xfId="6342"/>
    <cellStyle name="Normal 2 3 3 2 2 2 10 2 8" xfId="6343"/>
    <cellStyle name="Normal 2 3 3 2 2 2 10 3" xfId="6344"/>
    <cellStyle name="Normal 2 3 3 2 2 2 10 4" xfId="6345"/>
    <cellStyle name="Normal 2 3 3 2 2 2 10 5" xfId="6346"/>
    <cellStyle name="Normal 2 3 3 2 2 2 10 6" xfId="6347"/>
    <cellStyle name="Normal 2 3 3 2 2 2 10 7" xfId="6348"/>
    <cellStyle name="Normal 2 3 3 2 2 2 10 8" xfId="6349"/>
    <cellStyle name="Normal 2 3 3 2 2 2 10 9" xfId="6350"/>
    <cellStyle name="Normal 2 3 3 2 2 2 11" xfId="6351"/>
    <cellStyle name="Normal 2 3 3 2 2 2 11 2" xfId="6352"/>
    <cellStyle name="Normal 2 3 3 2 2 2 11 3" xfId="6353"/>
    <cellStyle name="Normal 2 3 3 2 2 2 11 4" xfId="6354"/>
    <cellStyle name="Normal 2 3 3 2 2 2 11 5" xfId="6355"/>
    <cellStyle name="Normal 2 3 3 2 2 2 11 6" xfId="6356"/>
    <cellStyle name="Normal 2 3 3 2 2 2 11 7" xfId="6357"/>
    <cellStyle name="Normal 2 3 3 2 2 2 11 8" xfId="6358"/>
    <cellStyle name="Normal 2 3 3 2 2 2 12" xfId="6359"/>
    <cellStyle name="Normal 2 3 3 2 2 2 13" xfId="6360"/>
    <cellStyle name="Normal 2 3 3 2 2 2 14" xfId="6361"/>
    <cellStyle name="Normal 2 3 3 2 2 2 15" xfId="6362"/>
    <cellStyle name="Normal 2 3 3 2 2 2 16" xfId="6363"/>
    <cellStyle name="Normal 2 3 3 2 2 2 17" xfId="6364"/>
    <cellStyle name="Normal 2 3 3 2 2 2 2" xfId="6365"/>
    <cellStyle name="Normal 2 3 3 2 2 2 2 10" xfId="6366"/>
    <cellStyle name="Normal 2 3 3 2 2 2 2 2" xfId="6367"/>
    <cellStyle name="Normal 2 3 3 2 2 2 2 2 2" xfId="6368"/>
    <cellStyle name="Normal 2 3 3 2 2 2 2 2 2 2" xfId="6369"/>
    <cellStyle name="Normal 2 3 3 2 2 2 2 2 2 2 2" xfId="6370"/>
    <cellStyle name="Normal 2 3 3 2 2 2 2 2 2 2 3" xfId="6371"/>
    <cellStyle name="Normal 2 3 3 2 2 2 2 2 2 2 4" xfId="6372"/>
    <cellStyle name="Normal 2 3 3 2 2 2 2 2 2 2 5" xfId="6373"/>
    <cellStyle name="Normal 2 3 3 2 2 2 2 2 2 2 6" xfId="6374"/>
    <cellStyle name="Normal 2 3 3 2 2 2 2 2 2 2 7" xfId="6375"/>
    <cellStyle name="Normal 2 3 3 2 2 2 2 2 2 2 8" xfId="6376"/>
    <cellStyle name="Normal 2 3 3 2 2 2 2 2 2 3" xfId="6377"/>
    <cellStyle name="Normal 2 3 3 2 2 2 2 2 2 4" xfId="6378"/>
    <cellStyle name="Normal 2 3 3 2 2 2 2 2 2 5" xfId="6379"/>
    <cellStyle name="Normal 2 3 3 2 2 2 2 2 2 6" xfId="6380"/>
    <cellStyle name="Normal 2 3 3 2 2 2 2 2 2 7" xfId="6381"/>
    <cellStyle name="Normal 2 3 3 2 2 2 2 2 2 8" xfId="6382"/>
    <cellStyle name="Normal 2 3 3 2 2 2 2 2 3" xfId="6383"/>
    <cellStyle name="Normal 2 3 3 2 2 2 2 2 4" xfId="6384"/>
    <cellStyle name="Normal 2 3 3 2 2 2 2 2 5" xfId="6385"/>
    <cellStyle name="Normal 2 3 3 2 2 2 2 2 6" xfId="6386"/>
    <cellStyle name="Normal 2 3 3 2 2 2 2 2 7" xfId="6387"/>
    <cellStyle name="Normal 2 3 3 2 2 2 2 2 8" xfId="6388"/>
    <cellStyle name="Normal 2 3 3 2 2 2 2 2 9" xfId="6389"/>
    <cellStyle name="Normal 2 3 3 2 2 2 2 3" xfId="6390"/>
    <cellStyle name="Normal 2 3 3 2 2 2 2 4" xfId="6391"/>
    <cellStyle name="Normal 2 3 3 2 2 2 2 4 2" xfId="6392"/>
    <cellStyle name="Normal 2 3 3 2 2 2 2 4 3" xfId="6393"/>
    <cellStyle name="Normal 2 3 3 2 2 2 2 4 4" xfId="6394"/>
    <cellStyle name="Normal 2 3 3 2 2 2 2 4 5" xfId="6395"/>
    <cellStyle name="Normal 2 3 3 2 2 2 2 4 6" xfId="6396"/>
    <cellStyle name="Normal 2 3 3 2 2 2 2 4 7" xfId="6397"/>
    <cellStyle name="Normal 2 3 3 2 2 2 2 4 8" xfId="6398"/>
    <cellStyle name="Normal 2 3 3 2 2 2 2 5" xfId="6399"/>
    <cellStyle name="Normal 2 3 3 2 2 2 2 6" xfId="6400"/>
    <cellStyle name="Normal 2 3 3 2 2 2 2 7" xfId="6401"/>
    <cellStyle name="Normal 2 3 3 2 2 2 2 8" xfId="6402"/>
    <cellStyle name="Normal 2 3 3 2 2 2 2 9" xfId="6403"/>
    <cellStyle name="Normal 2 3 3 2 2 2 3" xfId="6404"/>
    <cellStyle name="Normal 2 3 3 2 2 2 4" xfId="6405"/>
    <cellStyle name="Normal 2 3 3 2 2 2 5" xfId="6406"/>
    <cellStyle name="Normal 2 3 3 2 2 2 6" xfId="6407"/>
    <cellStyle name="Normal 2 3 3 2 2 2 7" xfId="6408"/>
    <cellStyle name="Normal 2 3 3 2 2 2 8" xfId="6409"/>
    <cellStyle name="Normal 2 3 3 2 2 2 9" xfId="6410"/>
    <cellStyle name="Normal 2 3 3 2 2 3" xfId="6411"/>
    <cellStyle name="Normal 2 3 3 2 2 3 10" xfId="6412"/>
    <cellStyle name="Normal 2 3 3 2 2 3 2" xfId="6413"/>
    <cellStyle name="Normal 2 3 3 2 2 3 2 2" xfId="6414"/>
    <cellStyle name="Normal 2 3 3 2 2 3 2 2 2" xfId="6415"/>
    <cellStyle name="Normal 2 3 3 2 2 3 2 2 2 2" xfId="6416"/>
    <cellStyle name="Normal 2 3 3 2 2 3 2 2 2 3" xfId="6417"/>
    <cellStyle name="Normal 2 3 3 2 2 3 2 2 2 4" xfId="6418"/>
    <cellStyle name="Normal 2 3 3 2 2 3 2 2 2 5" xfId="6419"/>
    <cellStyle name="Normal 2 3 3 2 2 3 2 2 2 6" xfId="6420"/>
    <cellStyle name="Normal 2 3 3 2 2 3 2 2 2 7" xfId="6421"/>
    <cellStyle name="Normal 2 3 3 2 2 3 2 2 2 8" xfId="6422"/>
    <cellStyle name="Normal 2 3 3 2 2 3 2 2 3" xfId="6423"/>
    <cellStyle name="Normal 2 3 3 2 2 3 2 2 4" xfId="6424"/>
    <cellStyle name="Normal 2 3 3 2 2 3 2 2 5" xfId="6425"/>
    <cellStyle name="Normal 2 3 3 2 2 3 2 2 6" xfId="6426"/>
    <cellStyle name="Normal 2 3 3 2 2 3 2 2 7" xfId="6427"/>
    <cellStyle name="Normal 2 3 3 2 2 3 2 2 8" xfId="6428"/>
    <cellStyle name="Normal 2 3 3 2 2 3 2 3" xfId="6429"/>
    <cellStyle name="Normal 2 3 3 2 2 3 2 4" xfId="6430"/>
    <cellStyle name="Normal 2 3 3 2 2 3 2 5" xfId="6431"/>
    <cellStyle name="Normal 2 3 3 2 2 3 2 6" xfId="6432"/>
    <cellStyle name="Normal 2 3 3 2 2 3 2 7" xfId="6433"/>
    <cellStyle name="Normal 2 3 3 2 2 3 2 8" xfId="6434"/>
    <cellStyle name="Normal 2 3 3 2 2 3 2 9" xfId="6435"/>
    <cellStyle name="Normal 2 3 3 2 2 3 3" xfId="6436"/>
    <cellStyle name="Normal 2 3 3 2 2 3 4" xfId="6437"/>
    <cellStyle name="Normal 2 3 3 2 2 3 4 2" xfId="6438"/>
    <cellStyle name="Normal 2 3 3 2 2 3 4 3" xfId="6439"/>
    <cellStyle name="Normal 2 3 3 2 2 3 4 4" xfId="6440"/>
    <cellStyle name="Normal 2 3 3 2 2 3 4 5" xfId="6441"/>
    <cellStyle name="Normal 2 3 3 2 2 3 4 6" xfId="6442"/>
    <cellStyle name="Normal 2 3 3 2 2 3 4 7" xfId="6443"/>
    <cellStyle name="Normal 2 3 3 2 2 3 4 8" xfId="6444"/>
    <cellStyle name="Normal 2 3 3 2 2 3 5" xfId="6445"/>
    <cellStyle name="Normal 2 3 3 2 2 3 6" xfId="6446"/>
    <cellStyle name="Normal 2 3 3 2 2 3 7" xfId="6447"/>
    <cellStyle name="Normal 2 3 3 2 2 3 8" xfId="6448"/>
    <cellStyle name="Normal 2 3 3 2 2 3 9" xfId="6449"/>
    <cellStyle name="Normal 2 3 3 2 2 4" xfId="6450"/>
    <cellStyle name="Normal 2 3 3 2 2 5" xfId="6451"/>
    <cellStyle name="Normal 2 3 3 2 2 6" xfId="6452"/>
    <cellStyle name="Normal 2 3 3 2 2 7" xfId="6453"/>
    <cellStyle name="Normal 2 3 3 2 2 8" xfId="6454"/>
    <cellStyle name="Normal 2 3 3 2 2 9" xfId="6455"/>
    <cellStyle name="Normal 2 3 3 2 20" xfId="6456"/>
    <cellStyle name="Normal 2 3 3 2 21" xfId="6457"/>
    <cellStyle name="Normal 2 3 3 2 22" xfId="6458"/>
    <cellStyle name="Normal 2 3 3 2 3" xfId="6459"/>
    <cellStyle name="Normal 2 3 3 2 4" xfId="6460"/>
    <cellStyle name="Normal 2 3 3 2 5" xfId="6461"/>
    <cellStyle name="Normal 2 3 3 2 6" xfId="6462"/>
    <cellStyle name="Normal 2 3 3 2 7" xfId="6463"/>
    <cellStyle name="Normal 2 3 3 2 7 10" xfId="6464"/>
    <cellStyle name="Normal 2 3 3 2 7 2" xfId="6465"/>
    <cellStyle name="Normal 2 3 3 2 7 2 2" xfId="6466"/>
    <cellStyle name="Normal 2 3 3 2 7 2 2 2" xfId="6467"/>
    <cellStyle name="Normal 2 3 3 2 7 2 2 2 2" xfId="6468"/>
    <cellStyle name="Normal 2 3 3 2 7 2 2 2 3" xfId="6469"/>
    <cellStyle name="Normal 2 3 3 2 7 2 2 2 4" xfId="6470"/>
    <cellStyle name="Normal 2 3 3 2 7 2 2 2 5" xfId="6471"/>
    <cellStyle name="Normal 2 3 3 2 7 2 2 2 6" xfId="6472"/>
    <cellStyle name="Normal 2 3 3 2 7 2 2 2 7" xfId="6473"/>
    <cellStyle name="Normal 2 3 3 2 7 2 2 2 8" xfId="6474"/>
    <cellStyle name="Normal 2 3 3 2 7 2 2 3" xfId="6475"/>
    <cellStyle name="Normal 2 3 3 2 7 2 2 4" xfId="6476"/>
    <cellStyle name="Normal 2 3 3 2 7 2 2 5" xfId="6477"/>
    <cellStyle name="Normal 2 3 3 2 7 2 2 6" xfId="6478"/>
    <cellStyle name="Normal 2 3 3 2 7 2 2 7" xfId="6479"/>
    <cellStyle name="Normal 2 3 3 2 7 2 2 8" xfId="6480"/>
    <cellStyle name="Normal 2 3 3 2 7 2 3" xfId="6481"/>
    <cellStyle name="Normal 2 3 3 2 7 2 4" xfId="6482"/>
    <cellStyle name="Normal 2 3 3 2 7 2 5" xfId="6483"/>
    <cellStyle name="Normal 2 3 3 2 7 2 6" xfId="6484"/>
    <cellStyle name="Normal 2 3 3 2 7 2 7" xfId="6485"/>
    <cellStyle name="Normal 2 3 3 2 7 2 8" xfId="6486"/>
    <cellStyle name="Normal 2 3 3 2 7 2 9" xfId="6487"/>
    <cellStyle name="Normal 2 3 3 2 7 3" xfId="6488"/>
    <cellStyle name="Normal 2 3 3 2 7 4" xfId="6489"/>
    <cellStyle name="Normal 2 3 3 2 7 4 2" xfId="6490"/>
    <cellStyle name="Normal 2 3 3 2 7 4 3" xfId="6491"/>
    <cellStyle name="Normal 2 3 3 2 7 4 4" xfId="6492"/>
    <cellStyle name="Normal 2 3 3 2 7 4 5" xfId="6493"/>
    <cellStyle name="Normal 2 3 3 2 7 4 6" xfId="6494"/>
    <cellStyle name="Normal 2 3 3 2 7 4 7" xfId="6495"/>
    <cellStyle name="Normal 2 3 3 2 7 4 8" xfId="6496"/>
    <cellStyle name="Normal 2 3 3 2 7 5" xfId="6497"/>
    <cellStyle name="Normal 2 3 3 2 7 6" xfId="6498"/>
    <cellStyle name="Normal 2 3 3 2 7 7" xfId="6499"/>
    <cellStyle name="Normal 2 3 3 2 7 8" xfId="6500"/>
    <cellStyle name="Normal 2 3 3 2 7 9" xfId="6501"/>
    <cellStyle name="Normal 2 3 3 2 8" xfId="6502"/>
    <cellStyle name="Normal 2 3 3 2 9" xfId="6503"/>
    <cellStyle name="Normal 2 3 3 20" xfId="6504"/>
    <cellStyle name="Normal 2 3 3 21" xfId="6505"/>
    <cellStyle name="Normal 2 3 3 22" xfId="6506"/>
    <cellStyle name="Normal 2 3 3 3" xfId="6507"/>
    <cellStyle name="Normal 2 3 3 3 10" xfId="6508"/>
    <cellStyle name="Normal 2 3 3 3 10 2" xfId="6509"/>
    <cellStyle name="Normal 2 3 3 3 10 2 2" xfId="6510"/>
    <cellStyle name="Normal 2 3 3 3 10 2 2 2" xfId="6511"/>
    <cellStyle name="Normal 2 3 3 3 10 2 2 3" xfId="6512"/>
    <cellStyle name="Normal 2 3 3 3 10 2 2 4" xfId="6513"/>
    <cellStyle name="Normal 2 3 3 3 10 2 2 5" xfId="6514"/>
    <cellStyle name="Normal 2 3 3 3 10 2 2 6" xfId="6515"/>
    <cellStyle name="Normal 2 3 3 3 10 2 2 7" xfId="6516"/>
    <cellStyle name="Normal 2 3 3 3 10 2 2 8" xfId="6517"/>
    <cellStyle name="Normal 2 3 3 3 10 2 3" xfId="6518"/>
    <cellStyle name="Normal 2 3 3 3 10 2 4" xfId="6519"/>
    <cellStyle name="Normal 2 3 3 3 10 2 5" xfId="6520"/>
    <cellStyle name="Normal 2 3 3 3 10 2 6" xfId="6521"/>
    <cellStyle name="Normal 2 3 3 3 10 2 7" xfId="6522"/>
    <cellStyle name="Normal 2 3 3 3 10 2 8" xfId="6523"/>
    <cellStyle name="Normal 2 3 3 3 10 3" xfId="6524"/>
    <cellStyle name="Normal 2 3 3 3 10 4" xfId="6525"/>
    <cellStyle name="Normal 2 3 3 3 10 5" xfId="6526"/>
    <cellStyle name="Normal 2 3 3 3 10 6" xfId="6527"/>
    <cellStyle name="Normal 2 3 3 3 10 7" xfId="6528"/>
    <cellStyle name="Normal 2 3 3 3 10 8" xfId="6529"/>
    <cellStyle name="Normal 2 3 3 3 10 9" xfId="6530"/>
    <cellStyle name="Normal 2 3 3 3 11" xfId="6531"/>
    <cellStyle name="Normal 2 3 3 3 11 2" xfId="6532"/>
    <cellStyle name="Normal 2 3 3 3 11 3" xfId="6533"/>
    <cellStyle name="Normal 2 3 3 3 11 4" xfId="6534"/>
    <cellStyle name="Normal 2 3 3 3 11 5" xfId="6535"/>
    <cellStyle name="Normal 2 3 3 3 11 6" xfId="6536"/>
    <cellStyle name="Normal 2 3 3 3 11 7" xfId="6537"/>
    <cellStyle name="Normal 2 3 3 3 11 8" xfId="6538"/>
    <cellStyle name="Normal 2 3 3 3 12" xfId="6539"/>
    <cellStyle name="Normal 2 3 3 3 13" xfId="6540"/>
    <cellStyle name="Normal 2 3 3 3 14" xfId="6541"/>
    <cellStyle name="Normal 2 3 3 3 15" xfId="6542"/>
    <cellStyle name="Normal 2 3 3 3 16" xfId="6543"/>
    <cellStyle name="Normal 2 3 3 3 17" xfId="6544"/>
    <cellStyle name="Normal 2 3 3 3 2" xfId="6545"/>
    <cellStyle name="Normal 2 3 3 3 2 10" xfId="6546"/>
    <cellStyle name="Normal 2 3 3 3 2 10 2" xfId="6547"/>
    <cellStyle name="Normal 2 3 3 3 2 10 2 2" xfId="6548"/>
    <cellStyle name="Normal 2 3 3 3 2 10 2 2 2" xfId="6549"/>
    <cellStyle name="Normal 2 3 3 3 2 10 2 2 3" xfId="6550"/>
    <cellStyle name="Normal 2 3 3 3 2 10 2 2 4" xfId="6551"/>
    <cellStyle name="Normal 2 3 3 3 2 10 2 2 5" xfId="6552"/>
    <cellStyle name="Normal 2 3 3 3 2 10 2 2 6" xfId="6553"/>
    <cellStyle name="Normal 2 3 3 3 2 10 2 2 7" xfId="6554"/>
    <cellStyle name="Normal 2 3 3 3 2 10 2 2 8" xfId="6555"/>
    <cellStyle name="Normal 2 3 3 3 2 10 2 3" xfId="6556"/>
    <cellStyle name="Normal 2 3 3 3 2 10 2 4" xfId="6557"/>
    <cellStyle name="Normal 2 3 3 3 2 10 2 5" xfId="6558"/>
    <cellStyle name="Normal 2 3 3 3 2 10 2 6" xfId="6559"/>
    <cellStyle name="Normal 2 3 3 3 2 10 2 7" xfId="6560"/>
    <cellStyle name="Normal 2 3 3 3 2 10 2 8" xfId="6561"/>
    <cellStyle name="Normal 2 3 3 3 2 10 3" xfId="6562"/>
    <cellStyle name="Normal 2 3 3 3 2 10 4" xfId="6563"/>
    <cellStyle name="Normal 2 3 3 3 2 10 5" xfId="6564"/>
    <cellStyle name="Normal 2 3 3 3 2 10 6" xfId="6565"/>
    <cellStyle name="Normal 2 3 3 3 2 10 7" xfId="6566"/>
    <cellStyle name="Normal 2 3 3 3 2 10 8" xfId="6567"/>
    <cellStyle name="Normal 2 3 3 3 2 10 9" xfId="6568"/>
    <cellStyle name="Normal 2 3 3 3 2 11" xfId="6569"/>
    <cellStyle name="Normal 2 3 3 3 2 11 2" xfId="6570"/>
    <cellStyle name="Normal 2 3 3 3 2 11 3" xfId="6571"/>
    <cellStyle name="Normal 2 3 3 3 2 11 4" xfId="6572"/>
    <cellStyle name="Normal 2 3 3 3 2 11 5" xfId="6573"/>
    <cellStyle name="Normal 2 3 3 3 2 11 6" xfId="6574"/>
    <cellStyle name="Normal 2 3 3 3 2 11 7" xfId="6575"/>
    <cellStyle name="Normal 2 3 3 3 2 11 8" xfId="6576"/>
    <cellStyle name="Normal 2 3 3 3 2 12" xfId="6577"/>
    <cellStyle name="Normal 2 3 3 3 2 13" xfId="6578"/>
    <cellStyle name="Normal 2 3 3 3 2 14" xfId="6579"/>
    <cellStyle name="Normal 2 3 3 3 2 15" xfId="6580"/>
    <cellStyle name="Normal 2 3 3 3 2 16" xfId="6581"/>
    <cellStyle name="Normal 2 3 3 3 2 17" xfId="6582"/>
    <cellStyle name="Normal 2 3 3 3 2 2" xfId="6583"/>
    <cellStyle name="Normal 2 3 3 3 2 2 10" xfId="6584"/>
    <cellStyle name="Normal 2 3 3 3 2 2 2" xfId="6585"/>
    <cellStyle name="Normal 2 3 3 3 2 2 2 2" xfId="6586"/>
    <cellStyle name="Normal 2 3 3 3 2 2 2 2 2" xfId="6587"/>
    <cellStyle name="Normal 2 3 3 3 2 2 2 2 2 2" xfId="6588"/>
    <cellStyle name="Normal 2 3 3 3 2 2 2 2 2 3" xfId="6589"/>
    <cellStyle name="Normal 2 3 3 3 2 2 2 2 2 4" xfId="6590"/>
    <cellStyle name="Normal 2 3 3 3 2 2 2 2 2 5" xfId="6591"/>
    <cellStyle name="Normal 2 3 3 3 2 2 2 2 2 6" xfId="6592"/>
    <cellStyle name="Normal 2 3 3 3 2 2 2 2 2 7" xfId="6593"/>
    <cellStyle name="Normal 2 3 3 3 2 2 2 2 2 8" xfId="6594"/>
    <cellStyle name="Normal 2 3 3 3 2 2 2 2 3" xfId="6595"/>
    <cellStyle name="Normal 2 3 3 3 2 2 2 2 4" xfId="6596"/>
    <cellStyle name="Normal 2 3 3 3 2 2 2 2 5" xfId="6597"/>
    <cellStyle name="Normal 2 3 3 3 2 2 2 2 6" xfId="6598"/>
    <cellStyle name="Normal 2 3 3 3 2 2 2 2 7" xfId="6599"/>
    <cellStyle name="Normal 2 3 3 3 2 2 2 2 8" xfId="6600"/>
    <cellStyle name="Normal 2 3 3 3 2 2 2 3" xfId="6601"/>
    <cellStyle name="Normal 2 3 3 3 2 2 2 4" xfId="6602"/>
    <cellStyle name="Normal 2 3 3 3 2 2 2 5" xfId="6603"/>
    <cellStyle name="Normal 2 3 3 3 2 2 2 6" xfId="6604"/>
    <cellStyle name="Normal 2 3 3 3 2 2 2 7" xfId="6605"/>
    <cellStyle name="Normal 2 3 3 3 2 2 2 8" xfId="6606"/>
    <cellStyle name="Normal 2 3 3 3 2 2 2 9" xfId="6607"/>
    <cellStyle name="Normal 2 3 3 3 2 2 3" xfId="6608"/>
    <cellStyle name="Normal 2 3 3 3 2 2 4" xfId="6609"/>
    <cellStyle name="Normal 2 3 3 3 2 2 4 2" xfId="6610"/>
    <cellStyle name="Normal 2 3 3 3 2 2 4 3" xfId="6611"/>
    <cellStyle name="Normal 2 3 3 3 2 2 4 4" xfId="6612"/>
    <cellStyle name="Normal 2 3 3 3 2 2 4 5" xfId="6613"/>
    <cellStyle name="Normal 2 3 3 3 2 2 4 6" xfId="6614"/>
    <cellStyle name="Normal 2 3 3 3 2 2 4 7" xfId="6615"/>
    <cellStyle name="Normal 2 3 3 3 2 2 4 8" xfId="6616"/>
    <cellStyle name="Normal 2 3 3 3 2 2 5" xfId="6617"/>
    <cellStyle name="Normal 2 3 3 3 2 2 6" xfId="6618"/>
    <cellStyle name="Normal 2 3 3 3 2 2 7" xfId="6619"/>
    <cellStyle name="Normal 2 3 3 3 2 2 8" xfId="6620"/>
    <cellStyle name="Normal 2 3 3 3 2 2 9" xfId="6621"/>
    <cellStyle name="Normal 2 3 3 3 2 3" xfId="6622"/>
    <cellStyle name="Normal 2 3 3 3 2 4" xfId="6623"/>
    <cellStyle name="Normal 2 3 3 3 2 5" xfId="6624"/>
    <cellStyle name="Normal 2 3 3 3 2 6" xfId="6625"/>
    <cellStyle name="Normal 2 3 3 3 2 7" xfId="6626"/>
    <cellStyle name="Normal 2 3 3 3 2 8" xfId="6627"/>
    <cellStyle name="Normal 2 3 3 3 2 9" xfId="6628"/>
    <cellStyle name="Normal 2 3 3 3 3" xfId="6629"/>
    <cellStyle name="Normal 2 3 3 3 3 10" xfId="6630"/>
    <cellStyle name="Normal 2 3 3 3 3 2" xfId="6631"/>
    <cellStyle name="Normal 2 3 3 3 3 2 2" xfId="6632"/>
    <cellStyle name="Normal 2 3 3 3 3 2 2 2" xfId="6633"/>
    <cellStyle name="Normal 2 3 3 3 3 2 2 2 2" xfId="6634"/>
    <cellStyle name="Normal 2 3 3 3 3 2 2 2 3" xfId="6635"/>
    <cellStyle name="Normal 2 3 3 3 3 2 2 2 4" xfId="6636"/>
    <cellStyle name="Normal 2 3 3 3 3 2 2 2 5" xfId="6637"/>
    <cellStyle name="Normal 2 3 3 3 3 2 2 2 6" xfId="6638"/>
    <cellStyle name="Normal 2 3 3 3 3 2 2 2 7" xfId="6639"/>
    <cellStyle name="Normal 2 3 3 3 3 2 2 2 8" xfId="6640"/>
    <cellStyle name="Normal 2 3 3 3 3 2 2 3" xfId="6641"/>
    <cellStyle name="Normal 2 3 3 3 3 2 2 4" xfId="6642"/>
    <cellStyle name="Normal 2 3 3 3 3 2 2 5" xfId="6643"/>
    <cellStyle name="Normal 2 3 3 3 3 2 2 6" xfId="6644"/>
    <cellStyle name="Normal 2 3 3 3 3 2 2 7" xfId="6645"/>
    <cellStyle name="Normal 2 3 3 3 3 2 2 8" xfId="6646"/>
    <cellStyle name="Normal 2 3 3 3 3 2 3" xfId="6647"/>
    <cellStyle name="Normal 2 3 3 3 3 2 4" xfId="6648"/>
    <cellStyle name="Normal 2 3 3 3 3 2 5" xfId="6649"/>
    <cellStyle name="Normal 2 3 3 3 3 2 6" xfId="6650"/>
    <cellStyle name="Normal 2 3 3 3 3 2 7" xfId="6651"/>
    <cellStyle name="Normal 2 3 3 3 3 2 8" xfId="6652"/>
    <cellStyle name="Normal 2 3 3 3 3 2 9" xfId="6653"/>
    <cellStyle name="Normal 2 3 3 3 3 3" xfId="6654"/>
    <cellStyle name="Normal 2 3 3 3 3 4" xfId="6655"/>
    <cellStyle name="Normal 2 3 3 3 3 4 2" xfId="6656"/>
    <cellStyle name="Normal 2 3 3 3 3 4 3" xfId="6657"/>
    <cellStyle name="Normal 2 3 3 3 3 4 4" xfId="6658"/>
    <cellStyle name="Normal 2 3 3 3 3 4 5" xfId="6659"/>
    <cellStyle name="Normal 2 3 3 3 3 4 6" xfId="6660"/>
    <cellStyle name="Normal 2 3 3 3 3 4 7" xfId="6661"/>
    <cellStyle name="Normal 2 3 3 3 3 4 8" xfId="6662"/>
    <cellStyle name="Normal 2 3 3 3 3 5" xfId="6663"/>
    <cellStyle name="Normal 2 3 3 3 3 6" xfId="6664"/>
    <cellStyle name="Normal 2 3 3 3 3 7" xfId="6665"/>
    <cellStyle name="Normal 2 3 3 3 3 8" xfId="6666"/>
    <cellStyle name="Normal 2 3 3 3 3 9" xfId="6667"/>
    <cellStyle name="Normal 2 3 3 3 4" xfId="6668"/>
    <cellStyle name="Normal 2 3 3 3 5" xfId="6669"/>
    <cellStyle name="Normal 2 3 3 3 6" xfId="6670"/>
    <cellStyle name="Normal 2 3 3 3 7" xfId="6671"/>
    <cellStyle name="Normal 2 3 3 3 8" xfId="6672"/>
    <cellStyle name="Normal 2 3 3 3 9" xfId="6673"/>
    <cellStyle name="Normal 2 3 3 4" xfId="6674"/>
    <cellStyle name="Normal 2 3 3 5" xfId="6675"/>
    <cellStyle name="Normal 2 3 3 6" xfId="6676"/>
    <cellStyle name="Normal 2 3 3 7" xfId="6677"/>
    <cellStyle name="Normal 2 3 3 7 10" xfId="6678"/>
    <cellStyle name="Normal 2 3 3 7 2" xfId="6679"/>
    <cellStyle name="Normal 2 3 3 7 2 2" xfId="6680"/>
    <cellStyle name="Normal 2 3 3 7 2 2 2" xfId="6681"/>
    <cellStyle name="Normal 2 3 3 7 2 2 2 2" xfId="6682"/>
    <cellStyle name="Normal 2 3 3 7 2 2 2 3" xfId="6683"/>
    <cellStyle name="Normal 2 3 3 7 2 2 2 4" xfId="6684"/>
    <cellStyle name="Normal 2 3 3 7 2 2 2 5" xfId="6685"/>
    <cellStyle name="Normal 2 3 3 7 2 2 2 6" xfId="6686"/>
    <cellStyle name="Normal 2 3 3 7 2 2 2 7" xfId="6687"/>
    <cellStyle name="Normal 2 3 3 7 2 2 2 8" xfId="6688"/>
    <cellStyle name="Normal 2 3 3 7 2 2 3" xfId="6689"/>
    <cellStyle name="Normal 2 3 3 7 2 2 4" xfId="6690"/>
    <cellStyle name="Normal 2 3 3 7 2 2 5" xfId="6691"/>
    <cellStyle name="Normal 2 3 3 7 2 2 6" xfId="6692"/>
    <cellStyle name="Normal 2 3 3 7 2 2 7" xfId="6693"/>
    <cellStyle name="Normal 2 3 3 7 2 2 8" xfId="6694"/>
    <cellStyle name="Normal 2 3 3 7 2 3" xfId="6695"/>
    <cellStyle name="Normal 2 3 3 7 2 4" xfId="6696"/>
    <cellStyle name="Normal 2 3 3 7 2 5" xfId="6697"/>
    <cellStyle name="Normal 2 3 3 7 2 6" xfId="6698"/>
    <cellStyle name="Normal 2 3 3 7 2 7" xfId="6699"/>
    <cellStyle name="Normal 2 3 3 7 2 8" xfId="6700"/>
    <cellStyle name="Normal 2 3 3 7 2 9" xfId="6701"/>
    <cellStyle name="Normal 2 3 3 7 3" xfId="6702"/>
    <cellStyle name="Normal 2 3 3 7 4" xfId="6703"/>
    <cellStyle name="Normal 2 3 3 7 4 2" xfId="6704"/>
    <cellStyle name="Normal 2 3 3 7 4 3" xfId="6705"/>
    <cellStyle name="Normal 2 3 3 7 4 4" xfId="6706"/>
    <cellStyle name="Normal 2 3 3 7 4 5" xfId="6707"/>
    <cellStyle name="Normal 2 3 3 7 4 6" xfId="6708"/>
    <cellStyle name="Normal 2 3 3 7 4 7" xfId="6709"/>
    <cellStyle name="Normal 2 3 3 7 4 8" xfId="6710"/>
    <cellStyle name="Normal 2 3 3 7 5" xfId="6711"/>
    <cellStyle name="Normal 2 3 3 7 6" xfId="6712"/>
    <cellStyle name="Normal 2 3 3 7 7" xfId="6713"/>
    <cellStyle name="Normal 2 3 3 7 8" xfId="6714"/>
    <cellStyle name="Normal 2 3 3 7 9" xfId="6715"/>
    <cellStyle name="Normal 2 3 3 8" xfId="6716"/>
    <cellStyle name="Normal 2 3 3 9" xfId="6717"/>
    <cellStyle name="Normal 2 3 30" xfId="6718"/>
    <cellStyle name="Normal 2 3 31" xfId="6719"/>
    <cellStyle name="Normal 2 3 32" xfId="6720"/>
    <cellStyle name="Normal 2 3 33" xfId="6721"/>
    <cellStyle name="Normal 2 3 34" xfId="6722"/>
    <cellStyle name="Normal 2 3 35" xfId="6723"/>
    <cellStyle name="Normal 2 3 36" xfId="6724"/>
    <cellStyle name="Normal 2 3 36 2" xfId="6725"/>
    <cellStyle name="Normal 2 3 36 2 2" xfId="6726"/>
    <cellStyle name="Normal 2 3 36 2 2 2" xfId="6727"/>
    <cellStyle name="Normal 2 3 36 2 2 3" xfId="6728"/>
    <cellStyle name="Normal 2 3 36 2 2 4" xfId="6729"/>
    <cellStyle name="Normal 2 3 36 2 2 5" xfId="6730"/>
    <cellStyle name="Normal 2 3 36 2 2 6" xfId="6731"/>
    <cellStyle name="Normal 2 3 36 2 2 7" xfId="6732"/>
    <cellStyle name="Normal 2 3 36 2 2 8" xfId="6733"/>
    <cellStyle name="Normal 2 3 36 2 3" xfId="6734"/>
    <cellStyle name="Normal 2 3 36 2 4" xfId="6735"/>
    <cellStyle name="Normal 2 3 36 2 5" xfId="6736"/>
    <cellStyle name="Normal 2 3 36 2 6" xfId="6737"/>
    <cellStyle name="Normal 2 3 36 2 7" xfId="6738"/>
    <cellStyle name="Normal 2 3 36 2 8" xfId="6739"/>
    <cellStyle name="Normal 2 3 36 3" xfId="6740"/>
    <cellStyle name="Normal 2 3 36 4" xfId="6741"/>
    <cellStyle name="Normal 2 3 36 5" xfId="6742"/>
    <cellStyle name="Normal 2 3 36 6" xfId="6743"/>
    <cellStyle name="Normal 2 3 36 7" xfId="6744"/>
    <cellStyle name="Normal 2 3 36 8" xfId="6745"/>
    <cellStyle name="Normal 2 3 36 9" xfId="6746"/>
    <cellStyle name="Normal 2 3 37" xfId="6747"/>
    <cellStyle name="Normal 2 3 37 2" xfId="6748"/>
    <cellStyle name="Normal 2 3 37 3" xfId="6749"/>
    <cellStyle name="Normal 2 3 37 4" xfId="6750"/>
    <cellStyle name="Normal 2 3 37 5" xfId="6751"/>
    <cellStyle name="Normal 2 3 37 6" xfId="6752"/>
    <cellStyle name="Normal 2 3 37 7" xfId="6753"/>
    <cellStyle name="Normal 2 3 37 8" xfId="6754"/>
    <cellStyle name="Normal 2 3 38" xfId="6755"/>
    <cellStyle name="Normal 2 3 39" xfId="6756"/>
    <cellStyle name="Normal 2 3 4" xfId="6757"/>
    <cellStyle name="Normal 2 3 40" xfId="6758"/>
    <cellStyle name="Normal 2 3 41" xfId="6759"/>
    <cellStyle name="Normal 2 3 42" xfId="6760"/>
    <cellStyle name="Normal 2 3 43" xfId="6761"/>
    <cellStyle name="Normal 2 3 5" xfId="6762"/>
    <cellStyle name="Normal 2 3 6" xfId="6763"/>
    <cellStyle name="Normal 2 3 7" xfId="6764"/>
    <cellStyle name="Normal 2 3 8" xfId="6765"/>
    <cellStyle name="Normal 2 3 9" xfId="6766"/>
    <cellStyle name="Normal 2 30" xfId="6767"/>
    <cellStyle name="Normal 2 31" xfId="6768"/>
    <cellStyle name="Normal 2 32" xfId="6769"/>
    <cellStyle name="Normal 2 33" xfId="6770"/>
    <cellStyle name="Normal 2 33 10" xfId="6771"/>
    <cellStyle name="Normal 2 33 10 2" xfId="6772"/>
    <cellStyle name="Normal 2 33 10 2 2" xfId="6773"/>
    <cellStyle name="Normal 2 33 10 2 2 2" xfId="6774"/>
    <cellStyle name="Normal 2 33 10 2 2 3" xfId="6775"/>
    <cellStyle name="Normal 2 33 10 2 2 4" xfId="6776"/>
    <cellStyle name="Normal 2 33 10 2 2 5" xfId="6777"/>
    <cellStyle name="Normal 2 33 10 2 2 6" xfId="6778"/>
    <cellStyle name="Normal 2 33 10 2 2 7" xfId="6779"/>
    <cellStyle name="Normal 2 33 10 2 2 8" xfId="6780"/>
    <cellStyle name="Normal 2 33 10 2 3" xfId="6781"/>
    <cellStyle name="Normal 2 33 10 2 4" xfId="6782"/>
    <cellStyle name="Normal 2 33 10 2 5" xfId="6783"/>
    <cellStyle name="Normal 2 33 10 2 6" xfId="6784"/>
    <cellStyle name="Normal 2 33 10 2 7" xfId="6785"/>
    <cellStyle name="Normal 2 33 10 2 8" xfId="6786"/>
    <cellStyle name="Normal 2 33 10 3" xfId="6787"/>
    <cellStyle name="Normal 2 33 10 4" xfId="6788"/>
    <cellStyle name="Normal 2 33 10 5" xfId="6789"/>
    <cellStyle name="Normal 2 33 10 6" xfId="6790"/>
    <cellStyle name="Normal 2 33 10 7" xfId="6791"/>
    <cellStyle name="Normal 2 33 10 8" xfId="6792"/>
    <cellStyle name="Normal 2 33 10 9" xfId="6793"/>
    <cellStyle name="Normal 2 33 11" xfId="6794"/>
    <cellStyle name="Normal 2 33 11 2" xfId="6795"/>
    <cellStyle name="Normal 2 33 11 3" xfId="6796"/>
    <cellStyle name="Normal 2 33 11 4" xfId="6797"/>
    <cellStyle name="Normal 2 33 11 5" xfId="6798"/>
    <cellStyle name="Normal 2 33 11 6" xfId="6799"/>
    <cellStyle name="Normal 2 33 11 7" xfId="6800"/>
    <cellStyle name="Normal 2 33 11 8" xfId="6801"/>
    <cellStyle name="Normal 2 33 12" xfId="6802"/>
    <cellStyle name="Normal 2 33 13" xfId="6803"/>
    <cellStyle name="Normal 2 33 14" xfId="6804"/>
    <cellStyle name="Normal 2 33 15" xfId="6805"/>
    <cellStyle name="Normal 2 33 16" xfId="6806"/>
    <cellStyle name="Normal 2 33 17" xfId="6807"/>
    <cellStyle name="Normal 2 33 2" xfId="6808"/>
    <cellStyle name="Normal 2 33 2 10" xfId="6809"/>
    <cellStyle name="Normal 2 33 2 10 2" xfId="6810"/>
    <cellStyle name="Normal 2 33 2 10 2 2" xfId="6811"/>
    <cellStyle name="Normal 2 33 2 10 2 2 2" xfId="6812"/>
    <cellStyle name="Normal 2 33 2 10 2 2 3" xfId="6813"/>
    <cellStyle name="Normal 2 33 2 10 2 2 4" xfId="6814"/>
    <cellStyle name="Normal 2 33 2 10 2 2 5" xfId="6815"/>
    <cellStyle name="Normal 2 33 2 10 2 2 6" xfId="6816"/>
    <cellStyle name="Normal 2 33 2 10 2 2 7" xfId="6817"/>
    <cellStyle name="Normal 2 33 2 10 2 2 8" xfId="6818"/>
    <cellStyle name="Normal 2 33 2 10 2 3" xfId="6819"/>
    <cellStyle name="Normal 2 33 2 10 2 4" xfId="6820"/>
    <cellStyle name="Normal 2 33 2 10 2 5" xfId="6821"/>
    <cellStyle name="Normal 2 33 2 10 2 6" xfId="6822"/>
    <cellStyle name="Normal 2 33 2 10 2 7" xfId="6823"/>
    <cellStyle name="Normal 2 33 2 10 2 8" xfId="6824"/>
    <cellStyle name="Normal 2 33 2 10 3" xfId="6825"/>
    <cellStyle name="Normal 2 33 2 10 4" xfId="6826"/>
    <cellStyle name="Normal 2 33 2 10 5" xfId="6827"/>
    <cellStyle name="Normal 2 33 2 10 6" xfId="6828"/>
    <cellStyle name="Normal 2 33 2 10 7" xfId="6829"/>
    <cellStyle name="Normal 2 33 2 10 8" xfId="6830"/>
    <cellStyle name="Normal 2 33 2 10 9" xfId="6831"/>
    <cellStyle name="Normal 2 33 2 11" xfId="6832"/>
    <cellStyle name="Normal 2 33 2 11 2" xfId="6833"/>
    <cellStyle name="Normal 2 33 2 11 3" xfId="6834"/>
    <cellStyle name="Normal 2 33 2 11 4" xfId="6835"/>
    <cellStyle name="Normal 2 33 2 11 5" xfId="6836"/>
    <cellStyle name="Normal 2 33 2 11 6" xfId="6837"/>
    <cellStyle name="Normal 2 33 2 11 7" xfId="6838"/>
    <cellStyle name="Normal 2 33 2 11 8" xfId="6839"/>
    <cellStyle name="Normal 2 33 2 12" xfId="6840"/>
    <cellStyle name="Normal 2 33 2 13" xfId="6841"/>
    <cellStyle name="Normal 2 33 2 14" xfId="6842"/>
    <cellStyle name="Normal 2 33 2 15" xfId="6843"/>
    <cellStyle name="Normal 2 33 2 16" xfId="6844"/>
    <cellStyle name="Normal 2 33 2 17" xfId="6845"/>
    <cellStyle name="Normal 2 33 2 2" xfId="6846"/>
    <cellStyle name="Normal 2 33 2 2 10" xfId="6847"/>
    <cellStyle name="Normal 2 33 2 2 2" xfId="6848"/>
    <cellStyle name="Normal 2 33 2 2 2 2" xfId="6849"/>
    <cellStyle name="Normal 2 33 2 2 2 2 2" xfId="6850"/>
    <cellStyle name="Normal 2 33 2 2 2 2 2 2" xfId="6851"/>
    <cellStyle name="Normal 2 33 2 2 2 2 2 3" xfId="6852"/>
    <cellStyle name="Normal 2 33 2 2 2 2 2 4" xfId="6853"/>
    <cellStyle name="Normal 2 33 2 2 2 2 2 5" xfId="6854"/>
    <cellStyle name="Normal 2 33 2 2 2 2 2 6" xfId="6855"/>
    <cellStyle name="Normal 2 33 2 2 2 2 2 7" xfId="6856"/>
    <cellStyle name="Normal 2 33 2 2 2 2 2 8" xfId="6857"/>
    <cellStyle name="Normal 2 33 2 2 2 2 3" xfId="6858"/>
    <cellStyle name="Normal 2 33 2 2 2 2 4" xfId="6859"/>
    <cellStyle name="Normal 2 33 2 2 2 2 5" xfId="6860"/>
    <cellStyle name="Normal 2 33 2 2 2 2 6" xfId="6861"/>
    <cellStyle name="Normal 2 33 2 2 2 2 7" xfId="6862"/>
    <cellStyle name="Normal 2 33 2 2 2 2 8" xfId="6863"/>
    <cellStyle name="Normal 2 33 2 2 2 3" xfId="6864"/>
    <cellStyle name="Normal 2 33 2 2 2 4" xfId="6865"/>
    <cellStyle name="Normal 2 33 2 2 2 5" xfId="6866"/>
    <cellStyle name="Normal 2 33 2 2 2 6" xfId="6867"/>
    <cellStyle name="Normal 2 33 2 2 2 7" xfId="6868"/>
    <cellStyle name="Normal 2 33 2 2 2 8" xfId="6869"/>
    <cellStyle name="Normal 2 33 2 2 2 9" xfId="6870"/>
    <cellStyle name="Normal 2 33 2 2 3" xfId="6871"/>
    <cellStyle name="Normal 2 33 2 2 4" xfId="6872"/>
    <cellStyle name="Normal 2 33 2 2 4 2" xfId="6873"/>
    <cellStyle name="Normal 2 33 2 2 4 3" xfId="6874"/>
    <cellStyle name="Normal 2 33 2 2 4 4" xfId="6875"/>
    <cellStyle name="Normal 2 33 2 2 4 5" xfId="6876"/>
    <cellStyle name="Normal 2 33 2 2 4 6" xfId="6877"/>
    <cellStyle name="Normal 2 33 2 2 4 7" xfId="6878"/>
    <cellStyle name="Normal 2 33 2 2 4 8" xfId="6879"/>
    <cellStyle name="Normal 2 33 2 2 5" xfId="6880"/>
    <cellStyle name="Normal 2 33 2 2 6" xfId="6881"/>
    <cellStyle name="Normal 2 33 2 2 7" xfId="6882"/>
    <cellStyle name="Normal 2 33 2 2 8" xfId="6883"/>
    <cellStyle name="Normal 2 33 2 2 9" xfId="6884"/>
    <cellStyle name="Normal 2 33 2 3" xfId="6885"/>
    <cellStyle name="Normal 2 33 2 4" xfId="6886"/>
    <cellStyle name="Normal 2 33 2 5" xfId="6887"/>
    <cellStyle name="Normal 2 33 2 6" xfId="6888"/>
    <cellStyle name="Normal 2 33 2 7" xfId="6889"/>
    <cellStyle name="Normal 2 33 2 8" xfId="6890"/>
    <cellStyle name="Normal 2 33 2 9" xfId="6891"/>
    <cellStyle name="Normal 2 33 3" xfId="6892"/>
    <cellStyle name="Normal 2 33 3 10" xfId="6893"/>
    <cellStyle name="Normal 2 33 3 2" xfId="6894"/>
    <cellStyle name="Normal 2 33 3 2 2" xfId="6895"/>
    <cellStyle name="Normal 2 33 3 2 2 2" xfId="6896"/>
    <cellStyle name="Normal 2 33 3 2 2 2 2" xfId="6897"/>
    <cellStyle name="Normal 2 33 3 2 2 2 3" xfId="6898"/>
    <cellStyle name="Normal 2 33 3 2 2 2 4" xfId="6899"/>
    <cellStyle name="Normal 2 33 3 2 2 2 5" xfId="6900"/>
    <cellStyle name="Normal 2 33 3 2 2 2 6" xfId="6901"/>
    <cellStyle name="Normal 2 33 3 2 2 2 7" xfId="6902"/>
    <cellStyle name="Normal 2 33 3 2 2 2 8" xfId="6903"/>
    <cellStyle name="Normal 2 33 3 2 2 3" xfId="6904"/>
    <cellStyle name="Normal 2 33 3 2 2 4" xfId="6905"/>
    <cellStyle name="Normal 2 33 3 2 2 5" xfId="6906"/>
    <cellStyle name="Normal 2 33 3 2 2 6" xfId="6907"/>
    <cellStyle name="Normal 2 33 3 2 2 7" xfId="6908"/>
    <cellStyle name="Normal 2 33 3 2 2 8" xfId="6909"/>
    <cellStyle name="Normal 2 33 3 2 3" xfId="6910"/>
    <cellStyle name="Normal 2 33 3 2 4" xfId="6911"/>
    <cellStyle name="Normal 2 33 3 2 5" xfId="6912"/>
    <cellStyle name="Normal 2 33 3 2 6" xfId="6913"/>
    <cellStyle name="Normal 2 33 3 2 7" xfId="6914"/>
    <cellStyle name="Normal 2 33 3 2 8" xfId="6915"/>
    <cellStyle name="Normal 2 33 3 2 9" xfId="6916"/>
    <cellStyle name="Normal 2 33 3 3" xfId="6917"/>
    <cellStyle name="Normal 2 33 3 4" xfId="6918"/>
    <cellStyle name="Normal 2 33 3 4 2" xfId="6919"/>
    <cellStyle name="Normal 2 33 3 4 3" xfId="6920"/>
    <cellStyle name="Normal 2 33 3 4 4" xfId="6921"/>
    <cellStyle name="Normal 2 33 3 4 5" xfId="6922"/>
    <cellStyle name="Normal 2 33 3 4 6" xfId="6923"/>
    <cellStyle name="Normal 2 33 3 4 7" xfId="6924"/>
    <cellStyle name="Normal 2 33 3 4 8" xfId="6925"/>
    <cellStyle name="Normal 2 33 3 5" xfId="6926"/>
    <cellStyle name="Normal 2 33 3 6" xfId="6927"/>
    <cellStyle name="Normal 2 33 3 7" xfId="6928"/>
    <cellStyle name="Normal 2 33 3 8" xfId="6929"/>
    <cellStyle name="Normal 2 33 3 9" xfId="6930"/>
    <cellStyle name="Normal 2 33 4" xfId="6931"/>
    <cellStyle name="Normal 2 33 5" xfId="6932"/>
    <cellStyle name="Normal 2 33 6" xfId="6933"/>
    <cellStyle name="Normal 2 33 7" xfId="6934"/>
    <cellStyle name="Normal 2 33 8" xfId="6935"/>
    <cellStyle name="Normal 2 33 9" xfId="6936"/>
    <cellStyle name="Normal 2 34" xfId="6937"/>
    <cellStyle name="Normal 2 35" xfId="6938"/>
    <cellStyle name="Normal 2 36" xfId="6939"/>
    <cellStyle name="Normal 2 37" xfId="6940"/>
    <cellStyle name="Normal 2 38" xfId="6941"/>
    <cellStyle name="Normal 2 38 10" xfId="6942"/>
    <cellStyle name="Normal 2 38 2" xfId="6943"/>
    <cellStyle name="Normal 2 38 2 2" xfId="6944"/>
    <cellStyle name="Normal 2 38 2 2 2" xfId="6945"/>
    <cellStyle name="Normal 2 38 2 2 2 2" xfId="6946"/>
    <cellStyle name="Normal 2 38 2 2 2 3" xfId="6947"/>
    <cellStyle name="Normal 2 38 2 2 2 4" xfId="6948"/>
    <cellStyle name="Normal 2 38 2 2 2 5" xfId="6949"/>
    <cellStyle name="Normal 2 38 2 2 2 6" xfId="6950"/>
    <cellStyle name="Normal 2 38 2 2 2 7" xfId="6951"/>
    <cellStyle name="Normal 2 38 2 2 2 8" xfId="6952"/>
    <cellStyle name="Normal 2 38 2 2 3" xfId="6953"/>
    <cellStyle name="Normal 2 38 2 2 4" xfId="6954"/>
    <cellStyle name="Normal 2 38 2 2 5" xfId="6955"/>
    <cellStyle name="Normal 2 38 2 2 6" xfId="6956"/>
    <cellStyle name="Normal 2 38 2 2 7" xfId="6957"/>
    <cellStyle name="Normal 2 38 2 2 8" xfId="6958"/>
    <cellStyle name="Normal 2 38 2 3" xfId="6959"/>
    <cellStyle name="Normal 2 38 2 4" xfId="6960"/>
    <cellStyle name="Normal 2 38 2 5" xfId="6961"/>
    <cellStyle name="Normal 2 38 2 6" xfId="6962"/>
    <cellStyle name="Normal 2 38 2 7" xfId="6963"/>
    <cellStyle name="Normal 2 38 2 8" xfId="6964"/>
    <cellStyle name="Normal 2 38 2 9" xfId="6965"/>
    <cellStyle name="Normal 2 38 3" xfId="6966"/>
    <cellStyle name="Normal 2 38 4" xfId="6967"/>
    <cellStyle name="Normal 2 38 4 2" xfId="6968"/>
    <cellStyle name="Normal 2 38 4 3" xfId="6969"/>
    <cellStyle name="Normal 2 38 4 4" xfId="6970"/>
    <cellStyle name="Normal 2 38 4 5" xfId="6971"/>
    <cellStyle name="Normal 2 38 4 6" xfId="6972"/>
    <cellStyle name="Normal 2 38 4 7" xfId="6973"/>
    <cellStyle name="Normal 2 38 4 8" xfId="6974"/>
    <cellStyle name="Normal 2 38 5" xfId="6975"/>
    <cellStyle name="Normal 2 38 6" xfId="6976"/>
    <cellStyle name="Normal 2 38 7" xfId="6977"/>
    <cellStyle name="Normal 2 38 8" xfId="6978"/>
    <cellStyle name="Normal 2 38 9" xfId="6979"/>
    <cellStyle name="Normal 2 39" xfId="6980"/>
    <cellStyle name="Normal 2 4" xfId="6981"/>
    <cellStyle name="Normal 2 4 2" xfId="6982"/>
    <cellStyle name="Normal 2 40" xfId="6983"/>
    <cellStyle name="Normal 2 41" xfId="6984"/>
    <cellStyle name="Normal 2 42" xfId="6985"/>
    <cellStyle name="Normal 2 43" xfId="6986"/>
    <cellStyle name="Normal 2 44" xfId="6987"/>
    <cellStyle name="Normal 2 45" xfId="6988"/>
    <cellStyle name="Normal 2 46" xfId="6989"/>
    <cellStyle name="Normal 2 46 2" xfId="6990"/>
    <cellStyle name="Normal 2 46 2 2" xfId="6991"/>
    <cellStyle name="Normal 2 46 2 2 2" xfId="6992"/>
    <cellStyle name="Normal 2 46 2 2 3" xfId="6993"/>
    <cellStyle name="Normal 2 46 2 2 4" xfId="6994"/>
    <cellStyle name="Normal 2 46 2 2 5" xfId="6995"/>
    <cellStyle name="Normal 2 46 2 2 6" xfId="6996"/>
    <cellStyle name="Normal 2 46 2 2 7" xfId="6997"/>
    <cellStyle name="Normal 2 46 2 2 8" xfId="6998"/>
    <cellStyle name="Normal 2 46 2 3" xfId="6999"/>
    <cellStyle name="Normal 2 46 2 4" xfId="7000"/>
    <cellStyle name="Normal 2 46 2 5" xfId="7001"/>
    <cellStyle name="Normal 2 46 2 6" xfId="7002"/>
    <cellStyle name="Normal 2 46 2 7" xfId="7003"/>
    <cellStyle name="Normal 2 46 2 8" xfId="7004"/>
    <cellStyle name="Normal 2 46 3" xfId="7005"/>
    <cellStyle name="Normal 2 46 4" xfId="7006"/>
    <cellStyle name="Normal 2 46 5" xfId="7007"/>
    <cellStyle name="Normal 2 46 6" xfId="7008"/>
    <cellStyle name="Normal 2 46 7" xfId="7009"/>
    <cellStyle name="Normal 2 46 8" xfId="7010"/>
    <cellStyle name="Normal 2 46 9" xfId="7011"/>
    <cellStyle name="Normal 2 47" xfId="7012"/>
    <cellStyle name="Normal 2 47 2" xfId="7013"/>
    <cellStyle name="Normal 2 47 3" xfId="7014"/>
    <cellStyle name="Normal 2 47 4" xfId="7015"/>
    <cellStyle name="Normal 2 47 5" xfId="7016"/>
    <cellStyle name="Normal 2 47 6" xfId="7017"/>
    <cellStyle name="Normal 2 47 7" xfId="7018"/>
    <cellStyle name="Normal 2 47 8" xfId="7019"/>
    <cellStyle name="Normal 2 48" xfId="7020"/>
    <cellStyle name="Normal 2 49" xfId="7021"/>
    <cellStyle name="Normal 2 5" xfId="7022"/>
    <cellStyle name="Normal 2 50" xfId="7023"/>
    <cellStyle name="Normal 2 51" xfId="7024"/>
    <cellStyle name="Normal 2 52" xfId="7025"/>
    <cellStyle name="Normal 2 53" xfId="7026"/>
    <cellStyle name="Normal 2 6" xfId="7027"/>
    <cellStyle name="Normal 2 7" xfId="7028"/>
    <cellStyle name="Normal 2 8" xfId="7029"/>
    <cellStyle name="Normal 2 9" xfId="7030"/>
    <cellStyle name="Normal 2_AccumulationEquation" xfId="7031"/>
    <cellStyle name="Normal 20" xfId="7032"/>
    <cellStyle name="Normal 20 10" xfId="7033"/>
    <cellStyle name="Normal 20 11" xfId="7034"/>
    <cellStyle name="Normal 20 12" xfId="7035"/>
    <cellStyle name="Normal 20 13" xfId="7036"/>
    <cellStyle name="Normal 20 14" xfId="7037"/>
    <cellStyle name="Normal 20 15" xfId="7038"/>
    <cellStyle name="Normal 20 16" xfId="7039"/>
    <cellStyle name="Normal 20 17" xfId="7040"/>
    <cellStyle name="Normal 20 18" xfId="7041"/>
    <cellStyle name="Normal 20 19" xfId="7042"/>
    <cellStyle name="Normal 20 2" xfId="7043"/>
    <cellStyle name="Normal 20 20" xfId="7044"/>
    <cellStyle name="Normal 20 21" xfId="7045"/>
    <cellStyle name="Normal 20 22" xfId="7046"/>
    <cellStyle name="Normal 20 23" xfId="7047"/>
    <cellStyle name="Normal 20 3" xfId="7048"/>
    <cellStyle name="Normal 20 4" xfId="7049"/>
    <cellStyle name="Normal 20 5" xfId="7050"/>
    <cellStyle name="Normal 20 6" xfId="7051"/>
    <cellStyle name="Normal 20 7" xfId="7052"/>
    <cellStyle name="Normal 20 8" xfId="7053"/>
    <cellStyle name="Normal 20 9" xfId="7054"/>
    <cellStyle name="Normal 21" xfId="7055"/>
    <cellStyle name="Normal 21 10" xfId="7056"/>
    <cellStyle name="Normal 21 11" xfId="7057"/>
    <cellStyle name="Normal 21 12" xfId="7058"/>
    <cellStyle name="Normal 21 13" xfId="7059"/>
    <cellStyle name="Normal 21 14" xfId="7060"/>
    <cellStyle name="Normal 21 15" xfId="7061"/>
    <cellStyle name="Normal 21 16" xfId="7062"/>
    <cellStyle name="Normal 21 17" xfId="7063"/>
    <cellStyle name="Normal 21 18" xfId="7064"/>
    <cellStyle name="Normal 21 19" xfId="7065"/>
    <cellStyle name="Normal 21 2" xfId="7066"/>
    <cellStyle name="Normal 21 20" xfId="7067"/>
    <cellStyle name="Normal 21 21" xfId="7068"/>
    <cellStyle name="Normal 21 22" xfId="7069"/>
    <cellStyle name="Normal 21 23" xfId="7070"/>
    <cellStyle name="Normal 21 3" xfId="7071"/>
    <cellStyle name="Normal 21 4" xfId="7072"/>
    <cellStyle name="Normal 21 5" xfId="7073"/>
    <cellStyle name="Normal 21 6" xfId="7074"/>
    <cellStyle name="Normal 21 7" xfId="7075"/>
    <cellStyle name="Normal 21 8" xfId="7076"/>
    <cellStyle name="Normal 21 9" xfId="7077"/>
    <cellStyle name="Normal 22" xfId="7078"/>
    <cellStyle name="Normal 22 10" xfId="7079"/>
    <cellStyle name="Normal 22 11" xfId="7080"/>
    <cellStyle name="Normal 22 12" xfId="7081"/>
    <cellStyle name="Normal 22 13" xfId="7082"/>
    <cellStyle name="Normal 22 14" xfId="7083"/>
    <cellStyle name="Normal 22 15" xfId="7084"/>
    <cellStyle name="Normal 22 16" xfId="7085"/>
    <cellStyle name="Normal 22 17" xfId="7086"/>
    <cellStyle name="Normal 22 18" xfId="7087"/>
    <cellStyle name="Normal 22 19" xfId="7088"/>
    <cellStyle name="Normal 22 2" xfId="7089"/>
    <cellStyle name="Normal 22 20" xfId="7090"/>
    <cellStyle name="Normal 22 21" xfId="7091"/>
    <cellStyle name="Normal 22 22" xfId="7092"/>
    <cellStyle name="Normal 22 23" xfId="7093"/>
    <cellStyle name="Normal 22 3" xfId="7094"/>
    <cellStyle name="Normal 22 4" xfId="7095"/>
    <cellStyle name="Normal 22 5" xfId="7096"/>
    <cellStyle name="Normal 22 6" xfId="7097"/>
    <cellStyle name="Normal 22 7" xfId="7098"/>
    <cellStyle name="Normal 22 8" xfId="7099"/>
    <cellStyle name="Normal 22 9" xfId="7100"/>
    <cellStyle name="Normal 23" xfId="7101"/>
    <cellStyle name="Normal 23 10" xfId="7102"/>
    <cellStyle name="Normal 23 11" xfId="7103"/>
    <cellStyle name="Normal 23 12" xfId="7104"/>
    <cellStyle name="Normal 23 13" xfId="7105"/>
    <cellStyle name="Normal 23 14" xfId="7106"/>
    <cellStyle name="Normal 23 15" xfId="7107"/>
    <cellStyle name="Normal 23 16" xfId="7108"/>
    <cellStyle name="Normal 23 17" xfId="7109"/>
    <cellStyle name="Normal 23 18" xfId="7110"/>
    <cellStyle name="Normal 23 19" xfId="7111"/>
    <cellStyle name="Normal 23 2" xfId="7112"/>
    <cellStyle name="Normal 23 20" xfId="7113"/>
    <cellStyle name="Normal 23 21" xfId="7114"/>
    <cellStyle name="Normal 23 22" xfId="7115"/>
    <cellStyle name="Normal 23 23" xfId="7116"/>
    <cellStyle name="Normal 23 3" xfId="7117"/>
    <cellStyle name="Normal 23 4" xfId="7118"/>
    <cellStyle name="Normal 23 5" xfId="7119"/>
    <cellStyle name="Normal 23 6" xfId="7120"/>
    <cellStyle name="Normal 23 7" xfId="7121"/>
    <cellStyle name="Normal 23 8" xfId="7122"/>
    <cellStyle name="Normal 23 9" xfId="7123"/>
    <cellStyle name="Normal 24" xfId="7124"/>
    <cellStyle name="Normal 24 2" xfId="7125"/>
    <cellStyle name="Normal 25" xfId="7126"/>
    <cellStyle name="Normal 25 10" xfId="7127"/>
    <cellStyle name="Normal 25 11" xfId="7128"/>
    <cellStyle name="Normal 25 12" xfId="7129"/>
    <cellStyle name="Normal 25 13" xfId="7130"/>
    <cellStyle name="Normal 25 14" xfId="7131"/>
    <cellStyle name="Normal 25 15" xfId="7132"/>
    <cellStyle name="Normal 25 16" xfId="7133"/>
    <cellStyle name="Normal 25 17" xfId="7134"/>
    <cellStyle name="Normal 25 18" xfId="7135"/>
    <cellStyle name="Normal 25 19" xfId="7136"/>
    <cellStyle name="Normal 25 2" xfId="7137"/>
    <cellStyle name="Normal 25 20" xfId="7138"/>
    <cellStyle name="Normal 25 21" xfId="7139"/>
    <cellStyle name="Normal 25 22" xfId="7140"/>
    <cellStyle name="Normal 25 23" xfId="7141"/>
    <cellStyle name="Normal 25 3" xfId="7142"/>
    <cellStyle name="Normal 25 4" xfId="7143"/>
    <cellStyle name="Normal 25 5" xfId="7144"/>
    <cellStyle name="Normal 25 6" xfId="7145"/>
    <cellStyle name="Normal 25 7" xfId="7146"/>
    <cellStyle name="Normal 25 8" xfId="7147"/>
    <cellStyle name="Normal 25 9" xfId="7148"/>
    <cellStyle name="Normal 26" xfId="7149"/>
    <cellStyle name="Normal 26 10" xfId="7150"/>
    <cellStyle name="Normal 26 11" xfId="7151"/>
    <cellStyle name="Normal 26 12" xfId="7152"/>
    <cellStyle name="Normal 26 13" xfId="7153"/>
    <cellStyle name="Normal 26 14" xfId="7154"/>
    <cellStyle name="Normal 26 15" xfId="7155"/>
    <cellStyle name="Normal 26 16" xfId="7156"/>
    <cellStyle name="Normal 26 17" xfId="7157"/>
    <cellStyle name="Normal 26 18" xfId="7158"/>
    <cellStyle name="Normal 26 19" xfId="7159"/>
    <cellStyle name="Normal 26 2" xfId="7160"/>
    <cellStyle name="Normal 26 20" xfId="7161"/>
    <cellStyle name="Normal 26 21" xfId="7162"/>
    <cellStyle name="Normal 26 22" xfId="7163"/>
    <cellStyle name="Normal 26 23" xfId="7164"/>
    <cellStyle name="Normal 26 3" xfId="7165"/>
    <cellStyle name="Normal 26 4" xfId="7166"/>
    <cellStyle name="Normal 26 5" xfId="7167"/>
    <cellStyle name="Normal 26 6" xfId="7168"/>
    <cellStyle name="Normal 26 7" xfId="7169"/>
    <cellStyle name="Normal 26 8" xfId="7170"/>
    <cellStyle name="Normal 26 9" xfId="7171"/>
    <cellStyle name="Normal 27" xfId="7172"/>
    <cellStyle name="Normal 27 10" xfId="7173"/>
    <cellStyle name="Normal 27 11" xfId="7174"/>
    <cellStyle name="Normal 27 12" xfId="7175"/>
    <cellStyle name="Normal 27 13" xfId="7176"/>
    <cellStyle name="Normal 27 14" xfId="7177"/>
    <cellStyle name="Normal 27 15" xfId="7178"/>
    <cellStyle name="Normal 27 16" xfId="7179"/>
    <cellStyle name="Normal 27 17" xfId="7180"/>
    <cellStyle name="Normal 27 18" xfId="7181"/>
    <cellStyle name="Normal 27 19" xfId="7182"/>
    <cellStyle name="Normal 27 2" xfId="7183"/>
    <cellStyle name="Normal 27 20" xfId="7184"/>
    <cellStyle name="Normal 27 21" xfId="7185"/>
    <cellStyle name="Normal 27 22" xfId="7186"/>
    <cellStyle name="Normal 27 23" xfId="7187"/>
    <cellStyle name="Normal 27 3" xfId="7188"/>
    <cellStyle name="Normal 27 4" xfId="7189"/>
    <cellStyle name="Normal 27 5" xfId="7190"/>
    <cellStyle name="Normal 27 6" xfId="7191"/>
    <cellStyle name="Normal 27 7" xfId="7192"/>
    <cellStyle name="Normal 27 8" xfId="7193"/>
    <cellStyle name="Normal 27 9" xfId="7194"/>
    <cellStyle name="Normal 28" xfId="7195"/>
    <cellStyle name="Normal 28 10" xfId="7196"/>
    <cellStyle name="Normal 28 11" xfId="7197"/>
    <cellStyle name="Normal 28 12" xfId="7198"/>
    <cellStyle name="Normal 28 13" xfId="7199"/>
    <cellStyle name="Normal 28 14" xfId="7200"/>
    <cellStyle name="Normal 28 15" xfId="7201"/>
    <cellStyle name="Normal 28 16" xfId="7202"/>
    <cellStyle name="Normal 28 17" xfId="7203"/>
    <cellStyle name="Normal 28 18" xfId="7204"/>
    <cellStyle name="Normal 28 19" xfId="7205"/>
    <cellStyle name="Normal 28 2" xfId="7206"/>
    <cellStyle name="Normal 28 20" xfId="7207"/>
    <cellStyle name="Normal 28 21" xfId="7208"/>
    <cellStyle name="Normal 28 22" xfId="7209"/>
    <cellStyle name="Normal 28 23" xfId="7210"/>
    <cellStyle name="Normal 28 3" xfId="7211"/>
    <cellStyle name="Normal 28 4" xfId="7212"/>
    <cellStyle name="Normal 28 5" xfId="7213"/>
    <cellStyle name="Normal 28 6" xfId="7214"/>
    <cellStyle name="Normal 28 7" xfId="7215"/>
    <cellStyle name="Normal 28 8" xfId="7216"/>
    <cellStyle name="Normal 28 9" xfId="7217"/>
    <cellStyle name="Normal 29" xfId="7218"/>
    <cellStyle name="Normal 29 10" xfId="7219"/>
    <cellStyle name="Normal 29 11" xfId="7220"/>
    <cellStyle name="Normal 29 12" xfId="7221"/>
    <cellStyle name="Normal 29 13" xfId="7222"/>
    <cellStyle name="Normal 29 14" xfId="7223"/>
    <cellStyle name="Normal 29 15" xfId="7224"/>
    <cellStyle name="Normal 29 16" xfId="7225"/>
    <cellStyle name="Normal 29 17" xfId="7226"/>
    <cellStyle name="Normal 29 18" xfId="7227"/>
    <cellStyle name="Normal 29 19" xfId="7228"/>
    <cellStyle name="Normal 29 2" xfId="7229"/>
    <cellStyle name="Normal 29 20" xfId="7230"/>
    <cellStyle name="Normal 29 21" xfId="7231"/>
    <cellStyle name="Normal 29 22" xfId="7232"/>
    <cellStyle name="Normal 29 23" xfId="7233"/>
    <cellStyle name="Normal 29 3" xfId="7234"/>
    <cellStyle name="Normal 29 4" xfId="7235"/>
    <cellStyle name="Normal 29 5" xfId="7236"/>
    <cellStyle name="Normal 29 6" xfId="7237"/>
    <cellStyle name="Normal 29 7" xfId="7238"/>
    <cellStyle name="Normal 29 8" xfId="7239"/>
    <cellStyle name="Normal 29 9" xfId="7240"/>
    <cellStyle name="Normal 3" xfId="7241"/>
    <cellStyle name="Normal 3 10" xfId="7242"/>
    <cellStyle name="Normal 3 11" xfId="7243"/>
    <cellStyle name="Normal 3 12" xfId="7244"/>
    <cellStyle name="Normal 3 12 10" xfId="7245"/>
    <cellStyle name="Normal 3 12 11" xfId="7246"/>
    <cellStyle name="Normal 3 12 12" xfId="7247"/>
    <cellStyle name="Normal 3 12 13" xfId="7248"/>
    <cellStyle name="Normal 3 12 14" xfId="7249"/>
    <cellStyle name="Normal 3 12 15" xfId="7250"/>
    <cellStyle name="Normal 3 12 15 2" xfId="7251"/>
    <cellStyle name="Normal 3 12 15 2 2" xfId="7252"/>
    <cellStyle name="Normal 3 12 15 2 2 2" xfId="7253"/>
    <cellStyle name="Normal 3 12 15 2 2 3" xfId="7254"/>
    <cellStyle name="Normal 3 12 15 2 2 4" xfId="7255"/>
    <cellStyle name="Normal 3 12 15 2 2 5" xfId="7256"/>
    <cellStyle name="Normal 3 12 15 2 2 6" xfId="7257"/>
    <cellStyle name="Normal 3 12 15 2 2 7" xfId="7258"/>
    <cellStyle name="Normal 3 12 15 2 2 8" xfId="7259"/>
    <cellStyle name="Normal 3 12 15 2 3" xfId="7260"/>
    <cellStyle name="Normal 3 12 15 2 4" xfId="7261"/>
    <cellStyle name="Normal 3 12 15 2 5" xfId="7262"/>
    <cellStyle name="Normal 3 12 15 2 6" xfId="7263"/>
    <cellStyle name="Normal 3 12 15 2 7" xfId="7264"/>
    <cellStyle name="Normal 3 12 15 2 8" xfId="7265"/>
    <cellStyle name="Normal 3 12 15 3" xfId="7266"/>
    <cellStyle name="Normal 3 12 15 4" xfId="7267"/>
    <cellStyle name="Normal 3 12 15 5" xfId="7268"/>
    <cellStyle name="Normal 3 12 15 6" xfId="7269"/>
    <cellStyle name="Normal 3 12 15 7" xfId="7270"/>
    <cellStyle name="Normal 3 12 15 8" xfId="7271"/>
    <cellStyle name="Normal 3 12 15 9" xfId="7272"/>
    <cellStyle name="Normal 3 12 16" xfId="7273"/>
    <cellStyle name="Normal 3 12 16 2" xfId="7274"/>
    <cellStyle name="Normal 3 12 16 3" xfId="7275"/>
    <cellStyle name="Normal 3 12 16 4" xfId="7276"/>
    <cellStyle name="Normal 3 12 16 5" xfId="7277"/>
    <cellStyle name="Normal 3 12 16 6" xfId="7278"/>
    <cellStyle name="Normal 3 12 16 7" xfId="7279"/>
    <cellStyle name="Normal 3 12 16 8" xfId="7280"/>
    <cellStyle name="Normal 3 12 17" xfId="7281"/>
    <cellStyle name="Normal 3 12 18" xfId="7282"/>
    <cellStyle name="Normal 3 12 19" xfId="7283"/>
    <cellStyle name="Normal 3 12 2" xfId="7284"/>
    <cellStyle name="Normal 3 12 2 10" xfId="7285"/>
    <cellStyle name="Normal 3 12 2 11" xfId="7286"/>
    <cellStyle name="Normal 3 12 2 12" xfId="7287"/>
    <cellStyle name="Normal 3 12 2 13" xfId="7288"/>
    <cellStyle name="Normal 3 12 2 14" xfId="7289"/>
    <cellStyle name="Normal 3 12 2 15" xfId="7290"/>
    <cellStyle name="Normal 3 12 2 15 2" xfId="7291"/>
    <cellStyle name="Normal 3 12 2 15 2 2" xfId="7292"/>
    <cellStyle name="Normal 3 12 2 15 2 2 2" xfId="7293"/>
    <cellStyle name="Normal 3 12 2 15 2 2 3" xfId="7294"/>
    <cellStyle name="Normal 3 12 2 15 2 2 4" xfId="7295"/>
    <cellStyle name="Normal 3 12 2 15 2 2 5" xfId="7296"/>
    <cellStyle name="Normal 3 12 2 15 2 2 6" xfId="7297"/>
    <cellStyle name="Normal 3 12 2 15 2 2 7" xfId="7298"/>
    <cellStyle name="Normal 3 12 2 15 2 2 8" xfId="7299"/>
    <cellStyle name="Normal 3 12 2 15 2 3" xfId="7300"/>
    <cellStyle name="Normal 3 12 2 15 2 4" xfId="7301"/>
    <cellStyle name="Normal 3 12 2 15 2 5" xfId="7302"/>
    <cellStyle name="Normal 3 12 2 15 2 6" xfId="7303"/>
    <cellStyle name="Normal 3 12 2 15 2 7" xfId="7304"/>
    <cellStyle name="Normal 3 12 2 15 2 8" xfId="7305"/>
    <cellStyle name="Normal 3 12 2 15 3" xfId="7306"/>
    <cellStyle name="Normal 3 12 2 15 4" xfId="7307"/>
    <cellStyle name="Normal 3 12 2 15 5" xfId="7308"/>
    <cellStyle name="Normal 3 12 2 15 6" xfId="7309"/>
    <cellStyle name="Normal 3 12 2 15 7" xfId="7310"/>
    <cellStyle name="Normal 3 12 2 15 8" xfId="7311"/>
    <cellStyle name="Normal 3 12 2 15 9" xfId="7312"/>
    <cellStyle name="Normal 3 12 2 16" xfId="7313"/>
    <cellStyle name="Normal 3 12 2 16 2" xfId="7314"/>
    <cellStyle name="Normal 3 12 2 16 3" xfId="7315"/>
    <cellStyle name="Normal 3 12 2 16 4" xfId="7316"/>
    <cellStyle name="Normal 3 12 2 16 5" xfId="7317"/>
    <cellStyle name="Normal 3 12 2 16 6" xfId="7318"/>
    <cellStyle name="Normal 3 12 2 16 7" xfId="7319"/>
    <cellStyle name="Normal 3 12 2 16 8" xfId="7320"/>
    <cellStyle name="Normal 3 12 2 17" xfId="7321"/>
    <cellStyle name="Normal 3 12 2 18" xfId="7322"/>
    <cellStyle name="Normal 3 12 2 19" xfId="7323"/>
    <cellStyle name="Normal 3 12 2 2" xfId="7324"/>
    <cellStyle name="Normal 3 12 2 2 10" xfId="7325"/>
    <cellStyle name="Normal 3 12 2 2 10 2" xfId="7326"/>
    <cellStyle name="Normal 3 12 2 2 10 2 2" xfId="7327"/>
    <cellStyle name="Normal 3 12 2 2 10 2 2 2" xfId="7328"/>
    <cellStyle name="Normal 3 12 2 2 10 2 2 3" xfId="7329"/>
    <cellStyle name="Normal 3 12 2 2 10 2 2 4" xfId="7330"/>
    <cellStyle name="Normal 3 12 2 2 10 2 2 5" xfId="7331"/>
    <cellStyle name="Normal 3 12 2 2 10 2 2 6" xfId="7332"/>
    <cellStyle name="Normal 3 12 2 2 10 2 2 7" xfId="7333"/>
    <cellStyle name="Normal 3 12 2 2 10 2 2 8" xfId="7334"/>
    <cellStyle name="Normal 3 12 2 2 10 2 3" xfId="7335"/>
    <cellStyle name="Normal 3 12 2 2 10 2 4" xfId="7336"/>
    <cellStyle name="Normal 3 12 2 2 10 2 5" xfId="7337"/>
    <cellStyle name="Normal 3 12 2 2 10 2 6" xfId="7338"/>
    <cellStyle name="Normal 3 12 2 2 10 2 7" xfId="7339"/>
    <cellStyle name="Normal 3 12 2 2 10 2 8" xfId="7340"/>
    <cellStyle name="Normal 3 12 2 2 10 3" xfId="7341"/>
    <cellStyle name="Normal 3 12 2 2 10 4" xfId="7342"/>
    <cellStyle name="Normal 3 12 2 2 10 5" xfId="7343"/>
    <cellStyle name="Normal 3 12 2 2 10 6" xfId="7344"/>
    <cellStyle name="Normal 3 12 2 2 10 7" xfId="7345"/>
    <cellStyle name="Normal 3 12 2 2 10 8" xfId="7346"/>
    <cellStyle name="Normal 3 12 2 2 10 9" xfId="7347"/>
    <cellStyle name="Normal 3 12 2 2 11" xfId="7348"/>
    <cellStyle name="Normal 3 12 2 2 11 2" xfId="7349"/>
    <cellStyle name="Normal 3 12 2 2 11 3" xfId="7350"/>
    <cellStyle name="Normal 3 12 2 2 11 4" xfId="7351"/>
    <cellStyle name="Normal 3 12 2 2 11 5" xfId="7352"/>
    <cellStyle name="Normal 3 12 2 2 11 6" xfId="7353"/>
    <cellStyle name="Normal 3 12 2 2 11 7" xfId="7354"/>
    <cellStyle name="Normal 3 12 2 2 11 8" xfId="7355"/>
    <cellStyle name="Normal 3 12 2 2 12" xfId="7356"/>
    <cellStyle name="Normal 3 12 2 2 13" xfId="7357"/>
    <cellStyle name="Normal 3 12 2 2 14" xfId="7358"/>
    <cellStyle name="Normal 3 12 2 2 15" xfId="7359"/>
    <cellStyle name="Normal 3 12 2 2 16" xfId="7360"/>
    <cellStyle name="Normal 3 12 2 2 17" xfId="7361"/>
    <cellStyle name="Normal 3 12 2 2 2" xfId="7362"/>
    <cellStyle name="Normal 3 12 2 2 2 10" xfId="7363"/>
    <cellStyle name="Normal 3 12 2 2 2 10 2" xfId="7364"/>
    <cellStyle name="Normal 3 12 2 2 2 10 2 2" xfId="7365"/>
    <cellStyle name="Normal 3 12 2 2 2 10 2 2 2" xfId="7366"/>
    <cellStyle name="Normal 3 12 2 2 2 10 2 2 3" xfId="7367"/>
    <cellStyle name="Normal 3 12 2 2 2 10 2 2 4" xfId="7368"/>
    <cellStyle name="Normal 3 12 2 2 2 10 2 2 5" xfId="7369"/>
    <cellStyle name="Normal 3 12 2 2 2 10 2 2 6" xfId="7370"/>
    <cellStyle name="Normal 3 12 2 2 2 10 2 2 7" xfId="7371"/>
    <cellStyle name="Normal 3 12 2 2 2 10 2 2 8" xfId="7372"/>
    <cellStyle name="Normal 3 12 2 2 2 10 2 3" xfId="7373"/>
    <cellStyle name="Normal 3 12 2 2 2 10 2 4" xfId="7374"/>
    <cellStyle name="Normal 3 12 2 2 2 10 2 5" xfId="7375"/>
    <cellStyle name="Normal 3 12 2 2 2 10 2 6" xfId="7376"/>
    <cellStyle name="Normal 3 12 2 2 2 10 2 7" xfId="7377"/>
    <cellStyle name="Normal 3 12 2 2 2 10 2 8" xfId="7378"/>
    <cellStyle name="Normal 3 12 2 2 2 10 3" xfId="7379"/>
    <cellStyle name="Normal 3 12 2 2 2 10 4" xfId="7380"/>
    <cellStyle name="Normal 3 12 2 2 2 10 5" xfId="7381"/>
    <cellStyle name="Normal 3 12 2 2 2 10 6" xfId="7382"/>
    <cellStyle name="Normal 3 12 2 2 2 10 7" xfId="7383"/>
    <cellStyle name="Normal 3 12 2 2 2 10 8" xfId="7384"/>
    <cellStyle name="Normal 3 12 2 2 2 10 9" xfId="7385"/>
    <cellStyle name="Normal 3 12 2 2 2 11" xfId="7386"/>
    <cellStyle name="Normal 3 12 2 2 2 11 2" xfId="7387"/>
    <cellStyle name="Normal 3 12 2 2 2 11 3" xfId="7388"/>
    <cellStyle name="Normal 3 12 2 2 2 11 4" xfId="7389"/>
    <cellStyle name="Normal 3 12 2 2 2 11 5" xfId="7390"/>
    <cellStyle name="Normal 3 12 2 2 2 11 6" xfId="7391"/>
    <cellStyle name="Normal 3 12 2 2 2 11 7" xfId="7392"/>
    <cellStyle name="Normal 3 12 2 2 2 11 8" xfId="7393"/>
    <cellStyle name="Normal 3 12 2 2 2 12" xfId="7394"/>
    <cellStyle name="Normal 3 12 2 2 2 13" xfId="7395"/>
    <cellStyle name="Normal 3 12 2 2 2 14" xfId="7396"/>
    <cellStyle name="Normal 3 12 2 2 2 15" xfId="7397"/>
    <cellStyle name="Normal 3 12 2 2 2 16" xfId="7398"/>
    <cellStyle name="Normal 3 12 2 2 2 17" xfId="7399"/>
    <cellStyle name="Normal 3 12 2 2 2 2" xfId="7400"/>
    <cellStyle name="Normal 3 12 2 2 2 2 10" xfId="7401"/>
    <cellStyle name="Normal 3 12 2 2 2 2 2" xfId="7402"/>
    <cellStyle name="Normal 3 12 2 2 2 2 2 2" xfId="7403"/>
    <cellStyle name="Normal 3 12 2 2 2 2 2 2 2" xfId="7404"/>
    <cellStyle name="Normal 3 12 2 2 2 2 2 2 2 2" xfId="7405"/>
    <cellStyle name="Normal 3 12 2 2 2 2 2 2 2 3" xfId="7406"/>
    <cellStyle name="Normal 3 12 2 2 2 2 2 2 2 4" xfId="7407"/>
    <cellStyle name="Normal 3 12 2 2 2 2 2 2 2 5" xfId="7408"/>
    <cellStyle name="Normal 3 12 2 2 2 2 2 2 2 6" xfId="7409"/>
    <cellStyle name="Normal 3 12 2 2 2 2 2 2 2 7" xfId="7410"/>
    <cellStyle name="Normal 3 12 2 2 2 2 2 2 2 8" xfId="7411"/>
    <cellStyle name="Normal 3 12 2 2 2 2 2 2 3" xfId="7412"/>
    <cellStyle name="Normal 3 12 2 2 2 2 2 2 4" xfId="7413"/>
    <cellStyle name="Normal 3 12 2 2 2 2 2 2 5" xfId="7414"/>
    <cellStyle name="Normal 3 12 2 2 2 2 2 2 6" xfId="7415"/>
    <cellStyle name="Normal 3 12 2 2 2 2 2 2 7" xfId="7416"/>
    <cellStyle name="Normal 3 12 2 2 2 2 2 2 8" xfId="7417"/>
    <cellStyle name="Normal 3 12 2 2 2 2 2 3" xfId="7418"/>
    <cellStyle name="Normal 3 12 2 2 2 2 2 4" xfId="7419"/>
    <cellStyle name="Normal 3 12 2 2 2 2 2 5" xfId="7420"/>
    <cellStyle name="Normal 3 12 2 2 2 2 2 6" xfId="7421"/>
    <cellStyle name="Normal 3 12 2 2 2 2 2 7" xfId="7422"/>
    <cellStyle name="Normal 3 12 2 2 2 2 2 8" xfId="7423"/>
    <cellStyle name="Normal 3 12 2 2 2 2 2 9" xfId="7424"/>
    <cellStyle name="Normal 3 12 2 2 2 2 3" xfId="7425"/>
    <cellStyle name="Normal 3 12 2 2 2 2 4" xfId="7426"/>
    <cellStyle name="Normal 3 12 2 2 2 2 4 2" xfId="7427"/>
    <cellStyle name="Normal 3 12 2 2 2 2 4 3" xfId="7428"/>
    <cellStyle name="Normal 3 12 2 2 2 2 4 4" xfId="7429"/>
    <cellStyle name="Normal 3 12 2 2 2 2 4 5" xfId="7430"/>
    <cellStyle name="Normal 3 12 2 2 2 2 4 6" xfId="7431"/>
    <cellStyle name="Normal 3 12 2 2 2 2 4 7" xfId="7432"/>
    <cellStyle name="Normal 3 12 2 2 2 2 4 8" xfId="7433"/>
    <cellStyle name="Normal 3 12 2 2 2 2 5" xfId="7434"/>
    <cellStyle name="Normal 3 12 2 2 2 2 6" xfId="7435"/>
    <cellStyle name="Normal 3 12 2 2 2 2 7" xfId="7436"/>
    <cellStyle name="Normal 3 12 2 2 2 2 8" xfId="7437"/>
    <cellStyle name="Normal 3 12 2 2 2 2 9" xfId="7438"/>
    <cellStyle name="Normal 3 12 2 2 2 3" xfId="7439"/>
    <cellStyle name="Normal 3 12 2 2 2 4" xfId="7440"/>
    <cellStyle name="Normal 3 12 2 2 2 5" xfId="7441"/>
    <cellStyle name="Normal 3 12 2 2 2 6" xfId="7442"/>
    <cellStyle name="Normal 3 12 2 2 2 7" xfId="7443"/>
    <cellStyle name="Normal 3 12 2 2 2 8" xfId="7444"/>
    <cellStyle name="Normal 3 12 2 2 2 9" xfId="7445"/>
    <cellStyle name="Normal 3 12 2 2 3" xfId="7446"/>
    <cellStyle name="Normal 3 12 2 2 3 10" xfId="7447"/>
    <cellStyle name="Normal 3 12 2 2 3 2" xfId="7448"/>
    <cellStyle name="Normal 3 12 2 2 3 2 2" xfId="7449"/>
    <cellStyle name="Normal 3 12 2 2 3 2 2 2" xfId="7450"/>
    <cellStyle name="Normal 3 12 2 2 3 2 2 2 2" xfId="7451"/>
    <cellStyle name="Normal 3 12 2 2 3 2 2 2 3" xfId="7452"/>
    <cellStyle name="Normal 3 12 2 2 3 2 2 2 4" xfId="7453"/>
    <cellStyle name="Normal 3 12 2 2 3 2 2 2 5" xfId="7454"/>
    <cellStyle name="Normal 3 12 2 2 3 2 2 2 6" xfId="7455"/>
    <cellStyle name="Normal 3 12 2 2 3 2 2 2 7" xfId="7456"/>
    <cellStyle name="Normal 3 12 2 2 3 2 2 2 8" xfId="7457"/>
    <cellStyle name="Normal 3 12 2 2 3 2 2 3" xfId="7458"/>
    <cellStyle name="Normal 3 12 2 2 3 2 2 4" xfId="7459"/>
    <cellStyle name="Normal 3 12 2 2 3 2 2 5" xfId="7460"/>
    <cellStyle name="Normal 3 12 2 2 3 2 2 6" xfId="7461"/>
    <cellStyle name="Normal 3 12 2 2 3 2 2 7" xfId="7462"/>
    <cellStyle name="Normal 3 12 2 2 3 2 2 8" xfId="7463"/>
    <cellStyle name="Normal 3 12 2 2 3 2 3" xfId="7464"/>
    <cellStyle name="Normal 3 12 2 2 3 2 4" xfId="7465"/>
    <cellStyle name="Normal 3 12 2 2 3 2 5" xfId="7466"/>
    <cellStyle name="Normal 3 12 2 2 3 2 6" xfId="7467"/>
    <cellStyle name="Normal 3 12 2 2 3 2 7" xfId="7468"/>
    <cellStyle name="Normal 3 12 2 2 3 2 8" xfId="7469"/>
    <cellStyle name="Normal 3 12 2 2 3 2 9" xfId="7470"/>
    <cellStyle name="Normal 3 12 2 2 3 3" xfId="7471"/>
    <cellStyle name="Normal 3 12 2 2 3 4" xfId="7472"/>
    <cellStyle name="Normal 3 12 2 2 3 4 2" xfId="7473"/>
    <cellStyle name="Normal 3 12 2 2 3 4 3" xfId="7474"/>
    <cellStyle name="Normal 3 12 2 2 3 4 4" xfId="7475"/>
    <cellStyle name="Normal 3 12 2 2 3 4 5" xfId="7476"/>
    <cellStyle name="Normal 3 12 2 2 3 4 6" xfId="7477"/>
    <cellStyle name="Normal 3 12 2 2 3 4 7" xfId="7478"/>
    <cellStyle name="Normal 3 12 2 2 3 4 8" xfId="7479"/>
    <cellStyle name="Normal 3 12 2 2 3 5" xfId="7480"/>
    <cellStyle name="Normal 3 12 2 2 3 6" xfId="7481"/>
    <cellStyle name="Normal 3 12 2 2 3 7" xfId="7482"/>
    <cellStyle name="Normal 3 12 2 2 3 8" xfId="7483"/>
    <cellStyle name="Normal 3 12 2 2 3 9" xfId="7484"/>
    <cellStyle name="Normal 3 12 2 2 4" xfId="7485"/>
    <cellStyle name="Normal 3 12 2 2 5" xfId="7486"/>
    <cellStyle name="Normal 3 12 2 2 6" xfId="7487"/>
    <cellStyle name="Normal 3 12 2 2 7" xfId="7488"/>
    <cellStyle name="Normal 3 12 2 2 8" xfId="7489"/>
    <cellStyle name="Normal 3 12 2 2 9" xfId="7490"/>
    <cellStyle name="Normal 3 12 2 20" xfId="7491"/>
    <cellStyle name="Normal 3 12 2 21" xfId="7492"/>
    <cellStyle name="Normal 3 12 2 22" xfId="7493"/>
    <cellStyle name="Normal 3 12 2 3" xfId="7494"/>
    <cellStyle name="Normal 3 12 2 4" xfId="7495"/>
    <cellStyle name="Normal 3 12 2 5" xfId="7496"/>
    <cellStyle name="Normal 3 12 2 6" xfId="7497"/>
    <cellStyle name="Normal 3 12 2 7" xfId="7498"/>
    <cellStyle name="Normal 3 12 2 7 10" xfId="7499"/>
    <cellStyle name="Normal 3 12 2 7 2" xfId="7500"/>
    <cellStyle name="Normal 3 12 2 7 2 2" xfId="7501"/>
    <cellStyle name="Normal 3 12 2 7 2 2 2" xfId="7502"/>
    <cellStyle name="Normal 3 12 2 7 2 2 2 2" xfId="7503"/>
    <cellStyle name="Normal 3 12 2 7 2 2 2 3" xfId="7504"/>
    <cellStyle name="Normal 3 12 2 7 2 2 2 4" xfId="7505"/>
    <cellStyle name="Normal 3 12 2 7 2 2 2 5" xfId="7506"/>
    <cellStyle name="Normal 3 12 2 7 2 2 2 6" xfId="7507"/>
    <cellStyle name="Normal 3 12 2 7 2 2 2 7" xfId="7508"/>
    <cellStyle name="Normal 3 12 2 7 2 2 2 8" xfId="7509"/>
    <cellStyle name="Normal 3 12 2 7 2 2 3" xfId="7510"/>
    <cellStyle name="Normal 3 12 2 7 2 2 4" xfId="7511"/>
    <cellStyle name="Normal 3 12 2 7 2 2 5" xfId="7512"/>
    <cellStyle name="Normal 3 12 2 7 2 2 6" xfId="7513"/>
    <cellStyle name="Normal 3 12 2 7 2 2 7" xfId="7514"/>
    <cellStyle name="Normal 3 12 2 7 2 2 8" xfId="7515"/>
    <cellStyle name="Normal 3 12 2 7 2 3" xfId="7516"/>
    <cellStyle name="Normal 3 12 2 7 2 4" xfId="7517"/>
    <cellStyle name="Normal 3 12 2 7 2 5" xfId="7518"/>
    <cellStyle name="Normal 3 12 2 7 2 6" xfId="7519"/>
    <cellStyle name="Normal 3 12 2 7 2 7" xfId="7520"/>
    <cellStyle name="Normal 3 12 2 7 2 8" xfId="7521"/>
    <cellStyle name="Normal 3 12 2 7 2 9" xfId="7522"/>
    <cellStyle name="Normal 3 12 2 7 3" xfId="7523"/>
    <cellStyle name="Normal 3 12 2 7 4" xfId="7524"/>
    <cellStyle name="Normal 3 12 2 7 4 2" xfId="7525"/>
    <cellStyle name="Normal 3 12 2 7 4 3" xfId="7526"/>
    <cellStyle name="Normal 3 12 2 7 4 4" xfId="7527"/>
    <cellStyle name="Normal 3 12 2 7 4 5" xfId="7528"/>
    <cellStyle name="Normal 3 12 2 7 4 6" xfId="7529"/>
    <cellStyle name="Normal 3 12 2 7 4 7" xfId="7530"/>
    <cellStyle name="Normal 3 12 2 7 4 8" xfId="7531"/>
    <cellStyle name="Normal 3 12 2 7 5" xfId="7532"/>
    <cellStyle name="Normal 3 12 2 7 6" xfId="7533"/>
    <cellStyle name="Normal 3 12 2 7 7" xfId="7534"/>
    <cellStyle name="Normal 3 12 2 7 8" xfId="7535"/>
    <cellStyle name="Normal 3 12 2 7 9" xfId="7536"/>
    <cellStyle name="Normal 3 12 2 8" xfId="7537"/>
    <cellStyle name="Normal 3 12 2 9" xfId="7538"/>
    <cellStyle name="Normal 3 12 20" xfId="7539"/>
    <cellStyle name="Normal 3 12 21" xfId="7540"/>
    <cellStyle name="Normal 3 12 22" xfId="7541"/>
    <cellStyle name="Normal 3 12 3" xfId="7542"/>
    <cellStyle name="Normal 3 12 3 10" xfId="7543"/>
    <cellStyle name="Normal 3 12 3 10 2" xfId="7544"/>
    <cellStyle name="Normal 3 12 3 10 2 2" xfId="7545"/>
    <cellStyle name="Normal 3 12 3 10 2 2 2" xfId="7546"/>
    <cellStyle name="Normal 3 12 3 10 2 2 3" xfId="7547"/>
    <cellStyle name="Normal 3 12 3 10 2 2 4" xfId="7548"/>
    <cellStyle name="Normal 3 12 3 10 2 2 5" xfId="7549"/>
    <cellStyle name="Normal 3 12 3 10 2 2 6" xfId="7550"/>
    <cellStyle name="Normal 3 12 3 10 2 2 7" xfId="7551"/>
    <cellStyle name="Normal 3 12 3 10 2 2 8" xfId="7552"/>
    <cellStyle name="Normal 3 12 3 10 2 3" xfId="7553"/>
    <cellStyle name="Normal 3 12 3 10 2 4" xfId="7554"/>
    <cellStyle name="Normal 3 12 3 10 2 5" xfId="7555"/>
    <cellStyle name="Normal 3 12 3 10 2 6" xfId="7556"/>
    <cellStyle name="Normal 3 12 3 10 2 7" xfId="7557"/>
    <cellStyle name="Normal 3 12 3 10 2 8" xfId="7558"/>
    <cellStyle name="Normal 3 12 3 10 3" xfId="7559"/>
    <cellStyle name="Normal 3 12 3 10 4" xfId="7560"/>
    <cellStyle name="Normal 3 12 3 10 5" xfId="7561"/>
    <cellStyle name="Normal 3 12 3 10 6" xfId="7562"/>
    <cellStyle name="Normal 3 12 3 10 7" xfId="7563"/>
    <cellStyle name="Normal 3 12 3 10 8" xfId="7564"/>
    <cellStyle name="Normal 3 12 3 10 9" xfId="7565"/>
    <cellStyle name="Normal 3 12 3 11" xfId="7566"/>
    <cellStyle name="Normal 3 12 3 11 2" xfId="7567"/>
    <cellStyle name="Normal 3 12 3 11 3" xfId="7568"/>
    <cellStyle name="Normal 3 12 3 11 4" xfId="7569"/>
    <cellStyle name="Normal 3 12 3 11 5" xfId="7570"/>
    <cellStyle name="Normal 3 12 3 11 6" xfId="7571"/>
    <cellStyle name="Normal 3 12 3 11 7" xfId="7572"/>
    <cellStyle name="Normal 3 12 3 11 8" xfId="7573"/>
    <cellStyle name="Normal 3 12 3 12" xfId="7574"/>
    <cellStyle name="Normal 3 12 3 13" xfId="7575"/>
    <cellStyle name="Normal 3 12 3 14" xfId="7576"/>
    <cellStyle name="Normal 3 12 3 15" xfId="7577"/>
    <cellStyle name="Normal 3 12 3 16" xfId="7578"/>
    <cellStyle name="Normal 3 12 3 17" xfId="7579"/>
    <cellStyle name="Normal 3 12 3 2" xfId="7580"/>
    <cellStyle name="Normal 3 12 3 2 10" xfId="7581"/>
    <cellStyle name="Normal 3 12 3 2 10 2" xfId="7582"/>
    <cellStyle name="Normal 3 12 3 2 10 2 2" xfId="7583"/>
    <cellStyle name="Normal 3 12 3 2 10 2 2 2" xfId="7584"/>
    <cellStyle name="Normal 3 12 3 2 10 2 2 3" xfId="7585"/>
    <cellStyle name="Normal 3 12 3 2 10 2 2 4" xfId="7586"/>
    <cellStyle name="Normal 3 12 3 2 10 2 2 5" xfId="7587"/>
    <cellStyle name="Normal 3 12 3 2 10 2 2 6" xfId="7588"/>
    <cellStyle name="Normal 3 12 3 2 10 2 2 7" xfId="7589"/>
    <cellStyle name="Normal 3 12 3 2 10 2 2 8" xfId="7590"/>
    <cellStyle name="Normal 3 12 3 2 10 2 3" xfId="7591"/>
    <cellStyle name="Normal 3 12 3 2 10 2 4" xfId="7592"/>
    <cellStyle name="Normal 3 12 3 2 10 2 5" xfId="7593"/>
    <cellStyle name="Normal 3 12 3 2 10 2 6" xfId="7594"/>
    <cellStyle name="Normal 3 12 3 2 10 2 7" xfId="7595"/>
    <cellStyle name="Normal 3 12 3 2 10 2 8" xfId="7596"/>
    <cellStyle name="Normal 3 12 3 2 10 3" xfId="7597"/>
    <cellStyle name="Normal 3 12 3 2 10 4" xfId="7598"/>
    <cellStyle name="Normal 3 12 3 2 10 5" xfId="7599"/>
    <cellStyle name="Normal 3 12 3 2 10 6" xfId="7600"/>
    <cellStyle name="Normal 3 12 3 2 10 7" xfId="7601"/>
    <cellStyle name="Normal 3 12 3 2 10 8" xfId="7602"/>
    <cellStyle name="Normal 3 12 3 2 10 9" xfId="7603"/>
    <cellStyle name="Normal 3 12 3 2 11" xfId="7604"/>
    <cellStyle name="Normal 3 12 3 2 11 2" xfId="7605"/>
    <cellStyle name="Normal 3 12 3 2 11 3" xfId="7606"/>
    <cellStyle name="Normal 3 12 3 2 11 4" xfId="7607"/>
    <cellStyle name="Normal 3 12 3 2 11 5" xfId="7608"/>
    <cellStyle name="Normal 3 12 3 2 11 6" xfId="7609"/>
    <cellStyle name="Normal 3 12 3 2 11 7" xfId="7610"/>
    <cellStyle name="Normal 3 12 3 2 11 8" xfId="7611"/>
    <cellStyle name="Normal 3 12 3 2 12" xfId="7612"/>
    <cellStyle name="Normal 3 12 3 2 13" xfId="7613"/>
    <cellStyle name="Normal 3 12 3 2 14" xfId="7614"/>
    <cellStyle name="Normal 3 12 3 2 15" xfId="7615"/>
    <cellStyle name="Normal 3 12 3 2 16" xfId="7616"/>
    <cellStyle name="Normal 3 12 3 2 17" xfId="7617"/>
    <cellStyle name="Normal 3 12 3 2 2" xfId="7618"/>
    <cellStyle name="Normal 3 12 3 2 2 10" xfId="7619"/>
    <cellStyle name="Normal 3 12 3 2 2 2" xfId="7620"/>
    <cellStyle name="Normal 3 12 3 2 2 2 2" xfId="7621"/>
    <cellStyle name="Normal 3 12 3 2 2 2 2 2" xfId="7622"/>
    <cellStyle name="Normal 3 12 3 2 2 2 2 2 2" xfId="7623"/>
    <cellStyle name="Normal 3 12 3 2 2 2 2 2 3" xfId="7624"/>
    <cellStyle name="Normal 3 12 3 2 2 2 2 2 4" xfId="7625"/>
    <cellStyle name="Normal 3 12 3 2 2 2 2 2 5" xfId="7626"/>
    <cellStyle name="Normal 3 12 3 2 2 2 2 2 6" xfId="7627"/>
    <cellStyle name="Normal 3 12 3 2 2 2 2 2 7" xfId="7628"/>
    <cellStyle name="Normal 3 12 3 2 2 2 2 2 8" xfId="7629"/>
    <cellStyle name="Normal 3 12 3 2 2 2 2 3" xfId="7630"/>
    <cellStyle name="Normal 3 12 3 2 2 2 2 4" xfId="7631"/>
    <cellStyle name="Normal 3 12 3 2 2 2 2 5" xfId="7632"/>
    <cellStyle name="Normal 3 12 3 2 2 2 2 6" xfId="7633"/>
    <cellStyle name="Normal 3 12 3 2 2 2 2 7" xfId="7634"/>
    <cellStyle name="Normal 3 12 3 2 2 2 2 8" xfId="7635"/>
    <cellStyle name="Normal 3 12 3 2 2 2 3" xfId="7636"/>
    <cellStyle name="Normal 3 12 3 2 2 2 4" xfId="7637"/>
    <cellStyle name="Normal 3 12 3 2 2 2 5" xfId="7638"/>
    <cellStyle name="Normal 3 12 3 2 2 2 6" xfId="7639"/>
    <cellStyle name="Normal 3 12 3 2 2 2 7" xfId="7640"/>
    <cellStyle name="Normal 3 12 3 2 2 2 8" xfId="7641"/>
    <cellStyle name="Normal 3 12 3 2 2 2 9" xfId="7642"/>
    <cellStyle name="Normal 3 12 3 2 2 3" xfId="7643"/>
    <cellStyle name="Normal 3 12 3 2 2 4" xfId="7644"/>
    <cellStyle name="Normal 3 12 3 2 2 4 2" xfId="7645"/>
    <cellStyle name="Normal 3 12 3 2 2 4 3" xfId="7646"/>
    <cellStyle name="Normal 3 12 3 2 2 4 4" xfId="7647"/>
    <cellStyle name="Normal 3 12 3 2 2 4 5" xfId="7648"/>
    <cellStyle name="Normal 3 12 3 2 2 4 6" xfId="7649"/>
    <cellStyle name="Normal 3 12 3 2 2 4 7" xfId="7650"/>
    <cellStyle name="Normal 3 12 3 2 2 4 8" xfId="7651"/>
    <cellStyle name="Normal 3 12 3 2 2 5" xfId="7652"/>
    <cellStyle name="Normal 3 12 3 2 2 6" xfId="7653"/>
    <cellStyle name="Normal 3 12 3 2 2 7" xfId="7654"/>
    <cellStyle name="Normal 3 12 3 2 2 8" xfId="7655"/>
    <cellStyle name="Normal 3 12 3 2 2 9" xfId="7656"/>
    <cellStyle name="Normal 3 12 3 2 3" xfId="7657"/>
    <cellStyle name="Normal 3 12 3 2 4" xfId="7658"/>
    <cellStyle name="Normal 3 12 3 2 5" xfId="7659"/>
    <cellStyle name="Normal 3 12 3 2 6" xfId="7660"/>
    <cellStyle name="Normal 3 12 3 2 7" xfId="7661"/>
    <cellStyle name="Normal 3 12 3 2 8" xfId="7662"/>
    <cellStyle name="Normal 3 12 3 2 9" xfId="7663"/>
    <cellStyle name="Normal 3 12 3 3" xfId="7664"/>
    <cellStyle name="Normal 3 12 3 3 10" xfId="7665"/>
    <cellStyle name="Normal 3 12 3 3 2" xfId="7666"/>
    <cellStyle name="Normal 3 12 3 3 2 2" xfId="7667"/>
    <cellStyle name="Normal 3 12 3 3 2 2 2" xfId="7668"/>
    <cellStyle name="Normal 3 12 3 3 2 2 2 2" xfId="7669"/>
    <cellStyle name="Normal 3 12 3 3 2 2 2 3" xfId="7670"/>
    <cellStyle name="Normal 3 12 3 3 2 2 2 4" xfId="7671"/>
    <cellStyle name="Normal 3 12 3 3 2 2 2 5" xfId="7672"/>
    <cellStyle name="Normal 3 12 3 3 2 2 2 6" xfId="7673"/>
    <cellStyle name="Normal 3 12 3 3 2 2 2 7" xfId="7674"/>
    <cellStyle name="Normal 3 12 3 3 2 2 2 8" xfId="7675"/>
    <cellStyle name="Normal 3 12 3 3 2 2 3" xfId="7676"/>
    <cellStyle name="Normal 3 12 3 3 2 2 4" xfId="7677"/>
    <cellStyle name="Normal 3 12 3 3 2 2 5" xfId="7678"/>
    <cellStyle name="Normal 3 12 3 3 2 2 6" xfId="7679"/>
    <cellStyle name="Normal 3 12 3 3 2 2 7" xfId="7680"/>
    <cellStyle name="Normal 3 12 3 3 2 2 8" xfId="7681"/>
    <cellStyle name="Normal 3 12 3 3 2 3" xfId="7682"/>
    <cellStyle name="Normal 3 12 3 3 2 4" xfId="7683"/>
    <cellStyle name="Normal 3 12 3 3 2 5" xfId="7684"/>
    <cellStyle name="Normal 3 12 3 3 2 6" xfId="7685"/>
    <cellStyle name="Normal 3 12 3 3 2 7" xfId="7686"/>
    <cellStyle name="Normal 3 12 3 3 2 8" xfId="7687"/>
    <cellStyle name="Normal 3 12 3 3 2 9" xfId="7688"/>
    <cellStyle name="Normal 3 12 3 3 3" xfId="7689"/>
    <cellStyle name="Normal 3 12 3 3 4" xfId="7690"/>
    <cellStyle name="Normal 3 12 3 3 4 2" xfId="7691"/>
    <cellStyle name="Normal 3 12 3 3 4 3" xfId="7692"/>
    <cellStyle name="Normal 3 12 3 3 4 4" xfId="7693"/>
    <cellStyle name="Normal 3 12 3 3 4 5" xfId="7694"/>
    <cellStyle name="Normal 3 12 3 3 4 6" xfId="7695"/>
    <cellStyle name="Normal 3 12 3 3 4 7" xfId="7696"/>
    <cellStyle name="Normal 3 12 3 3 4 8" xfId="7697"/>
    <cellStyle name="Normal 3 12 3 3 5" xfId="7698"/>
    <cellStyle name="Normal 3 12 3 3 6" xfId="7699"/>
    <cellStyle name="Normal 3 12 3 3 7" xfId="7700"/>
    <cellStyle name="Normal 3 12 3 3 8" xfId="7701"/>
    <cellStyle name="Normal 3 12 3 3 9" xfId="7702"/>
    <cellStyle name="Normal 3 12 3 4" xfId="7703"/>
    <cellStyle name="Normal 3 12 3 5" xfId="7704"/>
    <cellStyle name="Normal 3 12 3 6" xfId="7705"/>
    <cellStyle name="Normal 3 12 3 7" xfId="7706"/>
    <cellStyle name="Normal 3 12 3 8" xfId="7707"/>
    <cellStyle name="Normal 3 12 3 9" xfId="7708"/>
    <cellStyle name="Normal 3 12 4" xfId="7709"/>
    <cellStyle name="Normal 3 12 5" xfId="7710"/>
    <cellStyle name="Normal 3 12 6" xfId="7711"/>
    <cellStyle name="Normal 3 12 7" xfId="7712"/>
    <cellStyle name="Normal 3 12 7 10" xfId="7713"/>
    <cellStyle name="Normal 3 12 7 2" xfId="7714"/>
    <cellStyle name="Normal 3 12 7 2 2" xfId="7715"/>
    <cellStyle name="Normal 3 12 7 2 2 2" xfId="7716"/>
    <cellStyle name="Normal 3 12 7 2 2 2 2" xfId="7717"/>
    <cellStyle name="Normal 3 12 7 2 2 2 3" xfId="7718"/>
    <cellStyle name="Normal 3 12 7 2 2 2 4" xfId="7719"/>
    <cellStyle name="Normal 3 12 7 2 2 2 5" xfId="7720"/>
    <cellStyle name="Normal 3 12 7 2 2 2 6" xfId="7721"/>
    <cellStyle name="Normal 3 12 7 2 2 2 7" xfId="7722"/>
    <cellStyle name="Normal 3 12 7 2 2 2 8" xfId="7723"/>
    <cellStyle name="Normal 3 12 7 2 2 3" xfId="7724"/>
    <cellStyle name="Normal 3 12 7 2 2 4" xfId="7725"/>
    <cellStyle name="Normal 3 12 7 2 2 5" xfId="7726"/>
    <cellStyle name="Normal 3 12 7 2 2 6" xfId="7727"/>
    <cellStyle name="Normal 3 12 7 2 2 7" xfId="7728"/>
    <cellStyle name="Normal 3 12 7 2 2 8" xfId="7729"/>
    <cellStyle name="Normal 3 12 7 2 3" xfId="7730"/>
    <cellStyle name="Normal 3 12 7 2 4" xfId="7731"/>
    <cellStyle name="Normal 3 12 7 2 5" xfId="7732"/>
    <cellStyle name="Normal 3 12 7 2 6" xfId="7733"/>
    <cellStyle name="Normal 3 12 7 2 7" xfId="7734"/>
    <cellStyle name="Normal 3 12 7 2 8" xfId="7735"/>
    <cellStyle name="Normal 3 12 7 2 9" xfId="7736"/>
    <cellStyle name="Normal 3 12 7 3" xfId="7737"/>
    <cellStyle name="Normal 3 12 7 4" xfId="7738"/>
    <cellStyle name="Normal 3 12 7 4 2" xfId="7739"/>
    <cellStyle name="Normal 3 12 7 4 3" xfId="7740"/>
    <cellStyle name="Normal 3 12 7 4 4" xfId="7741"/>
    <cellStyle name="Normal 3 12 7 4 5" xfId="7742"/>
    <cellStyle name="Normal 3 12 7 4 6" xfId="7743"/>
    <cellStyle name="Normal 3 12 7 4 7" xfId="7744"/>
    <cellStyle name="Normal 3 12 7 4 8" xfId="7745"/>
    <cellStyle name="Normal 3 12 7 5" xfId="7746"/>
    <cellStyle name="Normal 3 12 7 6" xfId="7747"/>
    <cellStyle name="Normal 3 12 7 7" xfId="7748"/>
    <cellStyle name="Normal 3 12 7 8" xfId="7749"/>
    <cellStyle name="Normal 3 12 7 9" xfId="7750"/>
    <cellStyle name="Normal 3 12 8" xfId="7751"/>
    <cellStyle name="Normal 3 12 9" xfId="7752"/>
    <cellStyle name="Normal 3 13" xfId="7753"/>
    <cellStyle name="Normal 3 14" xfId="7754"/>
    <cellStyle name="Normal 3 15" xfId="7755"/>
    <cellStyle name="Normal 3 16" xfId="7756"/>
    <cellStyle name="Normal 3 17" xfId="7757"/>
    <cellStyle name="Normal 3 18" xfId="7758"/>
    <cellStyle name="Normal 3 19" xfId="7759"/>
    <cellStyle name="Normal 3 2" xfId="7760"/>
    <cellStyle name="Normal 3 2 10" xfId="7761"/>
    <cellStyle name="Normal 3 2 11" xfId="7762"/>
    <cellStyle name="Normal 3 2 12" xfId="7763"/>
    <cellStyle name="Normal 3 2 12 10" xfId="7764"/>
    <cellStyle name="Normal 3 2 12 11" xfId="7765"/>
    <cellStyle name="Normal 3 2 12 12" xfId="7766"/>
    <cellStyle name="Normal 3 2 12 13" xfId="7767"/>
    <cellStyle name="Normal 3 2 12 14" xfId="7768"/>
    <cellStyle name="Normal 3 2 12 15" xfId="7769"/>
    <cellStyle name="Normal 3 2 12 15 2" xfId="7770"/>
    <cellStyle name="Normal 3 2 12 15 2 2" xfId="7771"/>
    <cellStyle name="Normal 3 2 12 15 2 2 2" xfId="7772"/>
    <cellStyle name="Normal 3 2 12 15 2 2 3" xfId="7773"/>
    <cellStyle name="Normal 3 2 12 15 2 2 4" xfId="7774"/>
    <cellStyle name="Normal 3 2 12 15 2 2 5" xfId="7775"/>
    <cellStyle name="Normal 3 2 12 15 2 2 6" xfId="7776"/>
    <cellStyle name="Normal 3 2 12 15 2 2 7" xfId="7777"/>
    <cellStyle name="Normal 3 2 12 15 2 2 8" xfId="7778"/>
    <cellStyle name="Normal 3 2 12 15 2 3" xfId="7779"/>
    <cellStyle name="Normal 3 2 12 15 2 4" xfId="7780"/>
    <cellStyle name="Normal 3 2 12 15 2 5" xfId="7781"/>
    <cellStyle name="Normal 3 2 12 15 2 6" xfId="7782"/>
    <cellStyle name="Normal 3 2 12 15 2 7" xfId="7783"/>
    <cellStyle name="Normal 3 2 12 15 2 8" xfId="7784"/>
    <cellStyle name="Normal 3 2 12 15 3" xfId="7785"/>
    <cellStyle name="Normal 3 2 12 15 4" xfId="7786"/>
    <cellStyle name="Normal 3 2 12 15 5" xfId="7787"/>
    <cellStyle name="Normal 3 2 12 15 6" xfId="7788"/>
    <cellStyle name="Normal 3 2 12 15 7" xfId="7789"/>
    <cellStyle name="Normal 3 2 12 15 8" xfId="7790"/>
    <cellStyle name="Normal 3 2 12 15 9" xfId="7791"/>
    <cellStyle name="Normal 3 2 12 16" xfId="7792"/>
    <cellStyle name="Normal 3 2 12 16 2" xfId="7793"/>
    <cellStyle name="Normal 3 2 12 16 3" xfId="7794"/>
    <cellStyle name="Normal 3 2 12 16 4" xfId="7795"/>
    <cellStyle name="Normal 3 2 12 16 5" xfId="7796"/>
    <cellStyle name="Normal 3 2 12 16 6" xfId="7797"/>
    <cellStyle name="Normal 3 2 12 16 7" xfId="7798"/>
    <cellStyle name="Normal 3 2 12 16 8" xfId="7799"/>
    <cellStyle name="Normal 3 2 12 17" xfId="7800"/>
    <cellStyle name="Normal 3 2 12 18" xfId="7801"/>
    <cellStyle name="Normal 3 2 12 19" xfId="7802"/>
    <cellStyle name="Normal 3 2 12 2" xfId="7803"/>
    <cellStyle name="Normal 3 2 12 2 10" xfId="7804"/>
    <cellStyle name="Normal 3 2 12 2 11" xfId="7805"/>
    <cellStyle name="Normal 3 2 12 2 12" xfId="7806"/>
    <cellStyle name="Normal 3 2 12 2 13" xfId="7807"/>
    <cellStyle name="Normal 3 2 12 2 14" xfId="7808"/>
    <cellStyle name="Normal 3 2 12 2 15" xfId="7809"/>
    <cellStyle name="Normal 3 2 12 2 15 2" xfId="7810"/>
    <cellStyle name="Normal 3 2 12 2 15 2 2" xfId="7811"/>
    <cellStyle name="Normal 3 2 12 2 15 2 2 2" xfId="7812"/>
    <cellStyle name="Normal 3 2 12 2 15 2 2 3" xfId="7813"/>
    <cellStyle name="Normal 3 2 12 2 15 2 2 4" xfId="7814"/>
    <cellStyle name="Normal 3 2 12 2 15 2 2 5" xfId="7815"/>
    <cellStyle name="Normal 3 2 12 2 15 2 2 6" xfId="7816"/>
    <cellStyle name="Normal 3 2 12 2 15 2 2 7" xfId="7817"/>
    <cellStyle name="Normal 3 2 12 2 15 2 2 8" xfId="7818"/>
    <cellStyle name="Normal 3 2 12 2 15 2 3" xfId="7819"/>
    <cellStyle name="Normal 3 2 12 2 15 2 4" xfId="7820"/>
    <cellStyle name="Normal 3 2 12 2 15 2 5" xfId="7821"/>
    <cellStyle name="Normal 3 2 12 2 15 2 6" xfId="7822"/>
    <cellStyle name="Normal 3 2 12 2 15 2 7" xfId="7823"/>
    <cellStyle name="Normal 3 2 12 2 15 2 8" xfId="7824"/>
    <cellStyle name="Normal 3 2 12 2 15 3" xfId="7825"/>
    <cellStyle name="Normal 3 2 12 2 15 4" xfId="7826"/>
    <cellStyle name="Normal 3 2 12 2 15 5" xfId="7827"/>
    <cellStyle name="Normal 3 2 12 2 15 6" xfId="7828"/>
    <cellStyle name="Normal 3 2 12 2 15 7" xfId="7829"/>
    <cellStyle name="Normal 3 2 12 2 15 8" xfId="7830"/>
    <cellStyle name="Normal 3 2 12 2 15 9" xfId="7831"/>
    <cellStyle name="Normal 3 2 12 2 16" xfId="7832"/>
    <cellStyle name="Normal 3 2 12 2 16 2" xfId="7833"/>
    <cellStyle name="Normal 3 2 12 2 16 3" xfId="7834"/>
    <cellStyle name="Normal 3 2 12 2 16 4" xfId="7835"/>
    <cellStyle name="Normal 3 2 12 2 16 5" xfId="7836"/>
    <cellStyle name="Normal 3 2 12 2 16 6" xfId="7837"/>
    <cellStyle name="Normal 3 2 12 2 16 7" xfId="7838"/>
    <cellStyle name="Normal 3 2 12 2 16 8" xfId="7839"/>
    <cellStyle name="Normal 3 2 12 2 17" xfId="7840"/>
    <cellStyle name="Normal 3 2 12 2 18" xfId="7841"/>
    <cellStyle name="Normal 3 2 12 2 19" xfId="7842"/>
    <cellStyle name="Normal 3 2 12 2 2" xfId="7843"/>
    <cellStyle name="Normal 3 2 12 2 2 10" xfId="7844"/>
    <cellStyle name="Normal 3 2 12 2 2 10 2" xfId="7845"/>
    <cellStyle name="Normal 3 2 12 2 2 10 2 2" xfId="7846"/>
    <cellStyle name="Normal 3 2 12 2 2 10 2 2 2" xfId="7847"/>
    <cellStyle name="Normal 3 2 12 2 2 10 2 2 3" xfId="7848"/>
    <cellStyle name="Normal 3 2 12 2 2 10 2 2 4" xfId="7849"/>
    <cellStyle name="Normal 3 2 12 2 2 10 2 2 5" xfId="7850"/>
    <cellStyle name="Normal 3 2 12 2 2 10 2 2 6" xfId="7851"/>
    <cellStyle name="Normal 3 2 12 2 2 10 2 2 7" xfId="7852"/>
    <cellStyle name="Normal 3 2 12 2 2 10 2 2 8" xfId="7853"/>
    <cellStyle name="Normal 3 2 12 2 2 10 2 3" xfId="7854"/>
    <cellStyle name="Normal 3 2 12 2 2 10 2 4" xfId="7855"/>
    <cellStyle name="Normal 3 2 12 2 2 10 2 5" xfId="7856"/>
    <cellStyle name="Normal 3 2 12 2 2 10 2 6" xfId="7857"/>
    <cellStyle name="Normal 3 2 12 2 2 10 2 7" xfId="7858"/>
    <cellStyle name="Normal 3 2 12 2 2 10 2 8" xfId="7859"/>
    <cellStyle name="Normal 3 2 12 2 2 10 3" xfId="7860"/>
    <cellStyle name="Normal 3 2 12 2 2 10 4" xfId="7861"/>
    <cellStyle name="Normal 3 2 12 2 2 10 5" xfId="7862"/>
    <cellStyle name="Normal 3 2 12 2 2 10 6" xfId="7863"/>
    <cellStyle name="Normal 3 2 12 2 2 10 7" xfId="7864"/>
    <cellStyle name="Normal 3 2 12 2 2 10 8" xfId="7865"/>
    <cellStyle name="Normal 3 2 12 2 2 10 9" xfId="7866"/>
    <cellStyle name="Normal 3 2 12 2 2 11" xfId="7867"/>
    <cellStyle name="Normal 3 2 12 2 2 11 2" xfId="7868"/>
    <cellStyle name="Normal 3 2 12 2 2 11 3" xfId="7869"/>
    <cellStyle name="Normal 3 2 12 2 2 11 4" xfId="7870"/>
    <cellStyle name="Normal 3 2 12 2 2 11 5" xfId="7871"/>
    <cellStyle name="Normal 3 2 12 2 2 11 6" xfId="7872"/>
    <cellStyle name="Normal 3 2 12 2 2 11 7" xfId="7873"/>
    <cellStyle name="Normal 3 2 12 2 2 11 8" xfId="7874"/>
    <cellStyle name="Normal 3 2 12 2 2 12" xfId="7875"/>
    <cellStyle name="Normal 3 2 12 2 2 13" xfId="7876"/>
    <cellStyle name="Normal 3 2 12 2 2 14" xfId="7877"/>
    <cellStyle name="Normal 3 2 12 2 2 15" xfId="7878"/>
    <cellStyle name="Normal 3 2 12 2 2 16" xfId="7879"/>
    <cellStyle name="Normal 3 2 12 2 2 17" xfId="7880"/>
    <cellStyle name="Normal 3 2 12 2 2 2" xfId="7881"/>
    <cellStyle name="Normal 3 2 12 2 2 2 10" xfId="7882"/>
    <cellStyle name="Normal 3 2 12 2 2 2 10 2" xfId="7883"/>
    <cellStyle name="Normal 3 2 12 2 2 2 10 2 2" xfId="7884"/>
    <cellStyle name="Normal 3 2 12 2 2 2 10 2 2 2" xfId="7885"/>
    <cellStyle name="Normal 3 2 12 2 2 2 10 2 2 3" xfId="7886"/>
    <cellStyle name="Normal 3 2 12 2 2 2 10 2 2 4" xfId="7887"/>
    <cellStyle name="Normal 3 2 12 2 2 2 10 2 2 5" xfId="7888"/>
    <cellStyle name="Normal 3 2 12 2 2 2 10 2 2 6" xfId="7889"/>
    <cellStyle name="Normal 3 2 12 2 2 2 10 2 2 7" xfId="7890"/>
    <cellStyle name="Normal 3 2 12 2 2 2 10 2 2 8" xfId="7891"/>
    <cellStyle name="Normal 3 2 12 2 2 2 10 2 3" xfId="7892"/>
    <cellStyle name="Normal 3 2 12 2 2 2 10 2 4" xfId="7893"/>
    <cellStyle name="Normal 3 2 12 2 2 2 10 2 5" xfId="7894"/>
    <cellStyle name="Normal 3 2 12 2 2 2 10 2 6" xfId="7895"/>
    <cellStyle name="Normal 3 2 12 2 2 2 10 2 7" xfId="7896"/>
    <cellStyle name="Normal 3 2 12 2 2 2 10 2 8" xfId="7897"/>
    <cellStyle name="Normal 3 2 12 2 2 2 10 3" xfId="7898"/>
    <cellStyle name="Normal 3 2 12 2 2 2 10 4" xfId="7899"/>
    <cellStyle name="Normal 3 2 12 2 2 2 10 5" xfId="7900"/>
    <cellStyle name="Normal 3 2 12 2 2 2 10 6" xfId="7901"/>
    <cellStyle name="Normal 3 2 12 2 2 2 10 7" xfId="7902"/>
    <cellStyle name="Normal 3 2 12 2 2 2 10 8" xfId="7903"/>
    <cellStyle name="Normal 3 2 12 2 2 2 10 9" xfId="7904"/>
    <cellStyle name="Normal 3 2 12 2 2 2 11" xfId="7905"/>
    <cellStyle name="Normal 3 2 12 2 2 2 11 2" xfId="7906"/>
    <cellStyle name="Normal 3 2 12 2 2 2 11 3" xfId="7907"/>
    <cellStyle name="Normal 3 2 12 2 2 2 11 4" xfId="7908"/>
    <cellStyle name="Normal 3 2 12 2 2 2 11 5" xfId="7909"/>
    <cellStyle name="Normal 3 2 12 2 2 2 11 6" xfId="7910"/>
    <cellStyle name="Normal 3 2 12 2 2 2 11 7" xfId="7911"/>
    <cellStyle name="Normal 3 2 12 2 2 2 11 8" xfId="7912"/>
    <cellStyle name="Normal 3 2 12 2 2 2 12" xfId="7913"/>
    <cellStyle name="Normal 3 2 12 2 2 2 13" xfId="7914"/>
    <cellStyle name="Normal 3 2 12 2 2 2 14" xfId="7915"/>
    <cellStyle name="Normal 3 2 12 2 2 2 15" xfId="7916"/>
    <cellStyle name="Normal 3 2 12 2 2 2 16" xfId="7917"/>
    <cellStyle name="Normal 3 2 12 2 2 2 17" xfId="7918"/>
    <cellStyle name="Normal 3 2 12 2 2 2 2" xfId="7919"/>
    <cellStyle name="Normal 3 2 12 2 2 2 2 10" xfId="7920"/>
    <cellStyle name="Normal 3 2 12 2 2 2 2 2" xfId="7921"/>
    <cellStyle name="Normal 3 2 12 2 2 2 2 2 2" xfId="7922"/>
    <cellStyle name="Normal 3 2 12 2 2 2 2 2 2 2" xfId="7923"/>
    <cellStyle name="Normal 3 2 12 2 2 2 2 2 2 2 2" xfId="7924"/>
    <cellStyle name="Normal 3 2 12 2 2 2 2 2 2 2 3" xfId="7925"/>
    <cellStyle name="Normal 3 2 12 2 2 2 2 2 2 2 4" xfId="7926"/>
    <cellStyle name="Normal 3 2 12 2 2 2 2 2 2 2 5" xfId="7927"/>
    <cellStyle name="Normal 3 2 12 2 2 2 2 2 2 2 6" xfId="7928"/>
    <cellStyle name="Normal 3 2 12 2 2 2 2 2 2 2 7" xfId="7929"/>
    <cellStyle name="Normal 3 2 12 2 2 2 2 2 2 2 8" xfId="7930"/>
    <cellStyle name="Normal 3 2 12 2 2 2 2 2 2 3" xfId="7931"/>
    <cellStyle name="Normal 3 2 12 2 2 2 2 2 2 4" xfId="7932"/>
    <cellStyle name="Normal 3 2 12 2 2 2 2 2 2 5" xfId="7933"/>
    <cellStyle name="Normal 3 2 12 2 2 2 2 2 2 6" xfId="7934"/>
    <cellStyle name="Normal 3 2 12 2 2 2 2 2 2 7" xfId="7935"/>
    <cellStyle name="Normal 3 2 12 2 2 2 2 2 2 8" xfId="7936"/>
    <cellStyle name="Normal 3 2 12 2 2 2 2 2 3" xfId="7937"/>
    <cellStyle name="Normal 3 2 12 2 2 2 2 2 4" xfId="7938"/>
    <cellStyle name="Normal 3 2 12 2 2 2 2 2 5" xfId="7939"/>
    <cellStyle name="Normal 3 2 12 2 2 2 2 2 6" xfId="7940"/>
    <cellStyle name="Normal 3 2 12 2 2 2 2 2 7" xfId="7941"/>
    <cellStyle name="Normal 3 2 12 2 2 2 2 2 8" xfId="7942"/>
    <cellStyle name="Normal 3 2 12 2 2 2 2 2 9" xfId="7943"/>
    <cellStyle name="Normal 3 2 12 2 2 2 2 3" xfId="7944"/>
    <cellStyle name="Normal 3 2 12 2 2 2 2 4" xfId="7945"/>
    <cellStyle name="Normal 3 2 12 2 2 2 2 4 2" xfId="7946"/>
    <cellStyle name="Normal 3 2 12 2 2 2 2 4 3" xfId="7947"/>
    <cellStyle name="Normal 3 2 12 2 2 2 2 4 4" xfId="7948"/>
    <cellStyle name="Normal 3 2 12 2 2 2 2 4 5" xfId="7949"/>
    <cellStyle name="Normal 3 2 12 2 2 2 2 4 6" xfId="7950"/>
    <cellStyle name="Normal 3 2 12 2 2 2 2 4 7" xfId="7951"/>
    <cellStyle name="Normal 3 2 12 2 2 2 2 4 8" xfId="7952"/>
    <cellStyle name="Normal 3 2 12 2 2 2 2 5" xfId="7953"/>
    <cellStyle name="Normal 3 2 12 2 2 2 2 6" xfId="7954"/>
    <cellStyle name="Normal 3 2 12 2 2 2 2 7" xfId="7955"/>
    <cellStyle name="Normal 3 2 12 2 2 2 2 8" xfId="7956"/>
    <cellStyle name="Normal 3 2 12 2 2 2 2 9" xfId="7957"/>
    <cellStyle name="Normal 3 2 12 2 2 2 3" xfId="7958"/>
    <cellStyle name="Normal 3 2 12 2 2 2 4" xfId="7959"/>
    <cellStyle name="Normal 3 2 12 2 2 2 5" xfId="7960"/>
    <cellStyle name="Normal 3 2 12 2 2 2 6" xfId="7961"/>
    <cellStyle name="Normal 3 2 12 2 2 2 7" xfId="7962"/>
    <cellStyle name="Normal 3 2 12 2 2 2 8" xfId="7963"/>
    <cellStyle name="Normal 3 2 12 2 2 2 9" xfId="7964"/>
    <cellStyle name="Normal 3 2 12 2 2 3" xfId="7965"/>
    <cellStyle name="Normal 3 2 12 2 2 3 10" xfId="7966"/>
    <cellStyle name="Normal 3 2 12 2 2 3 2" xfId="7967"/>
    <cellStyle name="Normal 3 2 12 2 2 3 2 2" xfId="7968"/>
    <cellStyle name="Normal 3 2 12 2 2 3 2 2 2" xfId="7969"/>
    <cellStyle name="Normal 3 2 12 2 2 3 2 2 2 2" xfId="7970"/>
    <cellStyle name="Normal 3 2 12 2 2 3 2 2 2 3" xfId="7971"/>
    <cellStyle name="Normal 3 2 12 2 2 3 2 2 2 4" xfId="7972"/>
    <cellStyle name="Normal 3 2 12 2 2 3 2 2 2 5" xfId="7973"/>
    <cellStyle name="Normal 3 2 12 2 2 3 2 2 2 6" xfId="7974"/>
    <cellStyle name="Normal 3 2 12 2 2 3 2 2 2 7" xfId="7975"/>
    <cellStyle name="Normal 3 2 12 2 2 3 2 2 2 8" xfId="7976"/>
    <cellStyle name="Normal 3 2 12 2 2 3 2 2 3" xfId="7977"/>
    <cellStyle name="Normal 3 2 12 2 2 3 2 2 4" xfId="7978"/>
    <cellStyle name="Normal 3 2 12 2 2 3 2 2 5" xfId="7979"/>
    <cellStyle name="Normal 3 2 12 2 2 3 2 2 6" xfId="7980"/>
    <cellStyle name="Normal 3 2 12 2 2 3 2 2 7" xfId="7981"/>
    <cellStyle name="Normal 3 2 12 2 2 3 2 2 8" xfId="7982"/>
    <cellStyle name="Normal 3 2 12 2 2 3 2 3" xfId="7983"/>
    <cellStyle name="Normal 3 2 12 2 2 3 2 4" xfId="7984"/>
    <cellStyle name="Normal 3 2 12 2 2 3 2 5" xfId="7985"/>
    <cellStyle name="Normal 3 2 12 2 2 3 2 6" xfId="7986"/>
    <cellStyle name="Normal 3 2 12 2 2 3 2 7" xfId="7987"/>
    <cellStyle name="Normal 3 2 12 2 2 3 2 8" xfId="7988"/>
    <cellStyle name="Normal 3 2 12 2 2 3 2 9" xfId="7989"/>
    <cellStyle name="Normal 3 2 12 2 2 3 3" xfId="7990"/>
    <cellStyle name="Normal 3 2 12 2 2 3 4" xfId="7991"/>
    <cellStyle name="Normal 3 2 12 2 2 3 4 2" xfId="7992"/>
    <cellStyle name="Normal 3 2 12 2 2 3 4 3" xfId="7993"/>
    <cellStyle name="Normal 3 2 12 2 2 3 4 4" xfId="7994"/>
    <cellStyle name="Normal 3 2 12 2 2 3 4 5" xfId="7995"/>
    <cellStyle name="Normal 3 2 12 2 2 3 4 6" xfId="7996"/>
    <cellStyle name="Normal 3 2 12 2 2 3 4 7" xfId="7997"/>
    <cellStyle name="Normal 3 2 12 2 2 3 4 8" xfId="7998"/>
    <cellStyle name="Normal 3 2 12 2 2 3 5" xfId="7999"/>
    <cellStyle name="Normal 3 2 12 2 2 3 6" xfId="8000"/>
    <cellStyle name="Normal 3 2 12 2 2 3 7" xfId="8001"/>
    <cellStyle name="Normal 3 2 12 2 2 3 8" xfId="8002"/>
    <cellStyle name="Normal 3 2 12 2 2 3 9" xfId="8003"/>
    <cellStyle name="Normal 3 2 12 2 2 4" xfId="8004"/>
    <cellStyle name="Normal 3 2 12 2 2 5" xfId="8005"/>
    <cellStyle name="Normal 3 2 12 2 2 6" xfId="8006"/>
    <cellStyle name="Normal 3 2 12 2 2 7" xfId="8007"/>
    <cellStyle name="Normal 3 2 12 2 2 8" xfId="8008"/>
    <cellStyle name="Normal 3 2 12 2 2 9" xfId="8009"/>
    <cellStyle name="Normal 3 2 12 2 20" xfId="8010"/>
    <cellStyle name="Normal 3 2 12 2 21" xfId="8011"/>
    <cellStyle name="Normal 3 2 12 2 22" xfId="8012"/>
    <cellStyle name="Normal 3 2 12 2 3" xfId="8013"/>
    <cellStyle name="Normal 3 2 12 2 4" xfId="8014"/>
    <cellStyle name="Normal 3 2 12 2 5" xfId="8015"/>
    <cellStyle name="Normal 3 2 12 2 6" xfId="8016"/>
    <cellStyle name="Normal 3 2 12 2 7" xfId="8017"/>
    <cellStyle name="Normal 3 2 12 2 7 10" xfId="8018"/>
    <cellStyle name="Normal 3 2 12 2 7 2" xfId="8019"/>
    <cellStyle name="Normal 3 2 12 2 7 2 2" xfId="8020"/>
    <cellStyle name="Normal 3 2 12 2 7 2 2 2" xfId="8021"/>
    <cellStyle name="Normal 3 2 12 2 7 2 2 2 2" xfId="8022"/>
    <cellStyle name="Normal 3 2 12 2 7 2 2 2 3" xfId="8023"/>
    <cellStyle name="Normal 3 2 12 2 7 2 2 2 4" xfId="8024"/>
    <cellStyle name="Normal 3 2 12 2 7 2 2 2 5" xfId="8025"/>
    <cellStyle name="Normal 3 2 12 2 7 2 2 2 6" xfId="8026"/>
    <cellStyle name="Normal 3 2 12 2 7 2 2 2 7" xfId="8027"/>
    <cellStyle name="Normal 3 2 12 2 7 2 2 2 8" xfId="8028"/>
    <cellStyle name="Normal 3 2 12 2 7 2 2 3" xfId="8029"/>
    <cellStyle name="Normal 3 2 12 2 7 2 2 4" xfId="8030"/>
    <cellStyle name="Normal 3 2 12 2 7 2 2 5" xfId="8031"/>
    <cellStyle name="Normal 3 2 12 2 7 2 2 6" xfId="8032"/>
    <cellStyle name="Normal 3 2 12 2 7 2 2 7" xfId="8033"/>
    <cellStyle name="Normal 3 2 12 2 7 2 2 8" xfId="8034"/>
    <cellStyle name="Normal 3 2 12 2 7 2 3" xfId="8035"/>
    <cellStyle name="Normal 3 2 12 2 7 2 4" xfId="8036"/>
    <cellStyle name="Normal 3 2 12 2 7 2 5" xfId="8037"/>
    <cellStyle name="Normal 3 2 12 2 7 2 6" xfId="8038"/>
    <cellStyle name="Normal 3 2 12 2 7 2 7" xfId="8039"/>
    <cellStyle name="Normal 3 2 12 2 7 2 8" xfId="8040"/>
    <cellStyle name="Normal 3 2 12 2 7 2 9" xfId="8041"/>
    <cellStyle name="Normal 3 2 12 2 7 3" xfId="8042"/>
    <cellStyle name="Normal 3 2 12 2 7 4" xfId="8043"/>
    <cellStyle name="Normal 3 2 12 2 7 4 2" xfId="8044"/>
    <cellStyle name="Normal 3 2 12 2 7 4 3" xfId="8045"/>
    <cellStyle name="Normal 3 2 12 2 7 4 4" xfId="8046"/>
    <cellStyle name="Normal 3 2 12 2 7 4 5" xfId="8047"/>
    <cellStyle name="Normal 3 2 12 2 7 4 6" xfId="8048"/>
    <cellStyle name="Normal 3 2 12 2 7 4 7" xfId="8049"/>
    <cellStyle name="Normal 3 2 12 2 7 4 8" xfId="8050"/>
    <cellStyle name="Normal 3 2 12 2 7 5" xfId="8051"/>
    <cellStyle name="Normal 3 2 12 2 7 6" xfId="8052"/>
    <cellStyle name="Normal 3 2 12 2 7 7" xfId="8053"/>
    <cellStyle name="Normal 3 2 12 2 7 8" xfId="8054"/>
    <cellStyle name="Normal 3 2 12 2 7 9" xfId="8055"/>
    <cellStyle name="Normal 3 2 12 2 8" xfId="8056"/>
    <cellStyle name="Normal 3 2 12 2 9" xfId="8057"/>
    <cellStyle name="Normal 3 2 12 20" xfId="8058"/>
    <cellStyle name="Normal 3 2 12 21" xfId="8059"/>
    <cellStyle name="Normal 3 2 12 22" xfId="8060"/>
    <cellStyle name="Normal 3 2 12 3" xfId="8061"/>
    <cellStyle name="Normal 3 2 12 3 10" xfId="8062"/>
    <cellStyle name="Normal 3 2 12 3 10 2" xfId="8063"/>
    <cellStyle name="Normal 3 2 12 3 10 2 2" xfId="8064"/>
    <cellStyle name="Normal 3 2 12 3 10 2 2 2" xfId="8065"/>
    <cellStyle name="Normal 3 2 12 3 10 2 2 3" xfId="8066"/>
    <cellStyle name="Normal 3 2 12 3 10 2 2 4" xfId="8067"/>
    <cellStyle name="Normal 3 2 12 3 10 2 2 5" xfId="8068"/>
    <cellStyle name="Normal 3 2 12 3 10 2 2 6" xfId="8069"/>
    <cellStyle name="Normal 3 2 12 3 10 2 2 7" xfId="8070"/>
    <cellStyle name="Normal 3 2 12 3 10 2 2 8" xfId="8071"/>
    <cellStyle name="Normal 3 2 12 3 10 2 3" xfId="8072"/>
    <cellStyle name="Normal 3 2 12 3 10 2 4" xfId="8073"/>
    <cellStyle name="Normal 3 2 12 3 10 2 5" xfId="8074"/>
    <cellStyle name="Normal 3 2 12 3 10 2 6" xfId="8075"/>
    <cellStyle name="Normal 3 2 12 3 10 2 7" xfId="8076"/>
    <cellStyle name="Normal 3 2 12 3 10 2 8" xfId="8077"/>
    <cellStyle name="Normal 3 2 12 3 10 3" xfId="8078"/>
    <cellStyle name="Normal 3 2 12 3 10 4" xfId="8079"/>
    <cellStyle name="Normal 3 2 12 3 10 5" xfId="8080"/>
    <cellStyle name="Normal 3 2 12 3 10 6" xfId="8081"/>
    <cellStyle name="Normal 3 2 12 3 10 7" xfId="8082"/>
    <cellStyle name="Normal 3 2 12 3 10 8" xfId="8083"/>
    <cellStyle name="Normal 3 2 12 3 10 9" xfId="8084"/>
    <cellStyle name="Normal 3 2 12 3 11" xfId="8085"/>
    <cellStyle name="Normal 3 2 12 3 11 2" xfId="8086"/>
    <cellStyle name="Normal 3 2 12 3 11 3" xfId="8087"/>
    <cellStyle name="Normal 3 2 12 3 11 4" xfId="8088"/>
    <cellStyle name="Normal 3 2 12 3 11 5" xfId="8089"/>
    <cellStyle name="Normal 3 2 12 3 11 6" xfId="8090"/>
    <cellStyle name="Normal 3 2 12 3 11 7" xfId="8091"/>
    <cellStyle name="Normal 3 2 12 3 11 8" xfId="8092"/>
    <cellStyle name="Normal 3 2 12 3 12" xfId="8093"/>
    <cellStyle name="Normal 3 2 12 3 13" xfId="8094"/>
    <cellStyle name="Normal 3 2 12 3 14" xfId="8095"/>
    <cellStyle name="Normal 3 2 12 3 15" xfId="8096"/>
    <cellStyle name="Normal 3 2 12 3 16" xfId="8097"/>
    <cellStyle name="Normal 3 2 12 3 17" xfId="8098"/>
    <cellStyle name="Normal 3 2 12 3 2" xfId="8099"/>
    <cellStyle name="Normal 3 2 12 3 2 10" xfId="8100"/>
    <cellStyle name="Normal 3 2 12 3 2 10 2" xfId="8101"/>
    <cellStyle name="Normal 3 2 12 3 2 10 2 2" xfId="8102"/>
    <cellStyle name="Normal 3 2 12 3 2 10 2 2 2" xfId="8103"/>
    <cellStyle name="Normal 3 2 12 3 2 10 2 2 3" xfId="8104"/>
    <cellStyle name="Normal 3 2 12 3 2 10 2 2 4" xfId="8105"/>
    <cellStyle name="Normal 3 2 12 3 2 10 2 2 5" xfId="8106"/>
    <cellStyle name="Normal 3 2 12 3 2 10 2 2 6" xfId="8107"/>
    <cellStyle name="Normal 3 2 12 3 2 10 2 2 7" xfId="8108"/>
    <cellStyle name="Normal 3 2 12 3 2 10 2 2 8" xfId="8109"/>
    <cellStyle name="Normal 3 2 12 3 2 10 2 3" xfId="8110"/>
    <cellStyle name="Normal 3 2 12 3 2 10 2 4" xfId="8111"/>
    <cellStyle name="Normal 3 2 12 3 2 10 2 5" xfId="8112"/>
    <cellStyle name="Normal 3 2 12 3 2 10 2 6" xfId="8113"/>
    <cellStyle name="Normal 3 2 12 3 2 10 2 7" xfId="8114"/>
    <cellStyle name="Normal 3 2 12 3 2 10 2 8" xfId="8115"/>
    <cellStyle name="Normal 3 2 12 3 2 10 3" xfId="8116"/>
    <cellStyle name="Normal 3 2 12 3 2 10 4" xfId="8117"/>
    <cellStyle name="Normal 3 2 12 3 2 10 5" xfId="8118"/>
    <cellStyle name="Normal 3 2 12 3 2 10 6" xfId="8119"/>
    <cellStyle name="Normal 3 2 12 3 2 10 7" xfId="8120"/>
    <cellStyle name="Normal 3 2 12 3 2 10 8" xfId="8121"/>
    <cellStyle name="Normal 3 2 12 3 2 10 9" xfId="8122"/>
    <cellStyle name="Normal 3 2 12 3 2 11" xfId="8123"/>
    <cellStyle name="Normal 3 2 12 3 2 11 2" xfId="8124"/>
    <cellStyle name="Normal 3 2 12 3 2 11 3" xfId="8125"/>
    <cellStyle name="Normal 3 2 12 3 2 11 4" xfId="8126"/>
    <cellStyle name="Normal 3 2 12 3 2 11 5" xfId="8127"/>
    <cellStyle name="Normal 3 2 12 3 2 11 6" xfId="8128"/>
    <cellStyle name="Normal 3 2 12 3 2 11 7" xfId="8129"/>
    <cellStyle name="Normal 3 2 12 3 2 11 8" xfId="8130"/>
    <cellStyle name="Normal 3 2 12 3 2 12" xfId="8131"/>
    <cellStyle name="Normal 3 2 12 3 2 13" xfId="8132"/>
    <cellStyle name="Normal 3 2 12 3 2 14" xfId="8133"/>
    <cellStyle name="Normal 3 2 12 3 2 15" xfId="8134"/>
    <cellStyle name="Normal 3 2 12 3 2 16" xfId="8135"/>
    <cellStyle name="Normal 3 2 12 3 2 17" xfId="8136"/>
    <cellStyle name="Normal 3 2 12 3 2 2" xfId="8137"/>
    <cellStyle name="Normal 3 2 12 3 2 2 10" xfId="8138"/>
    <cellStyle name="Normal 3 2 12 3 2 2 2" xfId="8139"/>
    <cellStyle name="Normal 3 2 12 3 2 2 2 2" xfId="8140"/>
    <cellStyle name="Normal 3 2 12 3 2 2 2 2 2" xfId="8141"/>
    <cellStyle name="Normal 3 2 12 3 2 2 2 2 2 2" xfId="8142"/>
    <cellStyle name="Normal 3 2 12 3 2 2 2 2 2 3" xfId="8143"/>
    <cellStyle name="Normal 3 2 12 3 2 2 2 2 2 4" xfId="8144"/>
    <cellStyle name="Normal 3 2 12 3 2 2 2 2 2 5" xfId="8145"/>
    <cellStyle name="Normal 3 2 12 3 2 2 2 2 2 6" xfId="8146"/>
    <cellStyle name="Normal 3 2 12 3 2 2 2 2 2 7" xfId="8147"/>
    <cellStyle name="Normal 3 2 12 3 2 2 2 2 2 8" xfId="8148"/>
    <cellStyle name="Normal 3 2 12 3 2 2 2 2 3" xfId="8149"/>
    <cellStyle name="Normal 3 2 12 3 2 2 2 2 4" xfId="8150"/>
    <cellStyle name="Normal 3 2 12 3 2 2 2 2 5" xfId="8151"/>
    <cellStyle name="Normal 3 2 12 3 2 2 2 2 6" xfId="8152"/>
    <cellStyle name="Normal 3 2 12 3 2 2 2 2 7" xfId="8153"/>
    <cellStyle name="Normal 3 2 12 3 2 2 2 2 8" xfId="8154"/>
    <cellStyle name="Normal 3 2 12 3 2 2 2 3" xfId="8155"/>
    <cellStyle name="Normal 3 2 12 3 2 2 2 4" xfId="8156"/>
    <cellStyle name="Normal 3 2 12 3 2 2 2 5" xfId="8157"/>
    <cellStyle name="Normal 3 2 12 3 2 2 2 6" xfId="8158"/>
    <cellStyle name="Normal 3 2 12 3 2 2 2 7" xfId="8159"/>
    <cellStyle name="Normal 3 2 12 3 2 2 2 8" xfId="8160"/>
    <cellStyle name="Normal 3 2 12 3 2 2 2 9" xfId="8161"/>
    <cellStyle name="Normal 3 2 12 3 2 2 3" xfId="8162"/>
    <cellStyle name="Normal 3 2 12 3 2 2 4" xfId="8163"/>
    <cellStyle name="Normal 3 2 12 3 2 2 4 2" xfId="8164"/>
    <cellStyle name="Normal 3 2 12 3 2 2 4 3" xfId="8165"/>
    <cellStyle name="Normal 3 2 12 3 2 2 4 4" xfId="8166"/>
    <cellStyle name="Normal 3 2 12 3 2 2 4 5" xfId="8167"/>
    <cellStyle name="Normal 3 2 12 3 2 2 4 6" xfId="8168"/>
    <cellStyle name="Normal 3 2 12 3 2 2 4 7" xfId="8169"/>
    <cellStyle name="Normal 3 2 12 3 2 2 4 8" xfId="8170"/>
    <cellStyle name="Normal 3 2 12 3 2 2 5" xfId="8171"/>
    <cellStyle name="Normal 3 2 12 3 2 2 6" xfId="8172"/>
    <cellStyle name="Normal 3 2 12 3 2 2 7" xfId="8173"/>
    <cellStyle name="Normal 3 2 12 3 2 2 8" xfId="8174"/>
    <cellStyle name="Normal 3 2 12 3 2 2 9" xfId="8175"/>
    <cellStyle name="Normal 3 2 12 3 2 3" xfId="8176"/>
    <cellStyle name="Normal 3 2 12 3 2 4" xfId="8177"/>
    <cellStyle name="Normal 3 2 12 3 2 5" xfId="8178"/>
    <cellStyle name="Normal 3 2 12 3 2 6" xfId="8179"/>
    <cellStyle name="Normal 3 2 12 3 2 7" xfId="8180"/>
    <cellStyle name="Normal 3 2 12 3 2 8" xfId="8181"/>
    <cellStyle name="Normal 3 2 12 3 2 9" xfId="8182"/>
    <cellStyle name="Normal 3 2 12 3 3" xfId="8183"/>
    <cellStyle name="Normal 3 2 12 3 3 10" xfId="8184"/>
    <cellStyle name="Normal 3 2 12 3 3 2" xfId="8185"/>
    <cellStyle name="Normal 3 2 12 3 3 2 2" xfId="8186"/>
    <cellStyle name="Normal 3 2 12 3 3 2 2 2" xfId="8187"/>
    <cellStyle name="Normal 3 2 12 3 3 2 2 2 2" xfId="8188"/>
    <cellStyle name="Normal 3 2 12 3 3 2 2 2 3" xfId="8189"/>
    <cellStyle name="Normal 3 2 12 3 3 2 2 2 4" xfId="8190"/>
    <cellStyle name="Normal 3 2 12 3 3 2 2 2 5" xfId="8191"/>
    <cellStyle name="Normal 3 2 12 3 3 2 2 2 6" xfId="8192"/>
    <cellStyle name="Normal 3 2 12 3 3 2 2 2 7" xfId="8193"/>
    <cellStyle name="Normal 3 2 12 3 3 2 2 2 8" xfId="8194"/>
    <cellStyle name="Normal 3 2 12 3 3 2 2 3" xfId="8195"/>
    <cellStyle name="Normal 3 2 12 3 3 2 2 4" xfId="8196"/>
    <cellStyle name="Normal 3 2 12 3 3 2 2 5" xfId="8197"/>
    <cellStyle name="Normal 3 2 12 3 3 2 2 6" xfId="8198"/>
    <cellStyle name="Normal 3 2 12 3 3 2 2 7" xfId="8199"/>
    <cellStyle name="Normal 3 2 12 3 3 2 2 8" xfId="8200"/>
    <cellStyle name="Normal 3 2 12 3 3 2 3" xfId="8201"/>
    <cellStyle name="Normal 3 2 12 3 3 2 4" xfId="8202"/>
    <cellStyle name="Normal 3 2 12 3 3 2 5" xfId="8203"/>
    <cellStyle name="Normal 3 2 12 3 3 2 6" xfId="8204"/>
    <cellStyle name="Normal 3 2 12 3 3 2 7" xfId="8205"/>
    <cellStyle name="Normal 3 2 12 3 3 2 8" xfId="8206"/>
    <cellStyle name="Normal 3 2 12 3 3 2 9" xfId="8207"/>
    <cellStyle name="Normal 3 2 12 3 3 3" xfId="8208"/>
    <cellStyle name="Normal 3 2 12 3 3 4" xfId="8209"/>
    <cellStyle name="Normal 3 2 12 3 3 4 2" xfId="8210"/>
    <cellStyle name="Normal 3 2 12 3 3 4 3" xfId="8211"/>
    <cellStyle name="Normal 3 2 12 3 3 4 4" xfId="8212"/>
    <cellStyle name="Normal 3 2 12 3 3 4 5" xfId="8213"/>
    <cellStyle name="Normal 3 2 12 3 3 4 6" xfId="8214"/>
    <cellStyle name="Normal 3 2 12 3 3 4 7" xfId="8215"/>
    <cellStyle name="Normal 3 2 12 3 3 4 8" xfId="8216"/>
    <cellStyle name="Normal 3 2 12 3 3 5" xfId="8217"/>
    <cellStyle name="Normal 3 2 12 3 3 6" xfId="8218"/>
    <cellStyle name="Normal 3 2 12 3 3 7" xfId="8219"/>
    <cellStyle name="Normal 3 2 12 3 3 8" xfId="8220"/>
    <cellStyle name="Normal 3 2 12 3 3 9" xfId="8221"/>
    <cellStyle name="Normal 3 2 12 3 4" xfId="8222"/>
    <cellStyle name="Normal 3 2 12 3 5" xfId="8223"/>
    <cellStyle name="Normal 3 2 12 3 6" xfId="8224"/>
    <cellStyle name="Normal 3 2 12 3 7" xfId="8225"/>
    <cellStyle name="Normal 3 2 12 3 8" xfId="8226"/>
    <cellStyle name="Normal 3 2 12 3 9" xfId="8227"/>
    <cellStyle name="Normal 3 2 12 4" xfId="8228"/>
    <cellStyle name="Normal 3 2 12 5" xfId="8229"/>
    <cellStyle name="Normal 3 2 12 6" xfId="8230"/>
    <cellStyle name="Normal 3 2 12 7" xfId="8231"/>
    <cellStyle name="Normal 3 2 12 7 10" xfId="8232"/>
    <cellStyle name="Normal 3 2 12 7 2" xfId="8233"/>
    <cellStyle name="Normal 3 2 12 7 2 2" xfId="8234"/>
    <cellStyle name="Normal 3 2 12 7 2 2 2" xfId="8235"/>
    <cellStyle name="Normal 3 2 12 7 2 2 2 2" xfId="8236"/>
    <cellStyle name="Normal 3 2 12 7 2 2 2 3" xfId="8237"/>
    <cellStyle name="Normal 3 2 12 7 2 2 2 4" xfId="8238"/>
    <cellStyle name="Normal 3 2 12 7 2 2 2 5" xfId="8239"/>
    <cellStyle name="Normal 3 2 12 7 2 2 2 6" xfId="8240"/>
    <cellStyle name="Normal 3 2 12 7 2 2 2 7" xfId="8241"/>
    <cellStyle name="Normal 3 2 12 7 2 2 2 8" xfId="8242"/>
    <cellStyle name="Normal 3 2 12 7 2 2 3" xfId="8243"/>
    <cellStyle name="Normal 3 2 12 7 2 2 4" xfId="8244"/>
    <cellStyle name="Normal 3 2 12 7 2 2 5" xfId="8245"/>
    <cellStyle name="Normal 3 2 12 7 2 2 6" xfId="8246"/>
    <cellStyle name="Normal 3 2 12 7 2 2 7" xfId="8247"/>
    <cellStyle name="Normal 3 2 12 7 2 2 8" xfId="8248"/>
    <cellStyle name="Normal 3 2 12 7 2 3" xfId="8249"/>
    <cellStyle name="Normal 3 2 12 7 2 4" xfId="8250"/>
    <cellStyle name="Normal 3 2 12 7 2 5" xfId="8251"/>
    <cellStyle name="Normal 3 2 12 7 2 6" xfId="8252"/>
    <cellStyle name="Normal 3 2 12 7 2 7" xfId="8253"/>
    <cellStyle name="Normal 3 2 12 7 2 8" xfId="8254"/>
    <cellStyle name="Normal 3 2 12 7 2 9" xfId="8255"/>
    <cellStyle name="Normal 3 2 12 7 3" xfId="8256"/>
    <cellStyle name="Normal 3 2 12 7 4" xfId="8257"/>
    <cellStyle name="Normal 3 2 12 7 4 2" xfId="8258"/>
    <cellStyle name="Normal 3 2 12 7 4 3" xfId="8259"/>
    <cellStyle name="Normal 3 2 12 7 4 4" xfId="8260"/>
    <cellStyle name="Normal 3 2 12 7 4 5" xfId="8261"/>
    <cellStyle name="Normal 3 2 12 7 4 6" xfId="8262"/>
    <cellStyle name="Normal 3 2 12 7 4 7" xfId="8263"/>
    <cellStyle name="Normal 3 2 12 7 4 8" xfId="8264"/>
    <cellStyle name="Normal 3 2 12 7 5" xfId="8265"/>
    <cellStyle name="Normal 3 2 12 7 6" xfId="8266"/>
    <cellStyle name="Normal 3 2 12 7 7" xfId="8267"/>
    <cellStyle name="Normal 3 2 12 7 8" xfId="8268"/>
    <cellStyle name="Normal 3 2 12 7 9" xfId="8269"/>
    <cellStyle name="Normal 3 2 12 8" xfId="8270"/>
    <cellStyle name="Normal 3 2 12 9" xfId="8271"/>
    <cellStyle name="Normal 3 2 13" xfId="8272"/>
    <cellStyle name="Normal 3 2 14" xfId="8273"/>
    <cellStyle name="Normal 3 2 15" xfId="8274"/>
    <cellStyle name="Normal 3 2 16" xfId="8275"/>
    <cellStyle name="Normal 3 2 17" xfId="8276"/>
    <cellStyle name="Normal 3 2 18" xfId="8277"/>
    <cellStyle name="Normal 3 2 19" xfId="8278"/>
    <cellStyle name="Normal 3 2 2" xfId="8279"/>
    <cellStyle name="Normal 3 2 2 10" xfId="8280"/>
    <cellStyle name="Normal 3 2 2 11" xfId="8281"/>
    <cellStyle name="Normal 3 2 2 12" xfId="8282"/>
    <cellStyle name="Normal 3 2 2 13" xfId="8283"/>
    <cellStyle name="Normal 3 2 2 14" xfId="8284"/>
    <cellStyle name="Normal 3 2 2 15" xfId="8285"/>
    <cellStyle name="Normal 3 2 2 16" xfId="8286"/>
    <cellStyle name="Normal 3 2 2 17" xfId="8287"/>
    <cellStyle name="Normal 3 2 2 18" xfId="8288"/>
    <cellStyle name="Normal 3 2 2 19" xfId="8289"/>
    <cellStyle name="Normal 3 2 2 2" xfId="8290"/>
    <cellStyle name="Normal 3 2 2 2 10" xfId="8291"/>
    <cellStyle name="Normal 3 2 2 2 11" xfId="8292"/>
    <cellStyle name="Normal 3 2 2 2 12" xfId="8293"/>
    <cellStyle name="Normal 3 2 2 2 13" xfId="8294"/>
    <cellStyle name="Normal 3 2 2 2 14" xfId="8295"/>
    <cellStyle name="Normal 3 2 2 2 15" xfId="8296"/>
    <cellStyle name="Normal 3 2 2 2 16" xfId="8297"/>
    <cellStyle name="Normal 3 2 2 2 17" xfId="8298"/>
    <cellStyle name="Normal 3 2 2 2 18" xfId="8299"/>
    <cellStyle name="Normal 3 2 2 2 19" xfId="8300"/>
    <cellStyle name="Normal 3 2 2 2 2" xfId="8301"/>
    <cellStyle name="Normal 3 2 2 2 2 10" xfId="8302"/>
    <cellStyle name="Normal 3 2 2 2 2 11" xfId="8303"/>
    <cellStyle name="Normal 3 2 2 2 2 12" xfId="8304"/>
    <cellStyle name="Normal 3 2 2 2 2 13" xfId="8305"/>
    <cellStyle name="Normal 3 2 2 2 2 14" xfId="8306"/>
    <cellStyle name="Normal 3 2 2 2 2 15" xfId="8307"/>
    <cellStyle name="Normal 3 2 2 2 2 15 2" xfId="8308"/>
    <cellStyle name="Normal 3 2 2 2 2 15 2 2" xfId="8309"/>
    <cellStyle name="Normal 3 2 2 2 2 15 2 2 2" xfId="8310"/>
    <cellStyle name="Normal 3 2 2 2 2 15 2 2 3" xfId="8311"/>
    <cellStyle name="Normal 3 2 2 2 2 15 2 2 4" xfId="8312"/>
    <cellStyle name="Normal 3 2 2 2 2 15 2 2 5" xfId="8313"/>
    <cellStyle name="Normal 3 2 2 2 2 15 2 2 6" xfId="8314"/>
    <cellStyle name="Normal 3 2 2 2 2 15 2 2 7" xfId="8315"/>
    <cellStyle name="Normal 3 2 2 2 2 15 2 2 8" xfId="8316"/>
    <cellStyle name="Normal 3 2 2 2 2 15 2 3" xfId="8317"/>
    <cellStyle name="Normal 3 2 2 2 2 15 2 4" xfId="8318"/>
    <cellStyle name="Normal 3 2 2 2 2 15 2 5" xfId="8319"/>
    <cellStyle name="Normal 3 2 2 2 2 15 2 6" xfId="8320"/>
    <cellStyle name="Normal 3 2 2 2 2 15 2 7" xfId="8321"/>
    <cellStyle name="Normal 3 2 2 2 2 15 2 8" xfId="8322"/>
    <cellStyle name="Normal 3 2 2 2 2 15 3" xfId="8323"/>
    <cellStyle name="Normal 3 2 2 2 2 15 4" xfId="8324"/>
    <cellStyle name="Normal 3 2 2 2 2 15 5" xfId="8325"/>
    <cellStyle name="Normal 3 2 2 2 2 15 6" xfId="8326"/>
    <cellStyle name="Normal 3 2 2 2 2 15 7" xfId="8327"/>
    <cellStyle name="Normal 3 2 2 2 2 15 8" xfId="8328"/>
    <cellStyle name="Normal 3 2 2 2 2 15 9" xfId="8329"/>
    <cellStyle name="Normal 3 2 2 2 2 16" xfId="8330"/>
    <cellStyle name="Normal 3 2 2 2 2 16 2" xfId="8331"/>
    <cellStyle name="Normal 3 2 2 2 2 16 3" xfId="8332"/>
    <cellStyle name="Normal 3 2 2 2 2 16 4" xfId="8333"/>
    <cellStyle name="Normal 3 2 2 2 2 16 5" xfId="8334"/>
    <cellStyle name="Normal 3 2 2 2 2 16 6" xfId="8335"/>
    <cellStyle name="Normal 3 2 2 2 2 16 7" xfId="8336"/>
    <cellStyle name="Normal 3 2 2 2 2 16 8" xfId="8337"/>
    <cellStyle name="Normal 3 2 2 2 2 17" xfId="8338"/>
    <cellStyle name="Normal 3 2 2 2 2 18" xfId="8339"/>
    <cellStyle name="Normal 3 2 2 2 2 19" xfId="8340"/>
    <cellStyle name="Normal 3 2 2 2 2 2" xfId="8341"/>
    <cellStyle name="Normal 3 2 2 2 2 2 10" xfId="8342"/>
    <cellStyle name="Normal 3 2 2 2 2 2 11" xfId="8343"/>
    <cellStyle name="Normal 3 2 2 2 2 2 12" xfId="8344"/>
    <cellStyle name="Normal 3 2 2 2 2 2 13" xfId="8345"/>
    <cellStyle name="Normal 3 2 2 2 2 2 14" xfId="8346"/>
    <cellStyle name="Normal 3 2 2 2 2 2 15" xfId="8347"/>
    <cellStyle name="Normal 3 2 2 2 2 2 15 2" xfId="8348"/>
    <cellStyle name="Normal 3 2 2 2 2 2 15 2 2" xfId="8349"/>
    <cellStyle name="Normal 3 2 2 2 2 2 15 2 2 2" xfId="8350"/>
    <cellStyle name="Normal 3 2 2 2 2 2 15 2 2 3" xfId="8351"/>
    <cellStyle name="Normal 3 2 2 2 2 2 15 2 2 4" xfId="8352"/>
    <cellStyle name="Normal 3 2 2 2 2 2 15 2 2 5" xfId="8353"/>
    <cellStyle name="Normal 3 2 2 2 2 2 15 2 2 6" xfId="8354"/>
    <cellStyle name="Normal 3 2 2 2 2 2 15 2 2 7" xfId="8355"/>
    <cellStyle name="Normal 3 2 2 2 2 2 15 2 2 8" xfId="8356"/>
    <cellStyle name="Normal 3 2 2 2 2 2 15 2 3" xfId="8357"/>
    <cellStyle name="Normal 3 2 2 2 2 2 15 2 4" xfId="8358"/>
    <cellStyle name="Normal 3 2 2 2 2 2 15 2 5" xfId="8359"/>
    <cellStyle name="Normal 3 2 2 2 2 2 15 2 6" xfId="8360"/>
    <cellStyle name="Normal 3 2 2 2 2 2 15 2 7" xfId="8361"/>
    <cellStyle name="Normal 3 2 2 2 2 2 15 2 8" xfId="8362"/>
    <cellStyle name="Normal 3 2 2 2 2 2 15 3" xfId="8363"/>
    <cellStyle name="Normal 3 2 2 2 2 2 15 4" xfId="8364"/>
    <cellStyle name="Normal 3 2 2 2 2 2 15 5" xfId="8365"/>
    <cellStyle name="Normal 3 2 2 2 2 2 15 6" xfId="8366"/>
    <cellStyle name="Normal 3 2 2 2 2 2 15 7" xfId="8367"/>
    <cellStyle name="Normal 3 2 2 2 2 2 15 8" xfId="8368"/>
    <cellStyle name="Normal 3 2 2 2 2 2 15 9" xfId="8369"/>
    <cellStyle name="Normal 3 2 2 2 2 2 16" xfId="8370"/>
    <cellStyle name="Normal 3 2 2 2 2 2 16 2" xfId="8371"/>
    <cellStyle name="Normal 3 2 2 2 2 2 16 3" xfId="8372"/>
    <cellStyle name="Normal 3 2 2 2 2 2 16 4" xfId="8373"/>
    <cellStyle name="Normal 3 2 2 2 2 2 16 5" xfId="8374"/>
    <cellStyle name="Normal 3 2 2 2 2 2 16 6" xfId="8375"/>
    <cellStyle name="Normal 3 2 2 2 2 2 16 7" xfId="8376"/>
    <cellStyle name="Normal 3 2 2 2 2 2 16 8" xfId="8377"/>
    <cellStyle name="Normal 3 2 2 2 2 2 17" xfId="8378"/>
    <cellStyle name="Normal 3 2 2 2 2 2 18" xfId="8379"/>
    <cellStyle name="Normal 3 2 2 2 2 2 19" xfId="8380"/>
    <cellStyle name="Normal 3 2 2 2 2 2 2" xfId="8381"/>
    <cellStyle name="Normal 3 2 2 2 2 2 2 10" xfId="8382"/>
    <cellStyle name="Normal 3 2 2 2 2 2 2 10 2" xfId="8383"/>
    <cellStyle name="Normal 3 2 2 2 2 2 2 10 2 2" xfId="8384"/>
    <cellStyle name="Normal 3 2 2 2 2 2 2 10 2 2 2" xfId="8385"/>
    <cellStyle name="Normal 3 2 2 2 2 2 2 10 2 2 3" xfId="8386"/>
    <cellStyle name="Normal 3 2 2 2 2 2 2 10 2 2 4" xfId="8387"/>
    <cellStyle name="Normal 3 2 2 2 2 2 2 10 2 2 5" xfId="8388"/>
    <cellStyle name="Normal 3 2 2 2 2 2 2 10 2 2 6" xfId="8389"/>
    <cellStyle name="Normal 3 2 2 2 2 2 2 10 2 2 7" xfId="8390"/>
    <cellStyle name="Normal 3 2 2 2 2 2 2 10 2 2 8" xfId="8391"/>
    <cellStyle name="Normal 3 2 2 2 2 2 2 10 2 3" xfId="8392"/>
    <cellStyle name="Normal 3 2 2 2 2 2 2 10 2 4" xfId="8393"/>
    <cellStyle name="Normal 3 2 2 2 2 2 2 10 2 5" xfId="8394"/>
    <cellStyle name="Normal 3 2 2 2 2 2 2 10 2 6" xfId="8395"/>
    <cellStyle name="Normal 3 2 2 2 2 2 2 10 2 7" xfId="8396"/>
    <cellStyle name="Normal 3 2 2 2 2 2 2 10 2 8" xfId="8397"/>
    <cellStyle name="Normal 3 2 2 2 2 2 2 10 3" xfId="8398"/>
    <cellStyle name="Normal 3 2 2 2 2 2 2 10 4" xfId="8399"/>
    <cellStyle name="Normal 3 2 2 2 2 2 2 10 5" xfId="8400"/>
    <cellStyle name="Normal 3 2 2 2 2 2 2 10 6" xfId="8401"/>
    <cellStyle name="Normal 3 2 2 2 2 2 2 10 7" xfId="8402"/>
    <cellStyle name="Normal 3 2 2 2 2 2 2 10 8" xfId="8403"/>
    <cellStyle name="Normal 3 2 2 2 2 2 2 10 9" xfId="8404"/>
    <cellStyle name="Normal 3 2 2 2 2 2 2 11" xfId="8405"/>
    <cellStyle name="Normal 3 2 2 2 2 2 2 11 2" xfId="8406"/>
    <cellStyle name="Normal 3 2 2 2 2 2 2 11 3" xfId="8407"/>
    <cellStyle name="Normal 3 2 2 2 2 2 2 11 4" xfId="8408"/>
    <cellStyle name="Normal 3 2 2 2 2 2 2 11 5" xfId="8409"/>
    <cellStyle name="Normal 3 2 2 2 2 2 2 11 6" xfId="8410"/>
    <cellStyle name="Normal 3 2 2 2 2 2 2 11 7" xfId="8411"/>
    <cellStyle name="Normal 3 2 2 2 2 2 2 11 8" xfId="8412"/>
    <cellStyle name="Normal 3 2 2 2 2 2 2 12" xfId="8413"/>
    <cellStyle name="Normal 3 2 2 2 2 2 2 13" xfId="8414"/>
    <cellStyle name="Normal 3 2 2 2 2 2 2 14" xfId="8415"/>
    <cellStyle name="Normal 3 2 2 2 2 2 2 15" xfId="8416"/>
    <cellStyle name="Normal 3 2 2 2 2 2 2 16" xfId="8417"/>
    <cellStyle name="Normal 3 2 2 2 2 2 2 17" xfId="8418"/>
    <cellStyle name="Normal 3 2 2 2 2 2 2 2" xfId="8419"/>
    <cellStyle name="Normal 3 2 2 2 2 2 2 2 10" xfId="8420"/>
    <cellStyle name="Normal 3 2 2 2 2 2 2 2 10 2" xfId="8421"/>
    <cellStyle name="Normal 3 2 2 2 2 2 2 2 10 2 2" xfId="8422"/>
    <cellStyle name="Normal 3 2 2 2 2 2 2 2 10 2 2 2" xfId="8423"/>
    <cellStyle name="Normal 3 2 2 2 2 2 2 2 10 2 2 3" xfId="8424"/>
    <cellStyle name="Normal 3 2 2 2 2 2 2 2 10 2 2 4" xfId="8425"/>
    <cellStyle name="Normal 3 2 2 2 2 2 2 2 10 2 2 5" xfId="8426"/>
    <cellStyle name="Normal 3 2 2 2 2 2 2 2 10 2 2 6" xfId="8427"/>
    <cellStyle name="Normal 3 2 2 2 2 2 2 2 10 2 2 7" xfId="8428"/>
    <cellStyle name="Normal 3 2 2 2 2 2 2 2 10 2 2 8" xfId="8429"/>
    <cellStyle name="Normal 3 2 2 2 2 2 2 2 10 2 3" xfId="8430"/>
    <cellStyle name="Normal 3 2 2 2 2 2 2 2 10 2 4" xfId="8431"/>
    <cellStyle name="Normal 3 2 2 2 2 2 2 2 10 2 5" xfId="8432"/>
    <cellStyle name="Normal 3 2 2 2 2 2 2 2 10 2 6" xfId="8433"/>
    <cellStyle name="Normal 3 2 2 2 2 2 2 2 10 2 7" xfId="8434"/>
    <cellStyle name="Normal 3 2 2 2 2 2 2 2 10 2 8" xfId="8435"/>
    <cellStyle name="Normal 3 2 2 2 2 2 2 2 10 3" xfId="8436"/>
    <cellStyle name="Normal 3 2 2 2 2 2 2 2 10 4" xfId="8437"/>
    <cellStyle name="Normal 3 2 2 2 2 2 2 2 10 5" xfId="8438"/>
    <cellStyle name="Normal 3 2 2 2 2 2 2 2 10 6" xfId="8439"/>
    <cellStyle name="Normal 3 2 2 2 2 2 2 2 10 7" xfId="8440"/>
    <cellStyle name="Normal 3 2 2 2 2 2 2 2 10 8" xfId="8441"/>
    <cellStyle name="Normal 3 2 2 2 2 2 2 2 10 9" xfId="8442"/>
    <cellStyle name="Normal 3 2 2 2 2 2 2 2 11" xfId="8443"/>
    <cellStyle name="Normal 3 2 2 2 2 2 2 2 11 2" xfId="8444"/>
    <cellStyle name="Normal 3 2 2 2 2 2 2 2 11 3" xfId="8445"/>
    <cellStyle name="Normal 3 2 2 2 2 2 2 2 11 4" xfId="8446"/>
    <cellStyle name="Normal 3 2 2 2 2 2 2 2 11 5" xfId="8447"/>
    <cellStyle name="Normal 3 2 2 2 2 2 2 2 11 6" xfId="8448"/>
    <cellStyle name="Normal 3 2 2 2 2 2 2 2 11 7" xfId="8449"/>
    <cellStyle name="Normal 3 2 2 2 2 2 2 2 11 8" xfId="8450"/>
    <cellStyle name="Normal 3 2 2 2 2 2 2 2 12" xfId="8451"/>
    <cellStyle name="Normal 3 2 2 2 2 2 2 2 13" xfId="8452"/>
    <cellStyle name="Normal 3 2 2 2 2 2 2 2 14" xfId="8453"/>
    <cellStyle name="Normal 3 2 2 2 2 2 2 2 15" xfId="8454"/>
    <cellStyle name="Normal 3 2 2 2 2 2 2 2 16" xfId="8455"/>
    <cellStyle name="Normal 3 2 2 2 2 2 2 2 17" xfId="8456"/>
    <cellStyle name="Normal 3 2 2 2 2 2 2 2 2" xfId="8457"/>
    <cellStyle name="Normal 3 2 2 2 2 2 2 2 2 10" xfId="8458"/>
    <cellStyle name="Normal 3 2 2 2 2 2 2 2 2 2" xfId="8459"/>
    <cellStyle name="Normal 3 2 2 2 2 2 2 2 2 2 2" xfId="8460"/>
    <cellStyle name="Normal 3 2 2 2 2 2 2 2 2 2 2 2" xfId="8461"/>
    <cellStyle name="Normal 3 2 2 2 2 2 2 2 2 2 2 2 2" xfId="8462"/>
    <cellStyle name="Normal 3 2 2 2 2 2 2 2 2 2 2 2 3" xfId="8463"/>
    <cellStyle name="Normal 3 2 2 2 2 2 2 2 2 2 2 2 4" xfId="8464"/>
    <cellStyle name="Normal 3 2 2 2 2 2 2 2 2 2 2 2 5" xfId="8465"/>
    <cellStyle name="Normal 3 2 2 2 2 2 2 2 2 2 2 2 6" xfId="8466"/>
    <cellStyle name="Normal 3 2 2 2 2 2 2 2 2 2 2 2 7" xfId="8467"/>
    <cellStyle name="Normal 3 2 2 2 2 2 2 2 2 2 2 2 8" xfId="8468"/>
    <cellStyle name="Normal 3 2 2 2 2 2 2 2 2 2 2 3" xfId="8469"/>
    <cellStyle name="Normal 3 2 2 2 2 2 2 2 2 2 2 4" xfId="8470"/>
    <cellStyle name="Normal 3 2 2 2 2 2 2 2 2 2 2 5" xfId="8471"/>
    <cellStyle name="Normal 3 2 2 2 2 2 2 2 2 2 2 6" xfId="8472"/>
    <cellStyle name="Normal 3 2 2 2 2 2 2 2 2 2 2 7" xfId="8473"/>
    <cellStyle name="Normal 3 2 2 2 2 2 2 2 2 2 2 8" xfId="8474"/>
    <cellStyle name="Normal 3 2 2 2 2 2 2 2 2 2 3" xfId="8475"/>
    <cellStyle name="Normal 3 2 2 2 2 2 2 2 2 2 4" xfId="8476"/>
    <cellStyle name="Normal 3 2 2 2 2 2 2 2 2 2 5" xfId="8477"/>
    <cellStyle name="Normal 3 2 2 2 2 2 2 2 2 2 6" xfId="8478"/>
    <cellStyle name="Normal 3 2 2 2 2 2 2 2 2 2 7" xfId="8479"/>
    <cellStyle name="Normal 3 2 2 2 2 2 2 2 2 2 8" xfId="8480"/>
    <cellStyle name="Normal 3 2 2 2 2 2 2 2 2 2 9" xfId="8481"/>
    <cellStyle name="Normal 3 2 2 2 2 2 2 2 2 3" xfId="8482"/>
    <cellStyle name="Normal 3 2 2 2 2 2 2 2 2 4" xfId="8483"/>
    <cellStyle name="Normal 3 2 2 2 2 2 2 2 2 4 2" xfId="8484"/>
    <cellStyle name="Normal 3 2 2 2 2 2 2 2 2 4 3" xfId="8485"/>
    <cellStyle name="Normal 3 2 2 2 2 2 2 2 2 4 4" xfId="8486"/>
    <cellStyle name="Normal 3 2 2 2 2 2 2 2 2 4 5" xfId="8487"/>
    <cellStyle name="Normal 3 2 2 2 2 2 2 2 2 4 6" xfId="8488"/>
    <cellStyle name="Normal 3 2 2 2 2 2 2 2 2 4 7" xfId="8489"/>
    <cellStyle name="Normal 3 2 2 2 2 2 2 2 2 4 8" xfId="8490"/>
    <cellStyle name="Normal 3 2 2 2 2 2 2 2 2 5" xfId="8491"/>
    <cellStyle name="Normal 3 2 2 2 2 2 2 2 2 6" xfId="8492"/>
    <cellStyle name="Normal 3 2 2 2 2 2 2 2 2 7" xfId="8493"/>
    <cellStyle name="Normal 3 2 2 2 2 2 2 2 2 8" xfId="8494"/>
    <cellStyle name="Normal 3 2 2 2 2 2 2 2 2 9" xfId="8495"/>
    <cellStyle name="Normal 3 2 2 2 2 2 2 2 3" xfId="8496"/>
    <cellStyle name="Normal 3 2 2 2 2 2 2 2 4" xfId="8497"/>
    <cellStyle name="Normal 3 2 2 2 2 2 2 2 5" xfId="8498"/>
    <cellStyle name="Normal 3 2 2 2 2 2 2 2 6" xfId="8499"/>
    <cellStyle name="Normal 3 2 2 2 2 2 2 2 7" xfId="8500"/>
    <cellStyle name="Normal 3 2 2 2 2 2 2 2 8" xfId="8501"/>
    <cellStyle name="Normal 3 2 2 2 2 2 2 2 9" xfId="8502"/>
    <cellStyle name="Normal 3 2 2 2 2 2 2 3" xfId="8503"/>
    <cellStyle name="Normal 3 2 2 2 2 2 2 3 10" xfId="8504"/>
    <cellStyle name="Normal 3 2 2 2 2 2 2 3 2" xfId="8505"/>
    <cellStyle name="Normal 3 2 2 2 2 2 2 3 2 2" xfId="8506"/>
    <cellStyle name="Normal 3 2 2 2 2 2 2 3 2 2 2" xfId="8507"/>
    <cellStyle name="Normal 3 2 2 2 2 2 2 3 2 2 2 2" xfId="8508"/>
    <cellStyle name="Normal 3 2 2 2 2 2 2 3 2 2 2 3" xfId="8509"/>
    <cellStyle name="Normal 3 2 2 2 2 2 2 3 2 2 2 4" xfId="8510"/>
    <cellStyle name="Normal 3 2 2 2 2 2 2 3 2 2 2 5" xfId="8511"/>
    <cellStyle name="Normal 3 2 2 2 2 2 2 3 2 2 2 6" xfId="8512"/>
    <cellStyle name="Normal 3 2 2 2 2 2 2 3 2 2 2 7" xfId="8513"/>
    <cellStyle name="Normal 3 2 2 2 2 2 2 3 2 2 2 8" xfId="8514"/>
    <cellStyle name="Normal 3 2 2 2 2 2 2 3 2 2 3" xfId="8515"/>
    <cellStyle name="Normal 3 2 2 2 2 2 2 3 2 2 4" xfId="8516"/>
    <cellStyle name="Normal 3 2 2 2 2 2 2 3 2 2 5" xfId="8517"/>
    <cellStyle name="Normal 3 2 2 2 2 2 2 3 2 2 6" xfId="8518"/>
    <cellStyle name="Normal 3 2 2 2 2 2 2 3 2 2 7" xfId="8519"/>
    <cellStyle name="Normal 3 2 2 2 2 2 2 3 2 2 8" xfId="8520"/>
    <cellStyle name="Normal 3 2 2 2 2 2 2 3 2 3" xfId="8521"/>
    <cellStyle name="Normal 3 2 2 2 2 2 2 3 2 4" xfId="8522"/>
    <cellStyle name="Normal 3 2 2 2 2 2 2 3 2 5" xfId="8523"/>
    <cellStyle name="Normal 3 2 2 2 2 2 2 3 2 6" xfId="8524"/>
    <cellStyle name="Normal 3 2 2 2 2 2 2 3 2 7" xfId="8525"/>
    <cellStyle name="Normal 3 2 2 2 2 2 2 3 2 8" xfId="8526"/>
    <cellStyle name="Normal 3 2 2 2 2 2 2 3 2 9" xfId="8527"/>
    <cellStyle name="Normal 3 2 2 2 2 2 2 3 3" xfId="8528"/>
    <cellStyle name="Normal 3 2 2 2 2 2 2 3 4" xfId="8529"/>
    <cellStyle name="Normal 3 2 2 2 2 2 2 3 4 2" xfId="8530"/>
    <cellStyle name="Normal 3 2 2 2 2 2 2 3 4 3" xfId="8531"/>
    <cellStyle name="Normal 3 2 2 2 2 2 2 3 4 4" xfId="8532"/>
    <cellStyle name="Normal 3 2 2 2 2 2 2 3 4 5" xfId="8533"/>
    <cellStyle name="Normal 3 2 2 2 2 2 2 3 4 6" xfId="8534"/>
    <cellStyle name="Normal 3 2 2 2 2 2 2 3 4 7" xfId="8535"/>
    <cellStyle name="Normal 3 2 2 2 2 2 2 3 4 8" xfId="8536"/>
    <cellStyle name="Normal 3 2 2 2 2 2 2 3 5" xfId="8537"/>
    <cellStyle name="Normal 3 2 2 2 2 2 2 3 6" xfId="8538"/>
    <cellStyle name="Normal 3 2 2 2 2 2 2 3 7" xfId="8539"/>
    <cellStyle name="Normal 3 2 2 2 2 2 2 3 8" xfId="8540"/>
    <cellStyle name="Normal 3 2 2 2 2 2 2 3 9" xfId="8541"/>
    <cellStyle name="Normal 3 2 2 2 2 2 2 4" xfId="8542"/>
    <cellStyle name="Normal 3 2 2 2 2 2 2 5" xfId="8543"/>
    <cellStyle name="Normal 3 2 2 2 2 2 2 6" xfId="8544"/>
    <cellStyle name="Normal 3 2 2 2 2 2 2 7" xfId="8545"/>
    <cellStyle name="Normal 3 2 2 2 2 2 2 8" xfId="8546"/>
    <cellStyle name="Normal 3 2 2 2 2 2 2 9" xfId="8547"/>
    <cellStyle name="Normal 3 2 2 2 2 2 20" xfId="8548"/>
    <cellStyle name="Normal 3 2 2 2 2 2 21" xfId="8549"/>
    <cellStyle name="Normal 3 2 2 2 2 2 22" xfId="8550"/>
    <cellStyle name="Normal 3 2 2 2 2 2 3" xfId="8551"/>
    <cellStyle name="Normal 3 2 2 2 2 2 4" xfId="8552"/>
    <cellStyle name="Normal 3 2 2 2 2 2 5" xfId="8553"/>
    <cellStyle name="Normal 3 2 2 2 2 2 6" xfId="8554"/>
    <cellStyle name="Normal 3 2 2 2 2 2 7" xfId="8555"/>
    <cellStyle name="Normal 3 2 2 2 2 2 7 10" xfId="8556"/>
    <cellStyle name="Normal 3 2 2 2 2 2 7 2" xfId="8557"/>
    <cellStyle name="Normal 3 2 2 2 2 2 7 2 2" xfId="8558"/>
    <cellStyle name="Normal 3 2 2 2 2 2 7 2 2 2" xfId="8559"/>
    <cellStyle name="Normal 3 2 2 2 2 2 7 2 2 2 2" xfId="8560"/>
    <cellStyle name="Normal 3 2 2 2 2 2 7 2 2 2 3" xfId="8561"/>
    <cellStyle name="Normal 3 2 2 2 2 2 7 2 2 2 4" xfId="8562"/>
    <cellStyle name="Normal 3 2 2 2 2 2 7 2 2 2 5" xfId="8563"/>
    <cellStyle name="Normal 3 2 2 2 2 2 7 2 2 2 6" xfId="8564"/>
    <cellStyle name="Normal 3 2 2 2 2 2 7 2 2 2 7" xfId="8565"/>
    <cellStyle name="Normal 3 2 2 2 2 2 7 2 2 2 8" xfId="8566"/>
    <cellStyle name="Normal 3 2 2 2 2 2 7 2 2 3" xfId="8567"/>
    <cellStyle name="Normal 3 2 2 2 2 2 7 2 2 4" xfId="8568"/>
    <cellStyle name="Normal 3 2 2 2 2 2 7 2 2 5" xfId="8569"/>
    <cellStyle name="Normal 3 2 2 2 2 2 7 2 2 6" xfId="8570"/>
    <cellStyle name="Normal 3 2 2 2 2 2 7 2 2 7" xfId="8571"/>
    <cellStyle name="Normal 3 2 2 2 2 2 7 2 2 8" xfId="8572"/>
    <cellStyle name="Normal 3 2 2 2 2 2 7 2 3" xfId="8573"/>
    <cellStyle name="Normal 3 2 2 2 2 2 7 2 4" xfId="8574"/>
    <cellStyle name="Normal 3 2 2 2 2 2 7 2 5" xfId="8575"/>
    <cellStyle name="Normal 3 2 2 2 2 2 7 2 6" xfId="8576"/>
    <cellStyle name="Normal 3 2 2 2 2 2 7 2 7" xfId="8577"/>
    <cellStyle name="Normal 3 2 2 2 2 2 7 2 8" xfId="8578"/>
    <cellStyle name="Normal 3 2 2 2 2 2 7 2 9" xfId="8579"/>
    <cellStyle name="Normal 3 2 2 2 2 2 7 3" xfId="8580"/>
    <cellStyle name="Normal 3 2 2 2 2 2 7 4" xfId="8581"/>
    <cellStyle name="Normal 3 2 2 2 2 2 7 4 2" xfId="8582"/>
    <cellStyle name="Normal 3 2 2 2 2 2 7 4 3" xfId="8583"/>
    <cellStyle name="Normal 3 2 2 2 2 2 7 4 4" xfId="8584"/>
    <cellStyle name="Normal 3 2 2 2 2 2 7 4 5" xfId="8585"/>
    <cellStyle name="Normal 3 2 2 2 2 2 7 4 6" xfId="8586"/>
    <cellStyle name="Normal 3 2 2 2 2 2 7 4 7" xfId="8587"/>
    <cellStyle name="Normal 3 2 2 2 2 2 7 4 8" xfId="8588"/>
    <cellStyle name="Normal 3 2 2 2 2 2 7 5" xfId="8589"/>
    <cellStyle name="Normal 3 2 2 2 2 2 7 6" xfId="8590"/>
    <cellStyle name="Normal 3 2 2 2 2 2 7 7" xfId="8591"/>
    <cellStyle name="Normal 3 2 2 2 2 2 7 8" xfId="8592"/>
    <cellStyle name="Normal 3 2 2 2 2 2 7 9" xfId="8593"/>
    <cellStyle name="Normal 3 2 2 2 2 2 8" xfId="8594"/>
    <cellStyle name="Normal 3 2 2 2 2 2 9" xfId="8595"/>
    <cellStyle name="Normal 3 2 2 2 2 20" xfId="8596"/>
    <cellStyle name="Normal 3 2 2 2 2 21" xfId="8597"/>
    <cellStyle name="Normal 3 2 2 2 2 22" xfId="8598"/>
    <cellStyle name="Normal 3 2 2 2 2 3" xfId="8599"/>
    <cellStyle name="Normal 3 2 2 2 2 3 10" xfId="8600"/>
    <cellStyle name="Normal 3 2 2 2 2 3 10 2" xfId="8601"/>
    <cellStyle name="Normal 3 2 2 2 2 3 10 2 2" xfId="8602"/>
    <cellStyle name="Normal 3 2 2 2 2 3 10 2 2 2" xfId="8603"/>
    <cellStyle name="Normal 3 2 2 2 2 3 10 2 2 3" xfId="8604"/>
    <cellStyle name="Normal 3 2 2 2 2 3 10 2 2 4" xfId="8605"/>
    <cellStyle name="Normal 3 2 2 2 2 3 10 2 2 5" xfId="8606"/>
    <cellStyle name="Normal 3 2 2 2 2 3 10 2 2 6" xfId="8607"/>
    <cellStyle name="Normal 3 2 2 2 2 3 10 2 2 7" xfId="8608"/>
    <cellStyle name="Normal 3 2 2 2 2 3 10 2 2 8" xfId="8609"/>
    <cellStyle name="Normal 3 2 2 2 2 3 10 2 3" xfId="8610"/>
    <cellStyle name="Normal 3 2 2 2 2 3 10 2 4" xfId="8611"/>
    <cellStyle name="Normal 3 2 2 2 2 3 10 2 5" xfId="8612"/>
    <cellStyle name="Normal 3 2 2 2 2 3 10 2 6" xfId="8613"/>
    <cellStyle name="Normal 3 2 2 2 2 3 10 2 7" xfId="8614"/>
    <cellStyle name="Normal 3 2 2 2 2 3 10 2 8" xfId="8615"/>
    <cellStyle name="Normal 3 2 2 2 2 3 10 3" xfId="8616"/>
    <cellStyle name="Normal 3 2 2 2 2 3 10 4" xfId="8617"/>
    <cellStyle name="Normal 3 2 2 2 2 3 10 5" xfId="8618"/>
    <cellStyle name="Normal 3 2 2 2 2 3 10 6" xfId="8619"/>
    <cellStyle name="Normal 3 2 2 2 2 3 10 7" xfId="8620"/>
    <cellStyle name="Normal 3 2 2 2 2 3 10 8" xfId="8621"/>
    <cellStyle name="Normal 3 2 2 2 2 3 10 9" xfId="8622"/>
    <cellStyle name="Normal 3 2 2 2 2 3 11" xfId="8623"/>
    <cellStyle name="Normal 3 2 2 2 2 3 11 2" xfId="8624"/>
    <cellStyle name="Normal 3 2 2 2 2 3 11 3" xfId="8625"/>
    <cellStyle name="Normal 3 2 2 2 2 3 11 4" xfId="8626"/>
    <cellStyle name="Normal 3 2 2 2 2 3 11 5" xfId="8627"/>
    <cellStyle name="Normal 3 2 2 2 2 3 11 6" xfId="8628"/>
    <cellStyle name="Normal 3 2 2 2 2 3 11 7" xfId="8629"/>
    <cellStyle name="Normal 3 2 2 2 2 3 11 8" xfId="8630"/>
    <cellStyle name="Normal 3 2 2 2 2 3 12" xfId="8631"/>
    <cellStyle name="Normal 3 2 2 2 2 3 13" xfId="8632"/>
    <cellStyle name="Normal 3 2 2 2 2 3 14" xfId="8633"/>
    <cellStyle name="Normal 3 2 2 2 2 3 15" xfId="8634"/>
    <cellStyle name="Normal 3 2 2 2 2 3 16" xfId="8635"/>
    <cellStyle name="Normal 3 2 2 2 2 3 17" xfId="8636"/>
    <cellStyle name="Normal 3 2 2 2 2 3 2" xfId="8637"/>
    <cellStyle name="Normal 3 2 2 2 2 3 2 10" xfId="8638"/>
    <cellStyle name="Normal 3 2 2 2 2 3 2 10 2" xfId="8639"/>
    <cellStyle name="Normal 3 2 2 2 2 3 2 10 2 2" xfId="8640"/>
    <cellStyle name="Normal 3 2 2 2 2 3 2 10 2 2 2" xfId="8641"/>
    <cellStyle name="Normal 3 2 2 2 2 3 2 10 2 2 3" xfId="8642"/>
    <cellStyle name="Normal 3 2 2 2 2 3 2 10 2 2 4" xfId="8643"/>
    <cellStyle name="Normal 3 2 2 2 2 3 2 10 2 2 5" xfId="8644"/>
    <cellStyle name="Normal 3 2 2 2 2 3 2 10 2 2 6" xfId="8645"/>
    <cellStyle name="Normal 3 2 2 2 2 3 2 10 2 2 7" xfId="8646"/>
    <cellStyle name="Normal 3 2 2 2 2 3 2 10 2 2 8" xfId="8647"/>
    <cellStyle name="Normal 3 2 2 2 2 3 2 10 2 3" xfId="8648"/>
    <cellStyle name="Normal 3 2 2 2 2 3 2 10 2 4" xfId="8649"/>
    <cellStyle name="Normal 3 2 2 2 2 3 2 10 2 5" xfId="8650"/>
    <cellStyle name="Normal 3 2 2 2 2 3 2 10 2 6" xfId="8651"/>
    <cellStyle name="Normal 3 2 2 2 2 3 2 10 2 7" xfId="8652"/>
    <cellStyle name="Normal 3 2 2 2 2 3 2 10 2 8" xfId="8653"/>
    <cellStyle name="Normal 3 2 2 2 2 3 2 10 3" xfId="8654"/>
    <cellStyle name="Normal 3 2 2 2 2 3 2 10 4" xfId="8655"/>
    <cellStyle name="Normal 3 2 2 2 2 3 2 10 5" xfId="8656"/>
    <cellStyle name="Normal 3 2 2 2 2 3 2 10 6" xfId="8657"/>
    <cellStyle name="Normal 3 2 2 2 2 3 2 10 7" xfId="8658"/>
    <cellStyle name="Normal 3 2 2 2 2 3 2 10 8" xfId="8659"/>
    <cellStyle name="Normal 3 2 2 2 2 3 2 10 9" xfId="8660"/>
    <cellStyle name="Normal 3 2 2 2 2 3 2 11" xfId="8661"/>
    <cellStyle name="Normal 3 2 2 2 2 3 2 11 2" xfId="8662"/>
    <cellStyle name="Normal 3 2 2 2 2 3 2 11 3" xfId="8663"/>
    <cellStyle name="Normal 3 2 2 2 2 3 2 11 4" xfId="8664"/>
    <cellStyle name="Normal 3 2 2 2 2 3 2 11 5" xfId="8665"/>
    <cellStyle name="Normal 3 2 2 2 2 3 2 11 6" xfId="8666"/>
    <cellStyle name="Normal 3 2 2 2 2 3 2 11 7" xfId="8667"/>
    <cellStyle name="Normal 3 2 2 2 2 3 2 11 8" xfId="8668"/>
    <cellStyle name="Normal 3 2 2 2 2 3 2 12" xfId="8669"/>
    <cellStyle name="Normal 3 2 2 2 2 3 2 13" xfId="8670"/>
    <cellStyle name="Normal 3 2 2 2 2 3 2 14" xfId="8671"/>
    <cellStyle name="Normal 3 2 2 2 2 3 2 15" xfId="8672"/>
    <cellStyle name="Normal 3 2 2 2 2 3 2 16" xfId="8673"/>
    <cellStyle name="Normal 3 2 2 2 2 3 2 17" xfId="8674"/>
    <cellStyle name="Normal 3 2 2 2 2 3 2 2" xfId="8675"/>
    <cellStyle name="Normal 3 2 2 2 2 3 2 2 10" xfId="8676"/>
    <cellStyle name="Normal 3 2 2 2 2 3 2 2 2" xfId="8677"/>
    <cellStyle name="Normal 3 2 2 2 2 3 2 2 2 2" xfId="8678"/>
    <cellStyle name="Normal 3 2 2 2 2 3 2 2 2 2 2" xfId="8679"/>
    <cellStyle name="Normal 3 2 2 2 2 3 2 2 2 2 2 2" xfId="8680"/>
    <cellStyle name="Normal 3 2 2 2 2 3 2 2 2 2 2 3" xfId="8681"/>
    <cellStyle name="Normal 3 2 2 2 2 3 2 2 2 2 2 4" xfId="8682"/>
    <cellStyle name="Normal 3 2 2 2 2 3 2 2 2 2 2 5" xfId="8683"/>
    <cellStyle name="Normal 3 2 2 2 2 3 2 2 2 2 2 6" xfId="8684"/>
    <cellStyle name="Normal 3 2 2 2 2 3 2 2 2 2 2 7" xfId="8685"/>
    <cellStyle name="Normal 3 2 2 2 2 3 2 2 2 2 2 8" xfId="8686"/>
    <cellStyle name="Normal 3 2 2 2 2 3 2 2 2 2 3" xfId="8687"/>
    <cellStyle name="Normal 3 2 2 2 2 3 2 2 2 2 4" xfId="8688"/>
    <cellStyle name="Normal 3 2 2 2 2 3 2 2 2 2 5" xfId="8689"/>
    <cellStyle name="Normal 3 2 2 2 2 3 2 2 2 2 6" xfId="8690"/>
    <cellStyle name="Normal 3 2 2 2 2 3 2 2 2 2 7" xfId="8691"/>
    <cellStyle name="Normal 3 2 2 2 2 3 2 2 2 2 8" xfId="8692"/>
    <cellStyle name="Normal 3 2 2 2 2 3 2 2 2 3" xfId="8693"/>
    <cellStyle name="Normal 3 2 2 2 2 3 2 2 2 4" xfId="8694"/>
    <cellStyle name="Normal 3 2 2 2 2 3 2 2 2 5" xfId="8695"/>
    <cellStyle name="Normal 3 2 2 2 2 3 2 2 2 6" xfId="8696"/>
    <cellStyle name="Normal 3 2 2 2 2 3 2 2 2 7" xfId="8697"/>
    <cellStyle name="Normal 3 2 2 2 2 3 2 2 2 8" xfId="8698"/>
    <cellStyle name="Normal 3 2 2 2 2 3 2 2 2 9" xfId="8699"/>
    <cellStyle name="Normal 3 2 2 2 2 3 2 2 3" xfId="8700"/>
    <cellStyle name="Normal 3 2 2 2 2 3 2 2 4" xfId="8701"/>
    <cellStyle name="Normal 3 2 2 2 2 3 2 2 4 2" xfId="8702"/>
    <cellStyle name="Normal 3 2 2 2 2 3 2 2 4 3" xfId="8703"/>
    <cellStyle name="Normal 3 2 2 2 2 3 2 2 4 4" xfId="8704"/>
    <cellStyle name="Normal 3 2 2 2 2 3 2 2 4 5" xfId="8705"/>
    <cellStyle name="Normal 3 2 2 2 2 3 2 2 4 6" xfId="8706"/>
    <cellStyle name="Normal 3 2 2 2 2 3 2 2 4 7" xfId="8707"/>
    <cellStyle name="Normal 3 2 2 2 2 3 2 2 4 8" xfId="8708"/>
    <cellStyle name="Normal 3 2 2 2 2 3 2 2 5" xfId="8709"/>
    <cellStyle name="Normal 3 2 2 2 2 3 2 2 6" xfId="8710"/>
    <cellStyle name="Normal 3 2 2 2 2 3 2 2 7" xfId="8711"/>
    <cellStyle name="Normal 3 2 2 2 2 3 2 2 8" xfId="8712"/>
    <cellStyle name="Normal 3 2 2 2 2 3 2 2 9" xfId="8713"/>
    <cellStyle name="Normal 3 2 2 2 2 3 2 3" xfId="8714"/>
    <cellStyle name="Normal 3 2 2 2 2 3 2 4" xfId="8715"/>
    <cellStyle name="Normal 3 2 2 2 2 3 2 5" xfId="8716"/>
    <cellStyle name="Normal 3 2 2 2 2 3 2 6" xfId="8717"/>
    <cellStyle name="Normal 3 2 2 2 2 3 2 7" xfId="8718"/>
    <cellStyle name="Normal 3 2 2 2 2 3 2 8" xfId="8719"/>
    <cellStyle name="Normal 3 2 2 2 2 3 2 9" xfId="8720"/>
    <cellStyle name="Normal 3 2 2 2 2 3 3" xfId="8721"/>
    <cellStyle name="Normal 3 2 2 2 2 3 3 10" xfId="8722"/>
    <cellStyle name="Normal 3 2 2 2 2 3 3 2" xfId="8723"/>
    <cellStyle name="Normal 3 2 2 2 2 3 3 2 2" xfId="8724"/>
    <cellStyle name="Normal 3 2 2 2 2 3 3 2 2 2" xfId="8725"/>
    <cellStyle name="Normal 3 2 2 2 2 3 3 2 2 2 2" xfId="8726"/>
    <cellStyle name="Normal 3 2 2 2 2 3 3 2 2 2 3" xfId="8727"/>
    <cellStyle name="Normal 3 2 2 2 2 3 3 2 2 2 4" xfId="8728"/>
    <cellStyle name="Normal 3 2 2 2 2 3 3 2 2 2 5" xfId="8729"/>
    <cellStyle name="Normal 3 2 2 2 2 3 3 2 2 2 6" xfId="8730"/>
    <cellStyle name="Normal 3 2 2 2 2 3 3 2 2 2 7" xfId="8731"/>
    <cellStyle name="Normal 3 2 2 2 2 3 3 2 2 2 8" xfId="8732"/>
    <cellStyle name="Normal 3 2 2 2 2 3 3 2 2 3" xfId="8733"/>
    <cellStyle name="Normal 3 2 2 2 2 3 3 2 2 4" xfId="8734"/>
    <cellStyle name="Normal 3 2 2 2 2 3 3 2 2 5" xfId="8735"/>
    <cellStyle name="Normal 3 2 2 2 2 3 3 2 2 6" xfId="8736"/>
    <cellStyle name="Normal 3 2 2 2 2 3 3 2 2 7" xfId="8737"/>
    <cellStyle name="Normal 3 2 2 2 2 3 3 2 2 8" xfId="8738"/>
    <cellStyle name="Normal 3 2 2 2 2 3 3 2 3" xfId="8739"/>
    <cellStyle name="Normal 3 2 2 2 2 3 3 2 4" xfId="8740"/>
    <cellStyle name="Normal 3 2 2 2 2 3 3 2 5" xfId="8741"/>
    <cellStyle name="Normal 3 2 2 2 2 3 3 2 6" xfId="8742"/>
    <cellStyle name="Normal 3 2 2 2 2 3 3 2 7" xfId="8743"/>
    <cellStyle name="Normal 3 2 2 2 2 3 3 2 8" xfId="8744"/>
    <cellStyle name="Normal 3 2 2 2 2 3 3 2 9" xfId="8745"/>
    <cellStyle name="Normal 3 2 2 2 2 3 3 3" xfId="8746"/>
    <cellStyle name="Normal 3 2 2 2 2 3 3 4" xfId="8747"/>
    <cellStyle name="Normal 3 2 2 2 2 3 3 4 2" xfId="8748"/>
    <cellStyle name="Normal 3 2 2 2 2 3 3 4 3" xfId="8749"/>
    <cellStyle name="Normal 3 2 2 2 2 3 3 4 4" xfId="8750"/>
    <cellStyle name="Normal 3 2 2 2 2 3 3 4 5" xfId="8751"/>
    <cellStyle name="Normal 3 2 2 2 2 3 3 4 6" xfId="8752"/>
    <cellStyle name="Normal 3 2 2 2 2 3 3 4 7" xfId="8753"/>
    <cellStyle name="Normal 3 2 2 2 2 3 3 4 8" xfId="8754"/>
    <cellStyle name="Normal 3 2 2 2 2 3 3 5" xfId="8755"/>
    <cellStyle name="Normal 3 2 2 2 2 3 3 6" xfId="8756"/>
    <cellStyle name="Normal 3 2 2 2 2 3 3 7" xfId="8757"/>
    <cellStyle name="Normal 3 2 2 2 2 3 3 8" xfId="8758"/>
    <cellStyle name="Normal 3 2 2 2 2 3 3 9" xfId="8759"/>
    <cellStyle name="Normal 3 2 2 2 2 3 4" xfId="8760"/>
    <cellStyle name="Normal 3 2 2 2 2 3 5" xfId="8761"/>
    <cellStyle name="Normal 3 2 2 2 2 3 6" xfId="8762"/>
    <cellStyle name="Normal 3 2 2 2 2 3 7" xfId="8763"/>
    <cellStyle name="Normal 3 2 2 2 2 3 8" xfId="8764"/>
    <cellStyle name="Normal 3 2 2 2 2 3 9" xfId="8765"/>
    <cellStyle name="Normal 3 2 2 2 2 4" xfId="8766"/>
    <cellStyle name="Normal 3 2 2 2 2 5" xfId="8767"/>
    <cellStyle name="Normal 3 2 2 2 2 6" xfId="8768"/>
    <cellStyle name="Normal 3 2 2 2 2 7" xfId="8769"/>
    <cellStyle name="Normal 3 2 2 2 2 7 10" xfId="8770"/>
    <cellStyle name="Normal 3 2 2 2 2 7 2" xfId="8771"/>
    <cellStyle name="Normal 3 2 2 2 2 7 2 2" xfId="8772"/>
    <cellStyle name="Normal 3 2 2 2 2 7 2 2 2" xfId="8773"/>
    <cellStyle name="Normal 3 2 2 2 2 7 2 2 2 2" xfId="8774"/>
    <cellStyle name="Normal 3 2 2 2 2 7 2 2 2 3" xfId="8775"/>
    <cellStyle name="Normal 3 2 2 2 2 7 2 2 2 4" xfId="8776"/>
    <cellStyle name="Normal 3 2 2 2 2 7 2 2 2 5" xfId="8777"/>
    <cellStyle name="Normal 3 2 2 2 2 7 2 2 2 6" xfId="8778"/>
    <cellStyle name="Normal 3 2 2 2 2 7 2 2 2 7" xfId="8779"/>
    <cellStyle name="Normal 3 2 2 2 2 7 2 2 2 8" xfId="8780"/>
    <cellStyle name="Normal 3 2 2 2 2 7 2 2 3" xfId="8781"/>
    <cellStyle name="Normal 3 2 2 2 2 7 2 2 4" xfId="8782"/>
    <cellStyle name="Normal 3 2 2 2 2 7 2 2 5" xfId="8783"/>
    <cellStyle name="Normal 3 2 2 2 2 7 2 2 6" xfId="8784"/>
    <cellStyle name="Normal 3 2 2 2 2 7 2 2 7" xfId="8785"/>
    <cellStyle name="Normal 3 2 2 2 2 7 2 2 8" xfId="8786"/>
    <cellStyle name="Normal 3 2 2 2 2 7 2 3" xfId="8787"/>
    <cellStyle name="Normal 3 2 2 2 2 7 2 4" xfId="8788"/>
    <cellStyle name="Normal 3 2 2 2 2 7 2 5" xfId="8789"/>
    <cellStyle name="Normal 3 2 2 2 2 7 2 6" xfId="8790"/>
    <cellStyle name="Normal 3 2 2 2 2 7 2 7" xfId="8791"/>
    <cellStyle name="Normal 3 2 2 2 2 7 2 8" xfId="8792"/>
    <cellStyle name="Normal 3 2 2 2 2 7 2 9" xfId="8793"/>
    <cellStyle name="Normal 3 2 2 2 2 7 3" xfId="8794"/>
    <cellStyle name="Normal 3 2 2 2 2 7 4" xfId="8795"/>
    <cellStyle name="Normal 3 2 2 2 2 7 4 2" xfId="8796"/>
    <cellStyle name="Normal 3 2 2 2 2 7 4 3" xfId="8797"/>
    <cellStyle name="Normal 3 2 2 2 2 7 4 4" xfId="8798"/>
    <cellStyle name="Normal 3 2 2 2 2 7 4 5" xfId="8799"/>
    <cellStyle name="Normal 3 2 2 2 2 7 4 6" xfId="8800"/>
    <cellStyle name="Normal 3 2 2 2 2 7 4 7" xfId="8801"/>
    <cellStyle name="Normal 3 2 2 2 2 7 4 8" xfId="8802"/>
    <cellStyle name="Normal 3 2 2 2 2 7 5" xfId="8803"/>
    <cellStyle name="Normal 3 2 2 2 2 7 6" xfId="8804"/>
    <cellStyle name="Normal 3 2 2 2 2 7 7" xfId="8805"/>
    <cellStyle name="Normal 3 2 2 2 2 7 8" xfId="8806"/>
    <cellStyle name="Normal 3 2 2 2 2 7 9" xfId="8807"/>
    <cellStyle name="Normal 3 2 2 2 2 8" xfId="8808"/>
    <cellStyle name="Normal 3 2 2 2 2 9" xfId="8809"/>
    <cellStyle name="Normal 3 2 2 2 20" xfId="8810"/>
    <cellStyle name="Normal 3 2 2 2 21" xfId="8811"/>
    <cellStyle name="Normal 3 2 2 2 22" xfId="8812"/>
    <cellStyle name="Normal 3 2 2 2 23" xfId="8813"/>
    <cellStyle name="Normal 3 2 2 2 23 10" xfId="8814"/>
    <cellStyle name="Normal 3 2 2 2 23 10 2" xfId="8815"/>
    <cellStyle name="Normal 3 2 2 2 23 10 2 2" xfId="8816"/>
    <cellStyle name="Normal 3 2 2 2 23 10 2 2 2" xfId="8817"/>
    <cellStyle name="Normal 3 2 2 2 23 10 2 2 3" xfId="8818"/>
    <cellStyle name="Normal 3 2 2 2 23 10 2 2 4" xfId="8819"/>
    <cellStyle name="Normal 3 2 2 2 23 10 2 2 5" xfId="8820"/>
    <cellStyle name="Normal 3 2 2 2 23 10 2 2 6" xfId="8821"/>
    <cellStyle name="Normal 3 2 2 2 23 10 2 2 7" xfId="8822"/>
    <cellStyle name="Normal 3 2 2 2 23 10 2 2 8" xfId="8823"/>
    <cellStyle name="Normal 3 2 2 2 23 10 2 3" xfId="8824"/>
    <cellStyle name="Normal 3 2 2 2 23 10 2 4" xfId="8825"/>
    <cellStyle name="Normal 3 2 2 2 23 10 2 5" xfId="8826"/>
    <cellStyle name="Normal 3 2 2 2 23 10 2 6" xfId="8827"/>
    <cellStyle name="Normal 3 2 2 2 23 10 2 7" xfId="8828"/>
    <cellStyle name="Normal 3 2 2 2 23 10 2 8" xfId="8829"/>
    <cellStyle name="Normal 3 2 2 2 23 10 3" xfId="8830"/>
    <cellStyle name="Normal 3 2 2 2 23 10 4" xfId="8831"/>
    <cellStyle name="Normal 3 2 2 2 23 10 5" xfId="8832"/>
    <cellStyle name="Normal 3 2 2 2 23 10 6" xfId="8833"/>
    <cellStyle name="Normal 3 2 2 2 23 10 7" xfId="8834"/>
    <cellStyle name="Normal 3 2 2 2 23 10 8" xfId="8835"/>
    <cellStyle name="Normal 3 2 2 2 23 10 9" xfId="8836"/>
    <cellStyle name="Normal 3 2 2 2 23 11" xfId="8837"/>
    <cellStyle name="Normal 3 2 2 2 23 11 2" xfId="8838"/>
    <cellStyle name="Normal 3 2 2 2 23 11 3" xfId="8839"/>
    <cellStyle name="Normal 3 2 2 2 23 11 4" xfId="8840"/>
    <cellStyle name="Normal 3 2 2 2 23 11 5" xfId="8841"/>
    <cellStyle name="Normal 3 2 2 2 23 11 6" xfId="8842"/>
    <cellStyle name="Normal 3 2 2 2 23 11 7" xfId="8843"/>
    <cellStyle name="Normal 3 2 2 2 23 11 8" xfId="8844"/>
    <cellStyle name="Normal 3 2 2 2 23 12" xfId="8845"/>
    <cellStyle name="Normal 3 2 2 2 23 13" xfId="8846"/>
    <cellStyle name="Normal 3 2 2 2 23 14" xfId="8847"/>
    <cellStyle name="Normal 3 2 2 2 23 15" xfId="8848"/>
    <cellStyle name="Normal 3 2 2 2 23 16" xfId="8849"/>
    <cellStyle name="Normal 3 2 2 2 23 17" xfId="8850"/>
    <cellStyle name="Normal 3 2 2 2 23 2" xfId="8851"/>
    <cellStyle name="Normal 3 2 2 2 23 2 10" xfId="8852"/>
    <cellStyle name="Normal 3 2 2 2 23 2 10 2" xfId="8853"/>
    <cellStyle name="Normal 3 2 2 2 23 2 10 2 2" xfId="8854"/>
    <cellStyle name="Normal 3 2 2 2 23 2 10 2 2 2" xfId="8855"/>
    <cellStyle name="Normal 3 2 2 2 23 2 10 2 2 3" xfId="8856"/>
    <cellStyle name="Normal 3 2 2 2 23 2 10 2 2 4" xfId="8857"/>
    <cellStyle name="Normal 3 2 2 2 23 2 10 2 2 5" xfId="8858"/>
    <cellStyle name="Normal 3 2 2 2 23 2 10 2 2 6" xfId="8859"/>
    <cellStyle name="Normal 3 2 2 2 23 2 10 2 2 7" xfId="8860"/>
    <cellStyle name="Normal 3 2 2 2 23 2 10 2 2 8" xfId="8861"/>
    <cellStyle name="Normal 3 2 2 2 23 2 10 2 3" xfId="8862"/>
    <cellStyle name="Normal 3 2 2 2 23 2 10 2 4" xfId="8863"/>
    <cellStyle name="Normal 3 2 2 2 23 2 10 2 5" xfId="8864"/>
    <cellStyle name="Normal 3 2 2 2 23 2 10 2 6" xfId="8865"/>
    <cellStyle name="Normal 3 2 2 2 23 2 10 2 7" xfId="8866"/>
    <cellStyle name="Normal 3 2 2 2 23 2 10 2 8" xfId="8867"/>
    <cellStyle name="Normal 3 2 2 2 23 2 10 3" xfId="8868"/>
    <cellStyle name="Normal 3 2 2 2 23 2 10 4" xfId="8869"/>
    <cellStyle name="Normal 3 2 2 2 23 2 10 5" xfId="8870"/>
    <cellStyle name="Normal 3 2 2 2 23 2 10 6" xfId="8871"/>
    <cellStyle name="Normal 3 2 2 2 23 2 10 7" xfId="8872"/>
    <cellStyle name="Normal 3 2 2 2 23 2 10 8" xfId="8873"/>
    <cellStyle name="Normal 3 2 2 2 23 2 10 9" xfId="8874"/>
    <cellStyle name="Normal 3 2 2 2 23 2 11" xfId="8875"/>
    <cellStyle name="Normal 3 2 2 2 23 2 11 2" xfId="8876"/>
    <cellStyle name="Normal 3 2 2 2 23 2 11 3" xfId="8877"/>
    <cellStyle name="Normal 3 2 2 2 23 2 11 4" xfId="8878"/>
    <cellStyle name="Normal 3 2 2 2 23 2 11 5" xfId="8879"/>
    <cellStyle name="Normal 3 2 2 2 23 2 11 6" xfId="8880"/>
    <cellStyle name="Normal 3 2 2 2 23 2 11 7" xfId="8881"/>
    <cellStyle name="Normal 3 2 2 2 23 2 11 8" xfId="8882"/>
    <cellStyle name="Normal 3 2 2 2 23 2 12" xfId="8883"/>
    <cellStyle name="Normal 3 2 2 2 23 2 13" xfId="8884"/>
    <cellStyle name="Normal 3 2 2 2 23 2 14" xfId="8885"/>
    <cellStyle name="Normal 3 2 2 2 23 2 15" xfId="8886"/>
    <cellStyle name="Normal 3 2 2 2 23 2 16" xfId="8887"/>
    <cellStyle name="Normal 3 2 2 2 23 2 17" xfId="8888"/>
    <cellStyle name="Normal 3 2 2 2 23 2 2" xfId="8889"/>
    <cellStyle name="Normal 3 2 2 2 23 2 2 10" xfId="8890"/>
    <cellStyle name="Normal 3 2 2 2 23 2 2 2" xfId="8891"/>
    <cellStyle name="Normal 3 2 2 2 23 2 2 2 2" xfId="8892"/>
    <cellStyle name="Normal 3 2 2 2 23 2 2 2 2 2" xfId="8893"/>
    <cellStyle name="Normal 3 2 2 2 23 2 2 2 2 2 2" xfId="8894"/>
    <cellStyle name="Normal 3 2 2 2 23 2 2 2 2 2 3" xfId="8895"/>
    <cellStyle name="Normal 3 2 2 2 23 2 2 2 2 2 4" xfId="8896"/>
    <cellStyle name="Normal 3 2 2 2 23 2 2 2 2 2 5" xfId="8897"/>
    <cellStyle name="Normal 3 2 2 2 23 2 2 2 2 2 6" xfId="8898"/>
    <cellStyle name="Normal 3 2 2 2 23 2 2 2 2 2 7" xfId="8899"/>
    <cellStyle name="Normal 3 2 2 2 23 2 2 2 2 2 8" xfId="8900"/>
    <cellStyle name="Normal 3 2 2 2 23 2 2 2 2 3" xfId="8901"/>
    <cellStyle name="Normal 3 2 2 2 23 2 2 2 2 4" xfId="8902"/>
    <cellStyle name="Normal 3 2 2 2 23 2 2 2 2 5" xfId="8903"/>
    <cellStyle name="Normal 3 2 2 2 23 2 2 2 2 6" xfId="8904"/>
    <cellStyle name="Normal 3 2 2 2 23 2 2 2 2 7" xfId="8905"/>
    <cellStyle name="Normal 3 2 2 2 23 2 2 2 2 8" xfId="8906"/>
    <cellStyle name="Normal 3 2 2 2 23 2 2 2 3" xfId="8907"/>
    <cellStyle name="Normal 3 2 2 2 23 2 2 2 4" xfId="8908"/>
    <cellStyle name="Normal 3 2 2 2 23 2 2 2 5" xfId="8909"/>
    <cellStyle name="Normal 3 2 2 2 23 2 2 2 6" xfId="8910"/>
    <cellStyle name="Normal 3 2 2 2 23 2 2 2 7" xfId="8911"/>
    <cellStyle name="Normal 3 2 2 2 23 2 2 2 8" xfId="8912"/>
    <cellStyle name="Normal 3 2 2 2 23 2 2 2 9" xfId="8913"/>
    <cellStyle name="Normal 3 2 2 2 23 2 2 3" xfId="8914"/>
    <cellStyle name="Normal 3 2 2 2 23 2 2 4" xfId="8915"/>
    <cellStyle name="Normal 3 2 2 2 23 2 2 4 2" xfId="8916"/>
    <cellStyle name="Normal 3 2 2 2 23 2 2 4 3" xfId="8917"/>
    <cellStyle name="Normal 3 2 2 2 23 2 2 4 4" xfId="8918"/>
    <cellStyle name="Normal 3 2 2 2 23 2 2 4 5" xfId="8919"/>
    <cellStyle name="Normal 3 2 2 2 23 2 2 4 6" xfId="8920"/>
    <cellStyle name="Normal 3 2 2 2 23 2 2 4 7" xfId="8921"/>
    <cellStyle name="Normal 3 2 2 2 23 2 2 4 8" xfId="8922"/>
    <cellStyle name="Normal 3 2 2 2 23 2 2 5" xfId="8923"/>
    <cellStyle name="Normal 3 2 2 2 23 2 2 6" xfId="8924"/>
    <cellStyle name="Normal 3 2 2 2 23 2 2 7" xfId="8925"/>
    <cellStyle name="Normal 3 2 2 2 23 2 2 8" xfId="8926"/>
    <cellStyle name="Normal 3 2 2 2 23 2 2 9" xfId="8927"/>
    <cellStyle name="Normal 3 2 2 2 23 2 3" xfId="8928"/>
    <cellStyle name="Normal 3 2 2 2 23 2 4" xfId="8929"/>
    <cellStyle name="Normal 3 2 2 2 23 2 5" xfId="8930"/>
    <cellStyle name="Normal 3 2 2 2 23 2 6" xfId="8931"/>
    <cellStyle name="Normal 3 2 2 2 23 2 7" xfId="8932"/>
    <cellStyle name="Normal 3 2 2 2 23 2 8" xfId="8933"/>
    <cellStyle name="Normal 3 2 2 2 23 2 9" xfId="8934"/>
    <cellStyle name="Normal 3 2 2 2 23 3" xfId="8935"/>
    <cellStyle name="Normal 3 2 2 2 23 3 10" xfId="8936"/>
    <cellStyle name="Normal 3 2 2 2 23 3 2" xfId="8937"/>
    <cellStyle name="Normal 3 2 2 2 23 3 2 2" xfId="8938"/>
    <cellStyle name="Normal 3 2 2 2 23 3 2 2 2" xfId="8939"/>
    <cellStyle name="Normal 3 2 2 2 23 3 2 2 2 2" xfId="8940"/>
    <cellStyle name="Normal 3 2 2 2 23 3 2 2 2 3" xfId="8941"/>
    <cellStyle name="Normal 3 2 2 2 23 3 2 2 2 4" xfId="8942"/>
    <cellStyle name="Normal 3 2 2 2 23 3 2 2 2 5" xfId="8943"/>
    <cellStyle name="Normal 3 2 2 2 23 3 2 2 2 6" xfId="8944"/>
    <cellStyle name="Normal 3 2 2 2 23 3 2 2 2 7" xfId="8945"/>
    <cellStyle name="Normal 3 2 2 2 23 3 2 2 2 8" xfId="8946"/>
    <cellStyle name="Normal 3 2 2 2 23 3 2 2 3" xfId="8947"/>
    <cellStyle name="Normal 3 2 2 2 23 3 2 2 4" xfId="8948"/>
    <cellStyle name="Normal 3 2 2 2 23 3 2 2 5" xfId="8949"/>
    <cellStyle name="Normal 3 2 2 2 23 3 2 2 6" xfId="8950"/>
    <cellStyle name="Normal 3 2 2 2 23 3 2 2 7" xfId="8951"/>
    <cellStyle name="Normal 3 2 2 2 23 3 2 2 8" xfId="8952"/>
    <cellStyle name="Normal 3 2 2 2 23 3 2 3" xfId="8953"/>
    <cellStyle name="Normal 3 2 2 2 23 3 2 4" xfId="8954"/>
    <cellStyle name="Normal 3 2 2 2 23 3 2 5" xfId="8955"/>
    <cellStyle name="Normal 3 2 2 2 23 3 2 6" xfId="8956"/>
    <cellStyle name="Normal 3 2 2 2 23 3 2 7" xfId="8957"/>
    <cellStyle name="Normal 3 2 2 2 23 3 2 8" xfId="8958"/>
    <cellStyle name="Normal 3 2 2 2 23 3 2 9" xfId="8959"/>
    <cellStyle name="Normal 3 2 2 2 23 3 3" xfId="8960"/>
    <cellStyle name="Normal 3 2 2 2 23 3 4" xfId="8961"/>
    <cellStyle name="Normal 3 2 2 2 23 3 4 2" xfId="8962"/>
    <cellStyle name="Normal 3 2 2 2 23 3 4 3" xfId="8963"/>
    <cellStyle name="Normal 3 2 2 2 23 3 4 4" xfId="8964"/>
    <cellStyle name="Normal 3 2 2 2 23 3 4 5" xfId="8965"/>
    <cellStyle name="Normal 3 2 2 2 23 3 4 6" xfId="8966"/>
    <cellStyle name="Normal 3 2 2 2 23 3 4 7" xfId="8967"/>
    <cellStyle name="Normal 3 2 2 2 23 3 4 8" xfId="8968"/>
    <cellStyle name="Normal 3 2 2 2 23 3 5" xfId="8969"/>
    <cellStyle name="Normal 3 2 2 2 23 3 6" xfId="8970"/>
    <cellStyle name="Normal 3 2 2 2 23 3 7" xfId="8971"/>
    <cellStyle name="Normal 3 2 2 2 23 3 8" xfId="8972"/>
    <cellStyle name="Normal 3 2 2 2 23 3 9" xfId="8973"/>
    <cellStyle name="Normal 3 2 2 2 23 4" xfId="8974"/>
    <cellStyle name="Normal 3 2 2 2 23 5" xfId="8975"/>
    <cellStyle name="Normal 3 2 2 2 23 6" xfId="8976"/>
    <cellStyle name="Normal 3 2 2 2 23 7" xfId="8977"/>
    <cellStyle name="Normal 3 2 2 2 23 8" xfId="8978"/>
    <cellStyle name="Normal 3 2 2 2 23 9" xfId="8979"/>
    <cellStyle name="Normal 3 2 2 2 24" xfId="8980"/>
    <cellStyle name="Normal 3 2 2 2 25" xfId="8981"/>
    <cellStyle name="Normal 3 2 2 2 26" xfId="8982"/>
    <cellStyle name="Normal 3 2 2 2 27" xfId="8983"/>
    <cellStyle name="Normal 3 2 2 2 28" xfId="8984"/>
    <cellStyle name="Normal 3 2 2 2 28 10" xfId="8985"/>
    <cellStyle name="Normal 3 2 2 2 28 2" xfId="8986"/>
    <cellStyle name="Normal 3 2 2 2 28 2 2" xfId="8987"/>
    <cellStyle name="Normal 3 2 2 2 28 2 2 2" xfId="8988"/>
    <cellStyle name="Normal 3 2 2 2 28 2 2 2 2" xfId="8989"/>
    <cellStyle name="Normal 3 2 2 2 28 2 2 2 3" xfId="8990"/>
    <cellStyle name="Normal 3 2 2 2 28 2 2 2 4" xfId="8991"/>
    <cellStyle name="Normal 3 2 2 2 28 2 2 2 5" xfId="8992"/>
    <cellStyle name="Normal 3 2 2 2 28 2 2 2 6" xfId="8993"/>
    <cellStyle name="Normal 3 2 2 2 28 2 2 2 7" xfId="8994"/>
    <cellStyle name="Normal 3 2 2 2 28 2 2 2 8" xfId="8995"/>
    <cellStyle name="Normal 3 2 2 2 28 2 2 3" xfId="8996"/>
    <cellStyle name="Normal 3 2 2 2 28 2 2 4" xfId="8997"/>
    <cellStyle name="Normal 3 2 2 2 28 2 2 5" xfId="8998"/>
    <cellStyle name="Normal 3 2 2 2 28 2 2 6" xfId="8999"/>
    <cellStyle name="Normal 3 2 2 2 28 2 2 7" xfId="9000"/>
    <cellStyle name="Normal 3 2 2 2 28 2 2 8" xfId="9001"/>
    <cellStyle name="Normal 3 2 2 2 28 2 3" xfId="9002"/>
    <cellStyle name="Normal 3 2 2 2 28 2 4" xfId="9003"/>
    <cellStyle name="Normal 3 2 2 2 28 2 5" xfId="9004"/>
    <cellStyle name="Normal 3 2 2 2 28 2 6" xfId="9005"/>
    <cellStyle name="Normal 3 2 2 2 28 2 7" xfId="9006"/>
    <cellStyle name="Normal 3 2 2 2 28 2 8" xfId="9007"/>
    <cellStyle name="Normal 3 2 2 2 28 2 9" xfId="9008"/>
    <cellStyle name="Normal 3 2 2 2 28 3" xfId="9009"/>
    <cellStyle name="Normal 3 2 2 2 28 4" xfId="9010"/>
    <cellStyle name="Normal 3 2 2 2 28 4 2" xfId="9011"/>
    <cellStyle name="Normal 3 2 2 2 28 4 3" xfId="9012"/>
    <cellStyle name="Normal 3 2 2 2 28 4 4" xfId="9013"/>
    <cellStyle name="Normal 3 2 2 2 28 4 5" xfId="9014"/>
    <cellStyle name="Normal 3 2 2 2 28 4 6" xfId="9015"/>
    <cellStyle name="Normal 3 2 2 2 28 4 7" xfId="9016"/>
    <cellStyle name="Normal 3 2 2 2 28 4 8" xfId="9017"/>
    <cellStyle name="Normal 3 2 2 2 28 5" xfId="9018"/>
    <cellStyle name="Normal 3 2 2 2 28 6" xfId="9019"/>
    <cellStyle name="Normal 3 2 2 2 28 7" xfId="9020"/>
    <cellStyle name="Normal 3 2 2 2 28 8" xfId="9021"/>
    <cellStyle name="Normal 3 2 2 2 28 9" xfId="9022"/>
    <cellStyle name="Normal 3 2 2 2 29" xfId="9023"/>
    <cellStyle name="Normal 3 2 2 2 3" xfId="9024"/>
    <cellStyle name="Normal 3 2 2 2 30" xfId="9025"/>
    <cellStyle name="Normal 3 2 2 2 31" xfId="9026"/>
    <cellStyle name="Normal 3 2 2 2 32" xfId="9027"/>
    <cellStyle name="Normal 3 2 2 2 33" xfId="9028"/>
    <cellStyle name="Normal 3 2 2 2 34" xfId="9029"/>
    <cellStyle name="Normal 3 2 2 2 35" xfId="9030"/>
    <cellStyle name="Normal 3 2 2 2 36" xfId="9031"/>
    <cellStyle name="Normal 3 2 2 2 36 2" xfId="9032"/>
    <cellStyle name="Normal 3 2 2 2 36 2 2" xfId="9033"/>
    <cellStyle name="Normal 3 2 2 2 36 2 2 2" xfId="9034"/>
    <cellStyle name="Normal 3 2 2 2 36 2 2 3" xfId="9035"/>
    <cellStyle name="Normal 3 2 2 2 36 2 2 4" xfId="9036"/>
    <cellStyle name="Normal 3 2 2 2 36 2 2 5" xfId="9037"/>
    <cellStyle name="Normal 3 2 2 2 36 2 2 6" xfId="9038"/>
    <cellStyle name="Normal 3 2 2 2 36 2 2 7" xfId="9039"/>
    <cellStyle name="Normal 3 2 2 2 36 2 2 8" xfId="9040"/>
    <cellStyle name="Normal 3 2 2 2 36 2 3" xfId="9041"/>
    <cellStyle name="Normal 3 2 2 2 36 2 4" xfId="9042"/>
    <cellStyle name="Normal 3 2 2 2 36 2 5" xfId="9043"/>
    <cellStyle name="Normal 3 2 2 2 36 2 6" xfId="9044"/>
    <cellStyle name="Normal 3 2 2 2 36 2 7" xfId="9045"/>
    <cellStyle name="Normal 3 2 2 2 36 2 8" xfId="9046"/>
    <cellStyle name="Normal 3 2 2 2 36 3" xfId="9047"/>
    <cellStyle name="Normal 3 2 2 2 36 4" xfId="9048"/>
    <cellStyle name="Normal 3 2 2 2 36 5" xfId="9049"/>
    <cellStyle name="Normal 3 2 2 2 36 6" xfId="9050"/>
    <cellStyle name="Normal 3 2 2 2 36 7" xfId="9051"/>
    <cellStyle name="Normal 3 2 2 2 36 8" xfId="9052"/>
    <cellStyle name="Normal 3 2 2 2 36 9" xfId="9053"/>
    <cellStyle name="Normal 3 2 2 2 37" xfId="9054"/>
    <cellStyle name="Normal 3 2 2 2 37 2" xfId="9055"/>
    <cellStyle name="Normal 3 2 2 2 37 3" xfId="9056"/>
    <cellStyle name="Normal 3 2 2 2 37 4" xfId="9057"/>
    <cellStyle name="Normal 3 2 2 2 37 5" xfId="9058"/>
    <cellStyle name="Normal 3 2 2 2 37 6" xfId="9059"/>
    <cellStyle name="Normal 3 2 2 2 37 7" xfId="9060"/>
    <cellStyle name="Normal 3 2 2 2 37 8" xfId="9061"/>
    <cellStyle name="Normal 3 2 2 2 38" xfId="9062"/>
    <cellStyle name="Normal 3 2 2 2 39" xfId="9063"/>
    <cellStyle name="Normal 3 2 2 2 4" xfId="9064"/>
    <cellStyle name="Normal 3 2 2 2 40" xfId="9065"/>
    <cellStyle name="Normal 3 2 2 2 41" xfId="9066"/>
    <cellStyle name="Normal 3 2 2 2 42" xfId="9067"/>
    <cellStyle name="Normal 3 2 2 2 43" xfId="9068"/>
    <cellStyle name="Normal 3 2 2 2 5" xfId="9069"/>
    <cellStyle name="Normal 3 2 2 2 6" xfId="9070"/>
    <cellStyle name="Normal 3 2 2 2 7" xfId="9071"/>
    <cellStyle name="Normal 3 2 2 2 8" xfId="9072"/>
    <cellStyle name="Normal 3 2 2 2 9" xfId="9073"/>
    <cellStyle name="Normal 3 2 2 20" xfId="9074"/>
    <cellStyle name="Normal 3 2 2 21" xfId="9075"/>
    <cellStyle name="Normal 3 2 2 22" xfId="9076"/>
    <cellStyle name="Normal 3 2 2 23" xfId="9077"/>
    <cellStyle name="Normal 3 2 2 23 10" xfId="9078"/>
    <cellStyle name="Normal 3 2 2 23 10 2" xfId="9079"/>
    <cellStyle name="Normal 3 2 2 23 10 2 2" xfId="9080"/>
    <cellStyle name="Normal 3 2 2 23 10 2 2 2" xfId="9081"/>
    <cellStyle name="Normal 3 2 2 23 10 2 2 3" xfId="9082"/>
    <cellStyle name="Normal 3 2 2 23 10 2 2 4" xfId="9083"/>
    <cellStyle name="Normal 3 2 2 23 10 2 2 5" xfId="9084"/>
    <cellStyle name="Normal 3 2 2 23 10 2 2 6" xfId="9085"/>
    <cellStyle name="Normal 3 2 2 23 10 2 2 7" xfId="9086"/>
    <cellStyle name="Normal 3 2 2 23 10 2 2 8" xfId="9087"/>
    <cellStyle name="Normal 3 2 2 23 10 2 3" xfId="9088"/>
    <cellStyle name="Normal 3 2 2 23 10 2 4" xfId="9089"/>
    <cellStyle name="Normal 3 2 2 23 10 2 5" xfId="9090"/>
    <cellStyle name="Normal 3 2 2 23 10 2 6" xfId="9091"/>
    <cellStyle name="Normal 3 2 2 23 10 2 7" xfId="9092"/>
    <cellStyle name="Normal 3 2 2 23 10 2 8" xfId="9093"/>
    <cellStyle name="Normal 3 2 2 23 10 3" xfId="9094"/>
    <cellStyle name="Normal 3 2 2 23 10 4" xfId="9095"/>
    <cellStyle name="Normal 3 2 2 23 10 5" xfId="9096"/>
    <cellStyle name="Normal 3 2 2 23 10 6" xfId="9097"/>
    <cellStyle name="Normal 3 2 2 23 10 7" xfId="9098"/>
    <cellStyle name="Normal 3 2 2 23 10 8" xfId="9099"/>
    <cellStyle name="Normal 3 2 2 23 10 9" xfId="9100"/>
    <cellStyle name="Normal 3 2 2 23 11" xfId="9101"/>
    <cellStyle name="Normal 3 2 2 23 11 2" xfId="9102"/>
    <cellStyle name="Normal 3 2 2 23 11 3" xfId="9103"/>
    <cellStyle name="Normal 3 2 2 23 11 4" xfId="9104"/>
    <cellStyle name="Normal 3 2 2 23 11 5" xfId="9105"/>
    <cellStyle name="Normal 3 2 2 23 11 6" xfId="9106"/>
    <cellStyle name="Normal 3 2 2 23 11 7" xfId="9107"/>
    <cellStyle name="Normal 3 2 2 23 11 8" xfId="9108"/>
    <cellStyle name="Normal 3 2 2 23 12" xfId="9109"/>
    <cellStyle name="Normal 3 2 2 23 13" xfId="9110"/>
    <cellStyle name="Normal 3 2 2 23 14" xfId="9111"/>
    <cellStyle name="Normal 3 2 2 23 15" xfId="9112"/>
    <cellStyle name="Normal 3 2 2 23 16" xfId="9113"/>
    <cellStyle name="Normal 3 2 2 23 17" xfId="9114"/>
    <cellStyle name="Normal 3 2 2 23 2" xfId="9115"/>
    <cellStyle name="Normal 3 2 2 23 2 10" xfId="9116"/>
    <cellStyle name="Normal 3 2 2 23 2 10 2" xfId="9117"/>
    <cellStyle name="Normal 3 2 2 23 2 10 2 2" xfId="9118"/>
    <cellStyle name="Normal 3 2 2 23 2 10 2 2 2" xfId="9119"/>
    <cellStyle name="Normal 3 2 2 23 2 10 2 2 3" xfId="9120"/>
    <cellStyle name="Normal 3 2 2 23 2 10 2 2 4" xfId="9121"/>
    <cellStyle name="Normal 3 2 2 23 2 10 2 2 5" xfId="9122"/>
    <cellStyle name="Normal 3 2 2 23 2 10 2 2 6" xfId="9123"/>
    <cellStyle name="Normal 3 2 2 23 2 10 2 2 7" xfId="9124"/>
    <cellStyle name="Normal 3 2 2 23 2 10 2 2 8" xfId="9125"/>
    <cellStyle name="Normal 3 2 2 23 2 10 2 3" xfId="9126"/>
    <cellStyle name="Normal 3 2 2 23 2 10 2 4" xfId="9127"/>
    <cellStyle name="Normal 3 2 2 23 2 10 2 5" xfId="9128"/>
    <cellStyle name="Normal 3 2 2 23 2 10 2 6" xfId="9129"/>
    <cellStyle name="Normal 3 2 2 23 2 10 2 7" xfId="9130"/>
    <cellStyle name="Normal 3 2 2 23 2 10 2 8" xfId="9131"/>
    <cellStyle name="Normal 3 2 2 23 2 10 3" xfId="9132"/>
    <cellStyle name="Normal 3 2 2 23 2 10 4" xfId="9133"/>
    <cellStyle name="Normal 3 2 2 23 2 10 5" xfId="9134"/>
    <cellStyle name="Normal 3 2 2 23 2 10 6" xfId="9135"/>
    <cellStyle name="Normal 3 2 2 23 2 10 7" xfId="9136"/>
    <cellStyle name="Normal 3 2 2 23 2 10 8" xfId="9137"/>
    <cellStyle name="Normal 3 2 2 23 2 10 9" xfId="9138"/>
    <cellStyle name="Normal 3 2 2 23 2 11" xfId="9139"/>
    <cellStyle name="Normal 3 2 2 23 2 11 2" xfId="9140"/>
    <cellStyle name="Normal 3 2 2 23 2 11 3" xfId="9141"/>
    <cellStyle name="Normal 3 2 2 23 2 11 4" xfId="9142"/>
    <cellStyle name="Normal 3 2 2 23 2 11 5" xfId="9143"/>
    <cellStyle name="Normal 3 2 2 23 2 11 6" xfId="9144"/>
    <cellStyle name="Normal 3 2 2 23 2 11 7" xfId="9145"/>
    <cellStyle name="Normal 3 2 2 23 2 11 8" xfId="9146"/>
    <cellStyle name="Normal 3 2 2 23 2 12" xfId="9147"/>
    <cellStyle name="Normal 3 2 2 23 2 13" xfId="9148"/>
    <cellStyle name="Normal 3 2 2 23 2 14" xfId="9149"/>
    <cellStyle name="Normal 3 2 2 23 2 15" xfId="9150"/>
    <cellStyle name="Normal 3 2 2 23 2 16" xfId="9151"/>
    <cellStyle name="Normal 3 2 2 23 2 17" xfId="9152"/>
    <cellStyle name="Normal 3 2 2 23 2 2" xfId="9153"/>
    <cellStyle name="Normal 3 2 2 23 2 2 10" xfId="9154"/>
    <cellStyle name="Normal 3 2 2 23 2 2 2" xfId="9155"/>
    <cellStyle name="Normal 3 2 2 23 2 2 2 2" xfId="9156"/>
    <cellStyle name="Normal 3 2 2 23 2 2 2 2 2" xfId="9157"/>
    <cellStyle name="Normal 3 2 2 23 2 2 2 2 2 2" xfId="9158"/>
    <cellStyle name="Normal 3 2 2 23 2 2 2 2 2 3" xfId="9159"/>
    <cellStyle name="Normal 3 2 2 23 2 2 2 2 2 4" xfId="9160"/>
    <cellStyle name="Normal 3 2 2 23 2 2 2 2 2 5" xfId="9161"/>
    <cellStyle name="Normal 3 2 2 23 2 2 2 2 2 6" xfId="9162"/>
    <cellStyle name="Normal 3 2 2 23 2 2 2 2 2 7" xfId="9163"/>
    <cellStyle name="Normal 3 2 2 23 2 2 2 2 2 8" xfId="9164"/>
    <cellStyle name="Normal 3 2 2 23 2 2 2 2 3" xfId="9165"/>
    <cellStyle name="Normal 3 2 2 23 2 2 2 2 4" xfId="9166"/>
    <cellStyle name="Normal 3 2 2 23 2 2 2 2 5" xfId="9167"/>
    <cellStyle name="Normal 3 2 2 23 2 2 2 2 6" xfId="9168"/>
    <cellStyle name="Normal 3 2 2 23 2 2 2 2 7" xfId="9169"/>
    <cellStyle name="Normal 3 2 2 23 2 2 2 2 8" xfId="9170"/>
    <cellStyle name="Normal 3 2 2 23 2 2 2 3" xfId="9171"/>
    <cellStyle name="Normal 3 2 2 23 2 2 2 4" xfId="9172"/>
    <cellStyle name="Normal 3 2 2 23 2 2 2 5" xfId="9173"/>
    <cellStyle name="Normal 3 2 2 23 2 2 2 6" xfId="9174"/>
    <cellStyle name="Normal 3 2 2 23 2 2 2 7" xfId="9175"/>
    <cellStyle name="Normal 3 2 2 23 2 2 2 8" xfId="9176"/>
    <cellStyle name="Normal 3 2 2 23 2 2 2 9" xfId="9177"/>
    <cellStyle name="Normal 3 2 2 23 2 2 3" xfId="9178"/>
    <cellStyle name="Normal 3 2 2 23 2 2 4" xfId="9179"/>
    <cellStyle name="Normal 3 2 2 23 2 2 4 2" xfId="9180"/>
    <cellStyle name="Normal 3 2 2 23 2 2 4 3" xfId="9181"/>
    <cellStyle name="Normal 3 2 2 23 2 2 4 4" xfId="9182"/>
    <cellStyle name="Normal 3 2 2 23 2 2 4 5" xfId="9183"/>
    <cellStyle name="Normal 3 2 2 23 2 2 4 6" xfId="9184"/>
    <cellStyle name="Normal 3 2 2 23 2 2 4 7" xfId="9185"/>
    <cellStyle name="Normal 3 2 2 23 2 2 4 8" xfId="9186"/>
    <cellStyle name="Normal 3 2 2 23 2 2 5" xfId="9187"/>
    <cellStyle name="Normal 3 2 2 23 2 2 6" xfId="9188"/>
    <cellStyle name="Normal 3 2 2 23 2 2 7" xfId="9189"/>
    <cellStyle name="Normal 3 2 2 23 2 2 8" xfId="9190"/>
    <cellStyle name="Normal 3 2 2 23 2 2 9" xfId="9191"/>
    <cellStyle name="Normal 3 2 2 23 2 3" xfId="9192"/>
    <cellStyle name="Normal 3 2 2 23 2 4" xfId="9193"/>
    <cellStyle name="Normal 3 2 2 23 2 5" xfId="9194"/>
    <cellStyle name="Normal 3 2 2 23 2 6" xfId="9195"/>
    <cellStyle name="Normal 3 2 2 23 2 7" xfId="9196"/>
    <cellStyle name="Normal 3 2 2 23 2 8" xfId="9197"/>
    <cellStyle name="Normal 3 2 2 23 2 9" xfId="9198"/>
    <cellStyle name="Normal 3 2 2 23 3" xfId="9199"/>
    <cellStyle name="Normal 3 2 2 23 3 10" xfId="9200"/>
    <cellStyle name="Normal 3 2 2 23 3 2" xfId="9201"/>
    <cellStyle name="Normal 3 2 2 23 3 2 2" xfId="9202"/>
    <cellStyle name="Normal 3 2 2 23 3 2 2 2" xfId="9203"/>
    <cellStyle name="Normal 3 2 2 23 3 2 2 2 2" xfId="9204"/>
    <cellStyle name="Normal 3 2 2 23 3 2 2 2 3" xfId="9205"/>
    <cellStyle name="Normal 3 2 2 23 3 2 2 2 4" xfId="9206"/>
    <cellStyle name="Normal 3 2 2 23 3 2 2 2 5" xfId="9207"/>
    <cellStyle name="Normal 3 2 2 23 3 2 2 2 6" xfId="9208"/>
    <cellStyle name="Normal 3 2 2 23 3 2 2 2 7" xfId="9209"/>
    <cellStyle name="Normal 3 2 2 23 3 2 2 2 8" xfId="9210"/>
    <cellStyle name="Normal 3 2 2 23 3 2 2 3" xfId="9211"/>
    <cellStyle name="Normal 3 2 2 23 3 2 2 4" xfId="9212"/>
    <cellStyle name="Normal 3 2 2 23 3 2 2 5" xfId="9213"/>
    <cellStyle name="Normal 3 2 2 23 3 2 2 6" xfId="9214"/>
    <cellStyle name="Normal 3 2 2 23 3 2 2 7" xfId="9215"/>
    <cellStyle name="Normal 3 2 2 23 3 2 2 8" xfId="9216"/>
    <cellStyle name="Normal 3 2 2 23 3 2 3" xfId="9217"/>
    <cellStyle name="Normal 3 2 2 23 3 2 4" xfId="9218"/>
    <cellStyle name="Normal 3 2 2 23 3 2 5" xfId="9219"/>
    <cellStyle name="Normal 3 2 2 23 3 2 6" xfId="9220"/>
    <cellStyle name="Normal 3 2 2 23 3 2 7" xfId="9221"/>
    <cellStyle name="Normal 3 2 2 23 3 2 8" xfId="9222"/>
    <cellStyle name="Normal 3 2 2 23 3 2 9" xfId="9223"/>
    <cellStyle name="Normal 3 2 2 23 3 3" xfId="9224"/>
    <cellStyle name="Normal 3 2 2 23 3 4" xfId="9225"/>
    <cellStyle name="Normal 3 2 2 23 3 4 2" xfId="9226"/>
    <cellStyle name="Normal 3 2 2 23 3 4 3" xfId="9227"/>
    <cellStyle name="Normal 3 2 2 23 3 4 4" xfId="9228"/>
    <cellStyle name="Normal 3 2 2 23 3 4 5" xfId="9229"/>
    <cellStyle name="Normal 3 2 2 23 3 4 6" xfId="9230"/>
    <cellStyle name="Normal 3 2 2 23 3 4 7" xfId="9231"/>
    <cellStyle name="Normal 3 2 2 23 3 4 8" xfId="9232"/>
    <cellStyle name="Normal 3 2 2 23 3 5" xfId="9233"/>
    <cellStyle name="Normal 3 2 2 23 3 6" xfId="9234"/>
    <cellStyle name="Normal 3 2 2 23 3 7" xfId="9235"/>
    <cellStyle name="Normal 3 2 2 23 3 8" xfId="9236"/>
    <cellStyle name="Normal 3 2 2 23 3 9" xfId="9237"/>
    <cellStyle name="Normal 3 2 2 23 4" xfId="9238"/>
    <cellStyle name="Normal 3 2 2 23 5" xfId="9239"/>
    <cellStyle name="Normal 3 2 2 23 6" xfId="9240"/>
    <cellStyle name="Normal 3 2 2 23 7" xfId="9241"/>
    <cellStyle name="Normal 3 2 2 23 8" xfId="9242"/>
    <cellStyle name="Normal 3 2 2 23 9" xfId="9243"/>
    <cellStyle name="Normal 3 2 2 24" xfId="9244"/>
    <cellStyle name="Normal 3 2 2 25" xfId="9245"/>
    <cellStyle name="Normal 3 2 2 26" xfId="9246"/>
    <cellStyle name="Normal 3 2 2 27" xfId="9247"/>
    <cellStyle name="Normal 3 2 2 28" xfId="9248"/>
    <cellStyle name="Normal 3 2 2 28 10" xfId="9249"/>
    <cellStyle name="Normal 3 2 2 28 2" xfId="9250"/>
    <cellStyle name="Normal 3 2 2 28 2 2" xfId="9251"/>
    <cellStyle name="Normal 3 2 2 28 2 2 2" xfId="9252"/>
    <cellStyle name="Normal 3 2 2 28 2 2 2 2" xfId="9253"/>
    <cellStyle name="Normal 3 2 2 28 2 2 2 3" xfId="9254"/>
    <cellStyle name="Normal 3 2 2 28 2 2 2 4" xfId="9255"/>
    <cellStyle name="Normal 3 2 2 28 2 2 2 5" xfId="9256"/>
    <cellStyle name="Normal 3 2 2 28 2 2 2 6" xfId="9257"/>
    <cellStyle name="Normal 3 2 2 28 2 2 2 7" xfId="9258"/>
    <cellStyle name="Normal 3 2 2 28 2 2 2 8" xfId="9259"/>
    <cellStyle name="Normal 3 2 2 28 2 2 3" xfId="9260"/>
    <cellStyle name="Normal 3 2 2 28 2 2 4" xfId="9261"/>
    <cellStyle name="Normal 3 2 2 28 2 2 5" xfId="9262"/>
    <cellStyle name="Normal 3 2 2 28 2 2 6" xfId="9263"/>
    <cellStyle name="Normal 3 2 2 28 2 2 7" xfId="9264"/>
    <cellStyle name="Normal 3 2 2 28 2 2 8" xfId="9265"/>
    <cellStyle name="Normal 3 2 2 28 2 3" xfId="9266"/>
    <cellStyle name="Normal 3 2 2 28 2 4" xfId="9267"/>
    <cellStyle name="Normal 3 2 2 28 2 5" xfId="9268"/>
    <cellStyle name="Normal 3 2 2 28 2 6" xfId="9269"/>
    <cellStyle name="Normal 3 2 2 28 2 7" xfId="9270"/>
    <cellStyle name="Normal 3 2 2 28 2 8" xfId="9271"/>
    <cellStyle name="Normal 3 2 2 28 2 9" xfId="9272"/>
    <cellStyle name="Normal 3 2 2 28 3" xfId="9273"/>
    <cellStyle name="Normal 3 2 2 28 4" xfId="9274"/>
    <cellStyle name="Normal 3 2 2 28 4 2" xfId="9275"/>
    <cellStyle name="Normal 3 2 2 28 4 3" xfId="9276"/>
    <cellStyle name="Normal 3 2 2 28 4 4" xfId="9277"/>
    <cellStyle name="Normal 3 2 2 28 4 5" xfId="9278"/>
    <cellStyle name="Normal 3 2 2 28 4 6" xfId="9279"/>
    <cellStyle name="Normal 3 2 2 28 4 7" xfId="9280"/>
    <cellStyle name="Normal 3 2 2 28 4 8" xfId="9281"/>
    <cellStyle name="Normal 3 2 2 28 5" xfId="9282"/>
    <cellStyle name="Normal 3 2 2 28 6" xfId="9283"/>
    <cellStyle name="Normal 3 2 2 28 7" xfId="9284"/>
    <cellStyle name="Normal 3 2 2 28 8" xfId="9285"/>
    <cellStyle name="Normal 3 2 2 28 9" xfId="9286"/>
    <cellStyle name="Normal 3 2 2 29" xfId="9287"/>
    <cellStyle name="Normal 3 2 2 3" xfId="9288"/>
    <cellStyle name="Normal 3 2 2 3 10" xfId="9289"/>
    <cellStyle name="Normal 3 2 2 3 11" xfId="9290"/>
    <cellStyle name="Normal 3 2 2 3 12" xfId="9291"/>
    <cellStyle name="Normal 3 2 2 3 13" xfId="9292"/>
    <cellStyle name="Normal 3 2 2 3 14" xfId="9293"/>
    <cellStyle name="Normal 3 2 2 3 15" xfId="9294"/>
    <cellStyle name="Normal 3 2 2 3 15 2" xfId="9295"/>
    <cellStyle name="Normal 3 2 2 3 15 2 2" xfId="9296"/>
    <cellStyle name="Normal 3 2 2 3 15 2 2 2" xfId="9297"/>
    <cellStyle name="Normal 3 2 2 3 15 2 2 3" xfId="9298"/>
    <cellStyle name="Normal 3 2 2 3 15 2 2 4" xfId="9299"/>
    <cellStyle name="Normal 3 2 2 3 15 2 2 5" xfId="9300"/>
    <cellStyle name="Normal 3 2 2 3 15 2 2 6" xfId="9301"/>
    <cellStyle name="Normal 3 2 2 3 15 2 2 7" xfId="9302"/>
    <cellStyle name="Normal 3 2 2 3 15 2 2 8" xfId="9303"/>
    <cellStyle name="Normal 3 2 2 3 15 2 3" xfId="9304"/>
    <cellStyle name="Normal 3 2 2 3 15 2 4" xfId="9305"/>
    <cellStyle name="Normal 3 2 2 3 15 2 5" xfId="9306"/>
    <cellStyle name="Normal 3 2 2 3 15 2 6" xfId="9307"/>
    <cellStyle name="Normal 3 2 2 3 15 2 7" xfId="9308"/>
    <cellStyle name="Normal 3 2 2 3 15 2 8" xfId="9309"/>
    <cellStyle name="Normal 3 2 2 3 15 3" xfId="9310"/>
    <cellStyle name="Normal 3 2 2 3 15 4" xfId="9311"/>
    <cellStyle name="Normal 3 2 2 3 15 5" xfId="9312"/>
    <cellStyle name="Normal 3 2 2 3 15 6" xfId="9313"/>
    <cellStyle name="Normal 3 2 2 3 15 7" xfId="9314"/>
    <cellStyle name="Normal 3 2 2 3 15 8" xfId="9315"/>
    <cellStyle name="Normal 3 2 2 3 15 9" xfId="9316"/>
    <cellStyle name="Normal 3 2 2 3 16" xfId="9317"/>
    <cellStyle name="Normal 3 2 2 3 16 2" xfId="9318"/>
    <cellStyle name="Normal 3 2 2 3 16 3" xfId="9319"/>
    <cellStyle name="Normal 3 2 2 3 16 4" xfId="9320"/>
    <cellStyle name="Normal 3 2 2 3 16 5" xfId="9321"/>
    <cellStyle name="Normal 3 2 2 3 16 6" xfId="9322"/>
    <cellStyle name="Normal 3 2 2 3 16 7" xfId="9323"/>
    <cellStyle name="Normal 3 2 2 3 16 8" xfId="9324"/>
    <cellStyle name="Normal 3 2 2 3 17" xfId="9325"/>
    <cellStyle name="Normal 3 2 2 3 18" xfId="9326"/>
    <cellStyle name="Normal 3 2 2 3 19" xfId="9327"/>
    <cellStyle name="Normal 3 2 2 3 2" xfId="9328"/>
    <cellStyle name="Normal 3 2 2 3 2 10" xfId="9329"/>
    <cellStyle name="Normal 3 2 2 3 2 11" xfId="9330"/>
    <cellStyle name="Normal 3 2 2 3 2 12" xfId="9331"/>
    <cellStyle name="Normal 3 2 2 3 2 13" xfId="9332"/>
    <cellStyle name="Normal 3 2 2 3 2 14" xfId="9333"/>
    <cellStyle name="Normal 3 2 2 3 2 15" xfId="9334"/>
    <cellStyle name="Normal 3 2 2 3 2 15 2" xfId="9335"/>
    <cellStyle name="Normal 3 2 2 3 2 15 2 2" xfId="9336"/>
    <cellStyle name="Normal 3 2 2 3 2 15 2 2 2" xfId="9337"/>
    <cellStyle name="Normal 3 2 2 3 2 15 2 2 3" xfId="9338"/>
    <cellStyle name="Normal 3 2 2 3 2 15 2 2 4" xfId="9339"/>
    <cellStyle name="Normal 3 2 2 3 2 15 2 2 5" xfId="9340"/>
    <cellStyle name="Normal 3 2 2 3 2 15 2 2 6" xfId="9341"/>
    <cellStyle name="Normal 3 2 2 3 2 15 2 2 7" xfId="9342"/>
    <cellStyle name="Normal 3 2 2 3 2 15 2 2 8" xfId="9343"/>
    <cellStyle name="Normal 3 2 2 3 2 15 2 3" xfId="9344"/>
    <cellStyle name="Normal 3 2 2 3 2 15 2 4" xfId="9345"/>
    <cellStyle name="Normal 3 2 2 3 2 15 2 5" xfId="9346"/>
    <cellStyle name="Normal 3 2 2 3 2 15 2 6" xfId="9347"/>
    <cellStyle name="Normal 3 2 2 3 2 15 2 7" xfId="9348"/>
    <cellStyle name="Normal 3 2 2 3 2 15 2 8" xfId="9349"/>
    <cellStyle name="Normal 3 2 2 3 2 15 3" xfId="9350"/>
    <cellStyle name="Normal 3 2 2 3 2 15 4" xfId="9351"/>
    <cellStyle name="Normal 3 2 2 3 2 15 5" xfId="9352"/>
    <cellStyle name="Normal 3 2 2 3 2 15 6" xfId="9353"/>
    <cellStyle name="Normal 3 2 2 3 2 15 7" xfId="9354"/>
    <cellStyle name="Normal 3 2 2 3 2 15 8" xfId="9355"/>
    <cellStyle name="Normal 3 2 2 3 2 15 9" xfId="9356"/>
    <cellStyle name="Normal 3 2 2 3 2 16" xfId="9357"/>
    <cellStyle name="Normal 3 2 2 3 2 16 2" xfId="9358"/>
    <cellStyle name="Normal 3 2 2 3 2 16 3" xfId="9359"/>
    <cellStyle name="Normal 3 2 2 3 2 16 4" xfId="9360"/>
    <cellStyle name="Normal 3 2 2 3 2 16 5" xfId="9361"/>
    <cellStyle name="Normal 3 2 2 3 2 16 6" xfId="9362"/>
    <cellStyle name="Normal 3 2 2 3 2 16 7" xfId="9363"/>
    <cellStyle name="Normal 3 2 2 3 2 16 8" xfId="9364"/>
    <cellStyle name="Normal 3 2 2 3 2 17" xfId="9365"/>
    <cellStyle name="Normal 3 2 2 3 2 18" xfId="9366"/>
    <cellStyle name="Normal 3 2 2 3 2 19" xfId="9367"/>
    <cellStyle name="Normal 3 2 2 3 2 2" xfId="9368"/>
    <cellStyle name="Normal 3 2 2 3 2 2 10" xfId="9369"/>
    <cellStyle name="Normal 3 2 2 3 2 2 10 2" xfId="9370"/>
    <cellStyle name="Normal 3 2 2 3 2 2 10 2 2" xfId="9371"/>
    <cellStyle name="Normal 3 2 2 3 2 2 10 2 2 2" xfId="9372"/>
    <cellStyle name="Normal 3 2 2 3 2 2 10 2 2 3" xfId="9373"/>
    <cellStyle name="Normal 3 2 2 3 2 2 10 2 2 4" xfId="9374"/>
    <cellStyle name="Normal 3 2 2 3 2 2 10 2 2 5" xfId="9375"/>
    <cellStyle name="Normal 3 2 2 3 2 2 10 2 2 6" xfId="9376"/>
    <cellStyle name="Normal 3 2 2 3 2 2 10 2 2 7" xfId="9377"/>
    <cellStyle name="Normal 3 2 2 3 2 2 10 2 2 8" xfId="9378"/>
    <cellStyle name="Normal 3 2 2 3 2 2 10 2 3" xfId="9379"/>
    <cellStyle name="Normal 3 2 2 3 2 2 10 2 4" xfId="9380"/>
    <cellStyle name="Normal 3 2 2 3 2 2 10 2 5" xfId="9381"/>
    <cellStyle name="Normal 3 2 2 3 2 2 10 2 6" xfId="9382"/>
    <cellStyle name="Normal 3 2 2 3 2 2 10 2 7" xfId="9383"/>
    <cellStyle name="Normal 3 2 2 3 2 2 10 2 8" xfId="9384"/>
    <cellStyle name="Normal 3 2 2 3 2 2 10 3" xfId="9385"/>
    <cellStyle name="Normal 3 2 2 3 2 2 10 4" xfId="9386"/>
    <cellStyle name="Normal 3 2 2 3 2 2 10 5" xfId="9387"/>
    <cellStyle name="Normal 3 2 2 3 2 2 10 6" xfId="9388"/>
    <cellStyle name="Normal 3 2 2 3 2 2 10 7" xfId="9389"/>
    <cellStyle name="Normal 3 2 2 3 2 2 10 8" xfId="9390"/>
    <cellStyle name="Normal 3 2 2 3 2 2 10 9" xfId="9391"/>
    <cellStyle name="Normal 3 2 2 3 2 2 11" xfId="9392"/>
    <cellStyle name="Normal 3 2 2 3 2 2 11 2" xfId="9393"/>
    <cellStyle name="Normal 3 2 2 3 2 2 11 3" xfId="9394"/>
    <cellStyle name="Normal 3 2 2 3 2 2 11 4" xfId="9395"/>
    <cellStyle name="Normal 3 2 2 3 2 2 11 5" xfId="9396"/>
    <cellStyle name="Normal 3 2 2 3 2 2 11 6" xfId="9397"/>
    <cellStyle name="Normal 3 2 2 3 2 2 11 7" xfId="9398"/>
    <cellStyle name="Normal 3 2 2 3 2 2 11 8" xfId="9399"/>
    <cellStyle name="Normal 3 2 2 3 2 2 12" xfId="9400"/>
    <cellStyle name="Normal 3 2 2 3 2 2 13" xfId="9401"/>
    <cellStyle name="Normal 3 2 2 3 2 2 14" xfId="9402"/>
    <cellStyle name="Normal 3 2 2 3 2 2 15" xfId="9403"/>
    <cellStyle name="Normal 3 2 2 3 2 2 16" xfId="9404"/>
    <cellStyle name="Normal 3 2 2 3 2 2 17" xfId="9405"/>
    <cellStyle name="Normal 3 2 2 3 2 2 2" xfId="9406"/>
    <cellStyle name="Normal 3 2 2 3 2 2 2 10" xfId="9407"/>
    <cellStyle name="Normal 3 2 2 3 2 2 2 10 2" xfId="9408"/>
    <cellStyle name="Normal 3 2 2 3 2 2 2 10 2 2" xfId="9409"/>
    <cellStyle name="Normal 3 2 2 3 2 2 2 10 2 2 2" xfId="9410"/>
    <cellStyle name="Normal 3 2 2 3 2 2 2 10 2 2 3" xfId="9411"/>
    <cellStyle name="Normal 3 2 2 3 2 2 2 10 2 2 4" xfId="9412"/>
    <cellStyle name="Normal 3 2 2 3 2 2 2 10 2 2 5" xfId="9413"/>
    <cellStyle name="Normal 3 2 2 3 2 2 2 10 2 2 6" xfId="9414"/>
    <cellStyle name="Normal 3 2 2 3 2 2 2 10 2 2 7" xfId="9415"/>
    <cellStyle name="Normal 3 2 2 3 2 2 2 10 2 2 8" xfId="9416"/>
    <cellStyle name="Normal 3 2 2 3 2 2 2 10 2 3" xfId="9417"/>
    <cellStyle name="Normal 3 2 2 3 2 2 2 10 2 4" xfId="9418"/>
    <cellStyle name="Normal 3 2 2 3 2 2 2 10 2 5" xfId="9419"/>
    <cellStyle name="Normal 3 2 2 3 2 2 2 10 2 6" xfId="9420"/>
    <cellStyle name="Normal 3 2 2 3 2 2 2 10 2 7" xfId="9421"/>
    <cellStyle name="Normal 3 2 2 3 2 2 2 10 2 8" xfId="9422"/>
    <cellStyle name="Normal 3 2 2 3 2 2 2 10 3" xfId="9423"/>
    <cellStyle name="Normal 3 2 2 3 2 2 2 10 4" xfId="9424"/>
    <cellStyle name="Normal 3 2 2 3 2 2 2 10 5" xfId="9425"/>
    <cellStyle name="Normal 3 2 2 3 2 2 2 10 6" xfId="9426"/>
    <cellStyle name="Normal 3 2 2 3 2 2 2 10 7" xfId="9427"/>
    <cellStyle name="Normal 3 2 2 3 2 2 2 10 8" xfId="9428"/>
    <cellStyle name="Normal 3 2 2 3 2 2 2 10 9" xfId="9429"/>
    <cellStyle name="Normal 3 2 2 3 2 2 2 11" xfId="9430"/>
    <cellStyle name="Normal 3 2 2 3 2 2 2 11 2" xfId="9431"/>
    <cellStyle name="Normal 3 2 2 3 2 2 2 11 3" xfId="9432"/>
    <cellStyle name="Normal 3 2 2 3 2 2 2 11 4" xfId="9433"/>
    <cellStyle name="Normal 3 2 2 3 2 2 2 11 5" xfId="9434"/>
    <cellStyle name="Normal 3 2 2 3 2 2 2 11 6" xfId="9435"/>
    <cellStyle name="Normal 3 2 2 3 2 2 2 11 7" xfId="9436"/>
    <cellStyle name="Normal 3 2 2 3 2 2 2 11 8" xfId="9437"/>
    <cellStyle name="Normal 3 2 2 3 2 2 2 12" xfId="9438"/>
    <cellStyle name="Normal 3 2 2 3 2 2 2 13" xfId="9439"/>
    <cellStyle name="Normal 3 2 2 3 2 2 2 14" xfId="9440"/>
    <cellStyle name="Normal 3 2 2 3 2 2 2 15" xfId="9441"/>
    <cellStyle name="Normal 3 2 2 3 2 2 2 16" xfId="9442"/>
    <cellStyle name="Normal 3 2 2 3 2 2 2 17" xfId="9443"/>
    <cellStyle name="Normal 3 2 2 3 2 2 2 2" xfId="9444"/>
    <cellStyle name="Normal 3 2 2 3 2 2 2 2 10" xfId="9445"/>
    <cellStyle name="Normal 3 2 2 3 2 2 2 2 2" xfId="9446"/>
    <cellStyle name="Normal 3 2 2 3 2 2 2 2 2 2" xfId="9447"/>
    <cellStyle name="Normal 3 2 2 3 2 2 2 2 2 2 2" xfId="9448"/>
    <cellStyle name="Normal 3 2 2 3 2 2 2 2 2 2 2 2" xfId="9449"/>
    <cellStyle name="Normal 3 2 2 3 2 2 2 2 2 2 2 3" xfId="9450"/>
    <cellStyle name="Normal 3 2 2 3 2 2 2 2 2 2 2 4" xfId="9451"/>
    <cellStyle name="Normal 3 2 2 3 2 2 2 2 2 2 2 5" xfId="9452"/>
    <cellStyle name="Normal 3 2 2 3 2 2 2 2 2 2 2 6" xfId="9453"/>
    <cellStyle name="Normal 3 2 2 3 2 2 2 2 2 2 2 7" xfId="9454"/>
    <cellStyle name="Normal 3 2 2 3 2 2 2 2 2 2 2 8" xfId="9455"/>
    <cellStyle name="Normal 3 2 2 3 2 2 2 2 2 2 3" xfId="9456"/>
    <cellStyle name="Normal 3 2 2 3 2 2 2 2 2 2 4" xfId="9457"/>
    <cellStyle name="Normal 3 2 2 3 2 2 2 2 2 2 5" xfId="9458"/>
    <cellStyle name="Normal 3 2 2 3 2 2 2 2 2 2 6" xfId="9459"/>
    <cellStyle name="Normal 3 2 2 3 2 2 2 2 2 2 7" xfId="9460"/>
    <cellStyle name="Normal 3 2 2 3 2 2 2 2 2 2 8" xfId="9461"/>
    <cellStyle name="Normal 3 2 2 3 2 2 2 2 2 3" xfId="9462"/>
    <cellStyle name="Normal 3 2 2 3 2 2 2 2 2 4" xfId="9463"/>
    <cellStyle name="Normal 3 2 2 3 2 2 2 2 2 5" xfId="9464"/>
    <cellStyle name="Normal 3 2 2 3 2 2 2 2 2 6" xfId="9465"/>
    <cellStyle name="Normal 3 2 2 3 2 2 2 2 2 7" xfId="9466"/>
    <cellStyle name="Normal 3 2 2 3 2 2 2 2 2 8" xfId="9467"/>
    <cellStyle name="Normal 3 2 2 3 2 2 2 2 2 9" xfId="9468"/>
    <cellStyle name="Normal 3 2 2 3 2 2 2 2 3" xfId="9469"/>
    <cellStyle name="Normal 3 2 2 3 2 2 2 2 4" xfId="9470"/>
    <cellStyle name="Normal 3 2 2 3 2 2 2 2 4 2" xfId="9471"/>
    <cellStyle name="Normal 3 2 2 3 2 2 2 2 4 3" xfId="9472"/>
    <cellStyle name="Normal 3 2 2 3 2 2 2 2 4 4" xfId="9473"/>
    <cellStyle name="Normal 3 2 2 3 2 2 2 2 4 5" xfId="9474"/>
    <cellStyle name="Normal 3 2 2 3 2 2 2 2 4 6" xfId="9475"/>
    <cellStyle name="Normal 3 2 2 3 2 2 2 2 4 7" xfId="9476"/>
    <cellStyle name="Normal 3 2 2 3 2 2 2 2 4 8" xfId="9477"/>
    <cellStyle name="Normal 3 2 2 3 2 2 2 2 5" xfId="9478"/>
    <cellStyle name="Normal 3 2 2 3 2 2 2 2 6" xfId="9479"/>
    <cellStyle name="Normal 3 2 2 3 2 2 2 2 7" xfId="9480"/>
    <cellStyle name="Normal 3 2 2 3 2 2 2 2 8" xfId="9481"/>
    <cellStyle name="Normal 3 2 2 3 2 2 2 2 9" xfId="9482"/>
    <cellStyle name="Normal 3 2 2 3 2 2 2 3" xfId="9483"/>
    <cellStyle name="Normal 3 2 2 3 2 2 2 4" xfId="9484"/>
    <cellStyle name="Normal 3 2 2 3 2 2 2 5" xfId="9485"/>
    <cellStyle name="Normal 3 2 2 3 2 2 2 6" xfId="9486"/>
    <cellStyle name="Normal 3 2 2 3 2 2 2 7" xfId="9487"/>
    <cellStyle name="Normal 3 2 2 3 2 2 2 8" xfId="9488"/>
    <cellStyle name="Normal 3 2 2 3 2 2 2 9" xfId="9489"/>
    <cellStyle name="Normal 3 2 2 3 2 2 3" xfId="9490"/>
    <cellStyle name="Normal 3 2 2 3 2 2 3 10" xfId="9491"/>
    <cellStyle name="Normal 3 2 2 3 2 2 3 2" xfId="9492"/>
    <cellStyle name="Normal 3 2 2 3 2 2 3 2 2" xfId="9493"/>
    <cellStyle name="Normal 3 2 2 3 2 2 3 2 2 2" xfId="9494"/>
    <cellStyle name="Normal 3 2 2 3 2 2 3 2 2 2 2" xfId="9495"/>
    <cellStyle name="Normal 3 2 2 3 2 2 3 2 2 2 3" xfId="9496"/>
    <cellStyle name="Normal 3 2 2 3 2 2 3 2 2 2 4" xfId="9497"/>
    <cellStyle name="Normal 3 2 2 3 2 2 3 2 2 2 5" xfId="9498"/>
    <cellStyle name="Normal 3 2 2 3 2 2 3 2 2 2 6" xfId="9499"/>
    <cellStyle name="Normal 3 2 2 3 2 2 3 2 2 2 7" xfId="9500"/>
    <cellStyle name="Normal 3 2 2 3 2 2 3 2 2 2 8" xfId="9501"/>
    <cellStyle name="Normal 3 2 2 3 2 2 3 2 2 3" xfId="9502"/>
    <cellStyle name="Normal 3 2 2 3 2 2 3 2 2 4" xfId="9503"/>
    <cellStyle name="Normal 3 2 2 3 2 2 3 2 2 5" xfId="9504"/>
    <cellStyle name="Normal 3 2 2 3 2 2 3 2 2 6" xfId="9505"/>
    <cellStyle name="Normal 3 2 2 3 2 2 3 2 2 7" xfId="9506"/>
    <cellStyle name="Normal 3 2 2 3 2 2 3 2 2 8" xfId="9507"/>
    <cellStyle name="Normal 3 2 2 3 2 2 3 2 3" xfId="9508"/>
    <cellStyle name="Normal 3 2 2 3 2 2 3 2 4" xfId="9509"/>
    <cellStyle name="Normal 3 2 2 3 2 2 3 2 5" xfId="9510"/>
    <cellStyle name="Normal 3 2 2 3 2 2 3 2 6" xfId="9511"/>
    <cellStyle name="Normal 3 2 2 3 2 2 3 2 7" xfId="9512"/>
    <cellStyle name="Normal 3 2 2 3 2 2 3 2 8" xfId="9513"/>
    <cellStyle name="Normal 3 2 2 3 2 2 3 2 9" xfId="9514"/>
    <cellStyle name="Normal 3 2 2 3 2 2 3 3" xfId="9515"/>
    <cellStyle name="Normal 3 2 2 3 2 2 3 4" xfId="9516"/>
    <cellStyle name="Normal 3 2 2 3 2 2 3 4 2" xfId="9517"/>
    <cellStyle name="Normal 3 2 2 3 2 2 3 4 3" xfId="9518"/>
    <cellStyle name="Normal 3 2 2 3 2 2 3 4 4" xfId="9519"/>
    <cellStyle name="Normal 3 2 2 3 2 2 3 4 5" xfId="9520"/>
    <cellStyle name="Normal 3 2 2 3 2 2 3 4 6" xfId="9521"/>
    <cellStyle name="Normal 3 2 2 3 2 2 3 4 7" xfId="9522"/>
    <cellStyle name="Normal 3 2 2 3 2 2 3 4 8" xfId="9523"/>
    <cellStyle name="Normal 3 2 2 3 2 2 3 5" xfId="9524"/>
    <cellStyle name="Normal 3 2 2 3 2 2 3 6" xfId="9525"/>
    <cellStyle name="Normal 3 2 2 3 2 2 3 7" xfId="9526"/>
    <cellStyle name="Normal 3 2 2 3 2 2 3 8" xfId="9527"/>
    <cellStyle name="Normal 3 2 2 3 2 2 3 9" xfId="9528"/>
    <cellStyle name="Normal 3 2 2 3 2 2 4" xfId="9529"/>
    <cellStyle name="Normal 3 2 2 3 2 2 5" xfId="9530"/>
    <cellStyle name="Normal 3 2 2 3 2 2 6" xfId="9531"/>
    <cellStyle name="Normal 3 2 2 3 2 2 7" xfId="9532"/>
    <cellStyle name="Normal 3 2 2 3 2 2 8" xfId="9533"/>
    <cellStyle name="Normal 3 2 2 3 2 2 9" xfId="9534"/>
    <cellStyle name="Normal 3 2 2 3 2 20" xfId="9535"/>
    <cellStyle name="Normal 3 2 2 3 2 21" xfId="9536"/>
    <cellStyle name="Normal 3 2 2 3 2 22" xfId="9537"/>
    <cellStyle name="Normal 3 2 2 3 2 3" xfId="9538"/>
    <cellStyle name="Normal 3 2 2 3 2 4" xfId="9539"/>
    <cellStyle name="Normal 3 2 2 3 2 5" xfId="9540"/>
    <cellStyle name="Normal 3 2 2 3 2 6" xfId="9541"/>
    <cellStyle name="Normal 3 2 2 3 2 7" xfId="9542"/>
    <cellStyle name="Normal 3 2 2 3 2 7 10" xfId="9543"/>
    <cellStyle name="Normal 3 2 2 3 2 7 2" xfId="9544"/>
    <cellStyle name="Normal 3 2 2 3 2 7 2 2" xfId="9545"/>
    <cellStyle name="Normal 3 2 2 3 2 7 2 2 2" xfId="9546"/>
    <cellStyle name="Normal 3 2 2 3 2 7 2 2 2 2" xfId="9547"/>
    <cellStyle name="Normal 3 2 2 3 2 7 2 2 2 3" xfId="9548"/>
    <cellStyle name="Normal 3 2 2 3 2 7 2 2 2 4" xfId="9549"/>
    <cellStyle name="Normal 3 2 2 3 2 7 2 2 2 5" xfId="9550"/>
    <cellStyle name="Normal 3 2 2 3 2 7 2 2 2 6" xfId="9551"/>
    <cellStyle name="Normal 3 2 2 3 2 7 2 2 2 7" xfId="9552"/>
    <cellStyle name="Normal 3 2 2 3 2 7 2 2 2 8" xfId="9553"/>
    <cellStyle name="Normal 3 2 2 3 2 7 2 2 3" xfId="9554"/>
    <cellStyle name="Normal 3 2 2 3 2 7 2 2 4" xfId="9555"/>
    <cellStyle name="Normal 3 2 2 3 2 7 2 2 5" xfId="9556"/>
    <cellStyle name="Normal 3 2 2 3 2 7 2 2 6" xfId="9557"/>
    <cellStyle name="Normal 3 2 2 3 2 7 2 2 7" xfId="9558"/>
    <cellStyle name="Normal 3 2 2 3 2 7 2 2 8" xfId="9559"/>
    <cellStyle name="Normal 3 2 2 3 2 7 2 3" xfId="9560"/>
    <cellStyle name="Normal 3 2 2 3 2 7 2 4" xfId="9561"/>
    <cellStyle name="Normal 3 2 2 3 2 7 2 5" xfId="9562"/>
    <cellStyle name="Normal 3 2 2 3 2 7 2 6" xfId="9563"/>
    <cellStyle name="Normal 3 2 2 3 2 7 2 7" xfId="9564"/>
    <cellStyle name="Normal 3 2 2 3 2 7 2 8" xfId="9565"/>
    <cellStyle name="Normal 3 2 2 3 2 7 2 9" xfId="9566"/>
    <cellStyle name="Normal 3 2 2 3 2 7 3" xfId="9567"/>
    <cellStyle name="Normal 3 2 2 3 2 7 4" xfId="9568"/>
    <cellStyle name="Normal 3 2 2 3 2 7 4 2" xfId="9569"/>
    <cellStyle name="Normal 3 2 2 3 2 7 4 3" xfId="9570"/>
    <cellStyle name="Normal 3 2 2 3 2 7 4 4" xfId="9571"/>
    <cellStyle name="Normal 3 2 2 3 2 7 4 5" xfId="9572"/>
    <cellStyle name="Normal 3 2 2 3 2 7 4 6" xfId="9573"/>
    <cellStyle name="Normal 3 2 2 3 2 7 4 7" xfId="9574"/>
    <cellStyle name="Normal 3 2 2 3 2 7 4 8" xfId="9575"/>
    <cellStyle name="Normal 3 2 2 3 2 7 5" xfId="9576"/>
    <cellStyle name="Normal 3 2 2 3 2 7 6" xfId="9577"/>
    <cellStyle name="Normal 3 2 2 3 2 7 7" xfId="9578"/>
    <cellStyle name="Normal 3 2 2 3 2 7 8" xfId="9579"/>
    <cellStyle name="Normal 3 2 2 3 2 7 9" xfId="9580"/>
    <cellStyle name="Normal 3 2 2 3 2 8" xfId="9581"/>
    <cellStyle name="Normal 3 2 2 3 2 9" xfId="9582"/>
    <cellStyle name="Normal 3 2 2 3 20" xfId="9583"/>
    <cellStyle name="Normal 3 2 2 3 21" xfId="9584"/>
    <cellStyle name="Normal 3 2 2 3 22" xfId="9585"/>
    <cellStyle name="Normal 3 2 2 3 3" xfId="9586"/>
    <cellStyle name="Normal 3 2 2 3 3 10" xfId="9587"/>
    <cellStyle name="Normal 3 2 2 3 3 10 2" xfId="9588"/>
    <cellStyle name="Normal 3 2 2 3 3 10 2 2" xfId="9589"/>
    <cellStyle name="Normal 3 2 2 3 3 10 2 2 2" xfId="9590"/>
    <cellStyle name="Normal 3 2 2 3 3 10 2 2 3" xfId="9591"/>
    <cellStyle name="Normal 3 2 2 3 3 10 2 2 4" xfId="9592"/>
    <cellStyle name="Normal 3 2 2 3 3 10 2 2 5" xfId="9593"/>
    <cellStyle name="Normal 3 2 2 3 3 10 2 2 6" xfId="9594"/>
    <cellStyle name="Normal 3 2 2 3 3 10 2 2 7" xfId="9595"/>
    <cellStyle name="Normal 3 2 2 3 3 10 2 2 8" xfId="9596"/>
    <cellStyle name="Normal 3 2 2 3 3 10 2 3" xfId="9597"/>
    <cellStyle name="Normal 3 2 2 3 3 10 2 4" xfId="9598"/>
    <cellStyle name="Normal 3 2 2 3 3 10 2 5" xfId="9599"/>
    <cellStyle name="Normal 3 2 2 3 3 10 2 6" xfId="9600"/>
    <cellStyle name="Normal 3 2 2 3 3 10 2 7" xfId="9601"/>
    <cellStyle name="Normal 3 2 2 3 3 10 2 8" xfId="9602"/>
    <cellStyle name="Normal 3 2 2 3 3 10 3" xfId="9603"/>
    <cellStyle name="Normal 3 2 2 3 3 10 4" xfId="9604"/>
    <cellStyle name="Normal 3 2 2 3 3 10 5" xfId="9605"/>
    <cellStyle name="Normal 3 2 2 3 3 10 6" xfId="9606"/>
    <cellStyle name="Normal 3 2 2 3 3 10 7" xfId="9607"/>
    <cellStyle name="Normal 3 2 2 3 3 10 8" xfId="9608"/>
    <cellStyle name="Normal 3 2 2 3 3 10 9" xfId="9609"/>
    <cellStyle name="Normal 3 2 2 3 3 11" xfId="9610"/>
    <cellStyle name="Normal 3 2 2 3 3 11 2" xfId="9611"/>
    <cellStyle name="Normal 3 2 2 3 3 11 3" xfId="9612"/>
    <cellStyle name="Normal 3 2 2 3 3 11 4" xfId="9613"/>
    <cellStyle name="Normal 3 2 2 3 3 11 5" xfId="9614"/>
    <cellStyle name="Normal 3 2 2 3 3 11 6" xfId="9615"/>
    <cellStyle name="Normal 3 2 2 3 3 11 7" xfId="9616"/>
    <cellStyle name="Normal 3 2 2 3 3 11 8" xfId="9617"/>
    <cellStyle name="Normal 3 2 2 3 3 12" xfId="9618"/>
    <cellStyle name="Normal 3 2 2 3 3 13" xfId="9619"/>
    <cellStyle name="Normal 3 2 2 3 3 14" xfId="9620"/>
    <cellStyle name="Normal 3 2 2 3 3 15" xfId="9621"/>
    <cellStyle name="Normal 3 2 2 3 3 16" xfId="9622"/>
    <cellStyle name="Normal 3 2 2 3 3 17" xfId="9623"/>
    <cellStyle name="Normal 3 2 2 3 3 2" xfId="9624"/>
    <cellStyle name="Normal 3 2 2 3 3 2 10" xfId="9625"/>
    <cellStyle name="Normal 3 2 2 3 3 2 10 2" xfId="9626"/>
    <cellStyle name="Normal 3 2 2 3 3 2 10 2 2" xfId="9627"/>
    <cellStyle name="Normal 3 2 2 3 3 2 10 2 2 2" xfId="9628"/>
    <cellStyle name="Normal 3 2 2 3 3 2 10 2 2 3" xfId="9629"/>
    <cellStyle name="Normal 3 2 2 3 3 2 10 2 2 4" xfId="9630"/>
    <cellStyle name="Normal 3 2 2 3 3 2 10 2 2 5" xfId="9631"/>
    <cellStyle name="Normal 3 2 2 3 3 2 10 2 2 6" xfId="9632"/>
    <cellStyle name="Normal 3 2 2 3 3 2 10 2 2 7" xfId="9633"/>
    <cellStyle name="Normal 3 2 2 3 3 2 10 2 2 8" xfId="9634"/>
    <cellStyle name="Normal 3 2 2 3 3 2 10 2 3" xfId="9635"/>
    <cellStyle name="Normal 3 2 2 3 3 2 10 2 4" xfId="9636"/>
    <cellStyle name="Normal 3 2 2 3 3 2 10 2 5" xfId="9637"/>
    <cellStyle name="Normal 3 2 2 3 3 2 10 2 6" xfId="9638"/>
    <cellStyle name="Normal 3 2 2 3 3 2 10 2 7" xfId="9639"/>
    <cellStyle name="Normal 3 2 2 3 3 2 10 2 8" xfId="9640"/>
    <cellStyle name="Normal 3 2 2 3 3 2 10 3" xfId="9641"/>
    <cellStyle name="Normal 3 2 2 3 3 2 10 4" xfId="9642"/>
    <cellStyle name="Normal 3 2 2 3 3 2 10 5" xfId="9643"/>
    <cellStyle name="Normal 3 2 2 3 3 2 10 6" xfId="9644"/>
    <cellStyle name="Normal 3 2 2 3 3 2 10 7" xfId="9645"/>
    <cellStyle name="Normal 3 2 2 3 3 2 10 8" xfId="9646"/>
    <cellStyle name="Normal 3 2 2 3 3 2 10 9" xfId="9647"/>
    <cellStyle name="Normal 3 2 2 3 3 2 11" xfId="9648"/>
    <cellStyle name="Normal 3 2 2 3 3 2 11 2" xfId="9649"/>
    <cellStyle name="Normal 3 2 2 3 3 2 11 3" xfId="9650"/>
    <cellStyle name="Normal 3 2 2 3 3 2 11 4" xfId="9651"/>
    <cellStyle name="Normal 3 2 2 3 3 2 11 5" xfId="9652"/>
    <cellStyle name="Normal 3 2 2 3 3 2 11 6" xfId="9653"/>
    <cellStyle name="Normal 3 2 2 3 3 2 11 7" xfId="9654"/>
    <cellStyle name="Normal 3 2 2 3 3 2 11 8" xfId="9655"/>
    <cellStyle name="Normal 3 2 2 3 3 2 12" xfId="9656"/>
    <cellStyle name="Normal 3 2 2 3 3 2 13" xfId="9657"/>
    <cellStyle name="Normal 3 2 2 3 3 2 14" xfId="9658"/>
    <cellStyle name="Normal 3 2 2 3 3 2 15" xfId="9659"/>
    <cellStyle name="Normal 3 2 2 3 3 2 16" xfId="9660"/>
    <cellStyle name="Normal 3 2 2 3 3 2 17" xfId="9661"/>
    <cellStyle name="Normal 3 2 2 3 3 2 2" xfId="9662"/>
    <cellStyle name="Normal 3 2 2 3 3 2 2 10" xfId="9663"/>
    <cellStyle name="Normal 3 2 2 3 3 2 2 2" xfId="9664"/>
    <cellStyle name="Normal 3 2 2 3 3 2 2 2 2" xfId="9665"/>
    <cellStyle name="Normal 3 2 2 3 3 2 2 2 2 2" xfId="9666"/>
    <cellStyle name="Normal 3 2 2 3 3 2 2 2 2 2 2" xfId="9667"/>
    <cellStyle name="Normal 3 2 2 3 3 2 2 2 2 2 3" xfId="9668"/>
    <cellStyle name="Normal 3 2 2 3 3 2 2 2 2 2 4" xfId="9669"/>
    <cellStyle name="Normal 3 2 2 3 3 2 2 2 2 2 5" xfId="9670"/>
    <cellStyle name="Normal 3 2 2 3 3 2 2 2 2 2 6" xfId="9671"/>
    <cellStyle name="Normal 3 2 2 3 3 2 2 2 2 2 7" xfId="9672"/>
    <cellStyle name="Normal 3 2 2 3 3 2 2 2 2 2 8" xfId="9673"/>
    <cellStyle name="Normal 3 2 2 3 3 2 2 2 2 3" xfId="9674"/>
    <cellStyle name="Normal 3 2 2 3 3 2 2 2 2 4" xfId="9675"/>
    <cellStyle name="Normal 3 2 2 3 3 2 2 2 2 5" xfId="9676"/>
    <cellStyle name="Normal 3 2 2 3 3 2 2 2 2 6" xfId="9677"/>
    <cellStyle name="Normal 3 2 2 3 3 2 2 2 2 7" xfId="9678"/>
    <cellStyle name="Normal 3 2 2 3 3 2 2 2 2 8" xfId="9679"/>
    <cellStyle name="Normal 3 2 2 3 3 2 2 2 3" xfId="9680"/>
    <cellStyle name="Normal 3 2 2 3 3 2 2 2 4" xfId="9681"/>
    <cellStyle name="Normal 3 2 2 3 3 2 2 2 5" xfId="9682"/>
    <cellStyle name="Normal 3 2 2 3 3 2 2 2 6" xfId="9683"/>
    <cellStyle name="Normal 3 2 2 3 3 2 2 2 7" xfId="9684"/>
    <cellStyle name="Normal 3 2 2 3 3 2 2 2 8" xfId="9685"/>
    <cellStyle name="Normal 3 2 2 3 3 2 2 2 9" xfId="9686"/>
    <cellStyle name="Normal 3 2 2 3 3 2 2 3" xfId="9687"/>
    <cellStyle name="Normal 3 2 2 3 3 2 2 4" xfId="9688"/>
    <cellStyle name="Normal 3 2 2 3 3 2 2 4 2" xfId="9689"/>
    <cellStyle name="Normal 3 2 2 3 3 2 2 4 3" xfId="9690"/>
    <cellStyle name="Normal 3 2 2 3 3 2 2 4 4" xfId="9691"/>
    <cellStyle name="Normal 3 2 2 3 3 2 2 4 5" xfId="9692"/>
    <cellStyle name="Normal 3 2 2 3 3 2 2 4 6" xfId="9693"/>
    <cellStyle name="Normal 3 2 2 3 3 2 2 4 7" xfId="9694"/>
    <cellStyle name="Normal 3 2 2 3 3 2 2 4 8" xfId="9695"/>
    <cellStyle name="Normal 3 2 2 3 3 2 2 5" xfId="9696"/>
    <cellStyle name="Normal 3 2 2 3 3 2 2 6" xfId="9697"/>
    <cellStyle name="Normal 3 2 2 3 3 2 2 7" xfId="9698"/>
    <cellStyle name="Normal 3 2 2 3 3 2 2 8" xfId="9699"/>
    <cellStyle name="Normal 3 2 2 3 3 2 2 9" xfId="9700"/>
    <cellStyle name="Normal 3 2 2 3 3 2 3" xfId="9701"/>
    <cellStyle name="Normal 3 2 2 3 3 2 4" xfId="9702"/>
    <cellStyle name="Normal 3 2 2 3 3 2 5" xfId="9703"/>
    <cellStyle name="Normal 3 2 2 3 3 2 6" xfId="9704"/>
    <cellStyle name="Normal 3 2 2 3 3 2 7" xfId="9705"/>
    <cellStyle name="Normal 3 2 2 3 3 2 8" xfId="9706"/>
    <cellStyle name="Normal 3 2 2 3 3 2 9" xfId="9707"/>
    <cellStyle name="Normal 3 2 2 3 3 3" xfId="9708"/>
    <cellStyle name="Normal 3 2 2 3 3 3 10" xfId="9709"/>
    <cellStyle name="Normal 3 2 2 3 3 3 2" xfId="9710"/>
    <cellStyle name="Normal 3 2 2 3 3 3 2 2" xfId="9711"/>
    <cellStyle name="Normal 3 2 2 3 3 3 2 2 2" xfId="9712"/>
    <cellStyle name="Normal 3 2 2 3 3 3 2 2 2 2" xfId="9713"/>
    <cellStyle name="Normal 3 2 2 3 3 3 2 2 2 3" xfId="9714"/>
    <cellStyle name="Normal 3 2 2 3 3 3 2 2 2 4" xfId="9715"/>
    <cellStyle name="Normal 3 2 2 3 3 3 2 2 2 5" xfId="9716"/>
    <cellStyle name="Normal 3 2 2 3 3 3 2 2 2 6" xfId="9717"/>
    <cellStyle name="Normal 3 2 2 3 3 3 2 2 2 7" xfId="9718"/>
    <cellStyle name="Normal 3 2 2 3 3 3 2 2 2 8" xfId="9719"/>
    <cellStyle name="Normal 3 2 2 3 3 3 2 2 3" xfId="9720"/>
    <cellStyle name="Normal 3 2 2 3 3 3 2 2 4" xfId="9721"/>
    <cellStyle name="Normal 3 2 2 3 3 3 2 2 5" xfId="9722"/>
    <cellStyle name="Normal 3 2 2 3 3 3 2 2 6" xfId="9723"/>
    <cellStyle name="Normal 3 2 2 3 3 3 2 2 7" xfId="9724"/>
    <cellStyle name="Normal 3 2 2 3 3 3 2 2 8" xfId="9725"/>
    <cellStyle name="Normal 3 2 2 3 3 3 2 3" xfId="9726"/>
    <cellStyle name="Normal 3 2 2 3 3 3 2 4" xfId="9727"/>
    <cellStyle name="Normal 3 2 2 3 3 3 2 5" xfId="9728"/>
    <cellStyle name="Normal 3 2 2 3 3 3 2 6" xfId="9729"/>
    <cellStyle name="Normal 3 2 2 3 3 3 2 7" xfId="9730"/>
    <cellStyle name="Normal 3 2 2 3 3 3 2 8" xfId="9731"/>
    <cellStyle name="Normal 3 2 2 3 3 3 2 9" xfId="9732"/>
    <cellStyle name="Normal 3 2 2 3 3 3 3" xfId="9733"/>
    <cellStyle name="Normal 3 2 2 3 3 3 4" xfId="9734"/>
    <cellStyle name="Normal 3 2 2 3 3 3 4 2" xfId="9735"/>
    <cellStyle name="Normal 3 2 2 3 3 3 4 3" xfId="9736"/>
    <cellStyle name="Normal 3 2 2 3 3 3 4 4" xfId="9737"/>
    <cellStyle name="Normal 3 2 2 3 3 3 4 5" xfId="9738"/>
    <cellStyle name="Normal 3 2 2 3 3 3 4 6" xfId="9739"/>
    <cellStyle name="Normal 3 2 2 3 3 3 4 7" xfId="9740"/>
    <cellStyle name="Normal 3 2 2 3 3 3 4 8" xfId="9741"/>
    <cellStyle name="Normal 3 2 2 3 3 3 5" xfId="9742"/>
    <cellStyle name="Normal 3 2 2 3 3 3 6" xfId="9743"/>
    <cellStyle name="Normal 3 2 2 3 3 3 7" xfId="9744"/>
    <cellStyle name="Normal 3 2 2 3 3 3 8" xfId="9745"/>
    <cellStyle name="Normal 3 2 2 3 3 3 9" xfId="9746"/>
    <cellStyle name="Normal 3 2 2 3 3 4" xfId="9747"/>
    <cellStyle name="Normal 3 2 2 3 3 5" xfId="9748"/>
    <cellStyle name="Normal 3 2 2 3 3 6" xfId="9749"/>
    <cellStyle name="Normal 3 2 2 3 3 7" xfId="9750"/>
    <cellStyle name="Normal 3 2 2 3 3 8" xfId="9751"/>
    <cellStyle name="Normal 3 2 2 3 3 9" xfId="9752"/>
    <cellStyle name="Normal 3 2 2 3 4" xfId="9753"/>
    <cellStyle name="Normal 3 2 2 3 5" xfId="9754"/>
    <cellStyle name="Normal 3 2 2 3 6" xfId="9755"/>
    <cellStyle name="Normal 3 2 2 3 7" xfId="9756"/>
    <cellStyle name="Normal 3 2 2 3 7 10" xfId="9757"/>
    <cellStyle name="Normal 3 2 2 3 7 2" xfId="9758"/>
    <cellStyle name="Normal 3 2 2 3 7 2 2" xfId="9759"/>
    <cellStyle name="Normal 3 2 2 3 7 2 2 2" xfId="9760"/>
    <cellStyle name="Normal 3 2 2 3 7 2 2 2 2" xfId="9761"/>
    <cellStyle name="Normal 3 2 2 3 7 2 2 2 3" xfId="9762"/>
    <cellStyle name="Normal 3 2 2 3 7 2 2 2 4" xfId="9763"/>
    <cellStyle name="Normal 3 2 2 3 7 2 2 2 5" xfId="9764"/>
    <cellStyle name="Normal 3 2 2 3 7 2 2 2 6" xfId="9765"/>
    <cellStyle name="Normal 3 2 2 3 7 2 2 2 7" xfId="9766"/>
    <cellStyle name="Normal 3 2 2 3 7 2 2 2 8" xfId="9767"/>
    <cellStyle name="Normal 3 2 2 3 7 2 2 3" xfId="9768"/>
    <cellStyle name="Normal 3 2 2 3 7 2 2 4" xfId="9769"/>
    <cellStyle name="Normal 3 2 2 3 7 2 2 5" xfId="9770"/>
    <cellStyle name="Normal 3 2 2 3 7 2 2 6" xfId="9771"/>
    <cellStyle name="Normal 3 2 2 3 7 2 2 7" xfId="9772"/>
    <cellStyle name="Normal 3 2 2 3 7 2 2 8" xfId="9773"/>
    <cellStyle name="Normal 3 2 2 3 7 2 3" xfId="9774"/>
    <cellStyle name="Normal 3 2 2 3 7 2 4" xfId="9775"/>
    <cellStyle name="Normal 3 2 2 3 7 2 5" xfId="9776"/>
    <cellStyle name="Normal 3 2 2 3 7 2 6" xfId="9777"/>
    <cellStyle name="Normal 3 2 2 3 7 2 7" xfId="9778"/>
    <cellStyle name="Normal 3 2 2 3 7 2 8" xfId="9779"/>
    <cellStyle name="Normal 3 2 2 3 7 2 9" xfId="9780"/>
    <cellStyle name="Normal 3 2 2 3 7 3" xfId="9781"/>
    <cellStyle name="Normal 3 2 2 3 7 4" xfId="9782"/>
    <cellStyle name="Normal 3 2 2 3 7 4 2" xfId="9783"/>
    <cellStyle name="Normal 3 2 2 3 7 4 3" xfId="9784"/>
    <cellStyle name="Normal 3 2 2 3 7 4 4" xfId="9785"/>
    <cellStyle name="Normal 3 2 2 3 7 4 5" xfId="9786"/>
    <cellStyle name="Normal 3 2 2 3 7 4 6" xfId="9787"/>
    <cellStyle name="Normal 3 2 2 3 7 4 7" xfId="9788"/>
    <cellStyle name="Normal 3 2 2 3 7 4 8" xfId="9789"/>
    <cellStyle name="Normal 3 2 2 3 7 5" xfId="9790"/>
    <cellStyle name="Normal 3 2 2 3 7 6" xfId="9791"/>
    <cellStyle name="Normal 3 2 2 3 7 7" xfId="9792"/>
    <cellStyle name="Normal 3 2 2 3 7 8" xfId="9793"/>
    <cellStyle name="Normal 3 2 2 3 7 9" xfId="9794"/>
    <cellStyle name="Normal 3 2 2 3 8" xfId="9795"/>
    <cellStyle name="Normal 3 2 2 3 9" xfId="9796"/>
    <cellStyle name="Normal 3 2 2 30" xfId="9797"/>
    <cellStyle name="Normal 3 2 2 31" xfId="9798"/>
    <cellStyle name="Normal 3 2 2 32" xfId="9799"/>
    <cellStyle name="Normal 3 2 2 33" xfId="9800"/>
    <cellStyle name="Normal 3 2 2 34" xfId="9801"/>
    <cellStyle name="Normal 3 2 2 35" xfId="9802"/>
    <cellStyle name="Normal 3 2 2 36" xfId="9803"/>
    <cellStyle name="Normal 3 2 2 36 2" xfId="9804"/>
    <cellStyle name="Normal 3 2 2 36 2 2" xfId="9805"/>
    <cellStyle name="Normal 3 2 2 36 2 2 2" xfId="9806"/>
    <cellStyle name="Normal 3 2 2 36 2 2 3" xfId="9807"/>
    <cellStyle name="Normal 3 2 2 36 2 2 4" xfId="9808"/>
    <cellStyle name="Normal 3 2 2 36 2 2 5" xfId="9809"/>
    <cellStyle name="Normal 3 2 2 36 2 2 6" xfId="9810"/>
    <cellStyle name="Normal 3 2 2 36 2 2 7" xfId="9811"/>
    <cellStyle name="Normal 3 2 2 36 2 2 8" xfId="9812"/>
    <cellStyle name="Normal 3 2 2 36 2 3" xfId="9813"/>
    <cellStyle name="Normal 3 2 2 36 2 4" xfId="9814"/>
    <cellStyle name="Normal 3 2 2 36 2 5" xfId="9815"/>
    <cellStyle name="Normal 3 2 2 36 2 6" xfId="9816"/>
    <cellStyle name="Normal 3 2 2 36 2 7" xfId="9817"/>
    <cellStyle name="Normal 3 2 2 36 2 8" xfId="9818"/>
    <cellStyle name="Normal 3 2 2 36 3" xfId="9819"/>
    <cellStyle name="Normal 3 2 2 36 4" xfId="9820"/>
    <cellStyle name="Normal 3 2 2 36 5" xfId="9821"/>
    <cellStyle name="Normal 3 2 2 36 6" xfId="9822"/>
    <cellStyle name="Normal 3 2 2 36 7" xfId="9823"/>
    <cellStyle name="Normal 3 2 2 36 8" xfId="9824"/>
    <cellStyle name="Normal 3 2 2 36 9" xfId="9825"/>
    <cellStyle name="Normal 3 2 2 37" xfId="9826"/>
    <cellStyle name="Normal 3 2 2 37 2" xfId="9827"/>
    <cellStyle name="Normal 3 2 2 37 3" xfId="9828"/>
    <cellStyle name="Normal 3 2 2 37 4" xfId="9829"/>
    <cellStyle name="Normal 3 2 2 37 5" xfId="9830"/>
    <cellStyle name="Normal 3 2 2 37 6" xfId="9831"/>
    <cellStyle name="Normal 3 2 2 37 7" xfId="9832"/>
    <cellStyle name="Normal 3 2 2 37 8" xfId="9833"/>
    <cellStyle name="Normal 3 2 2 38" xfId="9834"/>
    <cellStyle name="Normal 3 2 2 39" xfId="9835"/>
    <cellStyle name="Normal 3 2 2 4" xfId="9836"/>
    <cellStyle name="Normal 3 2 2 40" xfId="9837"/>
    <cellStyle name="Normal 3 2 2 41" xfId="9838"/>
    <cellStyle name="Normal 3 2 2 42" xfId="9839"/>
    <cellStyle name="Normal 3 2 2 43" xfId="9840"/>
    <cellStyle name="Normal 3 2 2 5" xfId="9841"/>
    <cellStyle name="Normal 3 2 2 6" xfId="9842"/>
    <cellStyle name="Normal 3 2 2 7" xfId="9843"/>
    <cellStyle name="Normal 3 2 2 8" xfId="9844"/>
    <cellStyle name="Normal 3 2 2 9" xfId="9845"/>
    <cellStyle name="Normal 3 2 20" xfId="9846"/>
    <cellStyle name="Normal 3 2 21" xfId="9847"/>
    <cellStyle name="Normal 3 2 22" xfId="9848"/>
    <cellStyle name="Normal 3 2 23" xfId="9849"/>
    <cellStyle name="Normal 3 2 24" xfId="9850"/>
    <cellStyle name="Normal 3 2 25" xfId="9851"/>
    <cellStyle name="Normal 3 2 26" xfId="9852"/>
    <cellStyle name="Normal 3 2 27" xfId="9853"/>
    <cellStyle name="Normal 3 2 28" xfId="9854"/>
    <cellStyle name="Normal 3 2 29" xfId="9855"/>
    <cellStyle name="Normal 3 2 3" xfId="9856"/>
    <cellStyle name="Normal 3 2 30" xfId="9857"/>
    <cellStyle name="Normal 3 2 31" xfId="9858"/>
    <cellStyle name="Normal 3 2 32" xfId="9859"/>
    <cellStyle name="Normal 3 2 33" xfId="9860"/>
    <cellStyle name="Normal 3 2 33 10" xfId="9861"/>
    <cellStyle name="Normal 3 2 33 10 2" xfId="9862"/>
    <cellStyle name="Normal 3 2 33 10 2 2" xfId="9863"/>
    <cellStyle name="Normal 3 2 33 10 2 2 2" xfId="9864"/>
    <cellStyle name="Normal 3 2 33 10 2 2 3" xfId="9865"/>
    <cellStyle name="Normal 3 2 33 10 2 2 4" xfId="9866"/>
    <cellStyle name="Normal 3 2 33 10 2 2 5" xfId="9867"/>
    <cellStyle name="Normal 3 2 33 10 2 2 6" xfId="9868"/>
    <cellStyle name="Normal 3 2 33 10 2 2 7" xfId="9869"/>
    <cellStyle name="Normal 3 2 33 10 2 2 8" xfId="9870"/>
    <cellStyle name="Normal 3 2 33 10 2 3" xfId="9871"/>
    <cellStyle name="Normal 3 2 33 10 2 4" xfId="9872"/>
    <cellStyle name="Normal 3 2 33 10 2 5" xfId="9873"/>
    <cellStyle name="Normal 3 2 33 10 2 6" xfId="9874"/>
    <cellStyle name="Normal 3 2 33 10 2 7" xfId="9875"/>
    <cellStyle name="Normal 3 2 33 10 2 8" xfId="9876"/>
    <cellStyle name="Normal 3 2 33 10 3" xfId="9877"/>
    <cellStyle name="Normal 3 2 33 10 4" xfId="9878"/>
    <cellStyle name="Normal 3 2 33 10 5" xfId="9879"/>
    <cellStyle name="Normal 3 2 33 10 6" xfId="9880"/>
    <cellStyle name="Normal 3 2 33 10 7" xfId="9881"/>
    <cellStyle name="Normal 3 2 33 10 8" xfId="9882"/>
    <cellStyle name="Normal 3 2 33 10 9" xfId="9883"/>
    <cellStyle name="Normal 3 2 33 11" xfId="9884"/>
    <cellStyle name="Normal 3 2 33 11 2" xfId="9885"/>
    <cellStyle name="Normal 3 2 33 11 3" xfId="9886"/>
    <cellStyle name="Normal 3 2 33 11 4" xfId="9887"/>
    <cellStyle name="Normal 3 2 33 11 5" xfId="9888"/>
    <cellStyle name="Normal 3 2 33 11 6" xfId="9889"/>
    <cellStyle name="Normal 3 2 33 11 7" xfId="9890"/>
    <cellStyle name="Normal 3 2 33 11 8" xfId="9891"/>
    <cellStyle name="Normal 3 2 33 12" xfId="9892"/>
    <cellStyle name="Normal 3 2 33 13" xfId="9893"/>
    <cellStyle name="Normal 3 2 33 14" xfId="9894"/>
    <cellStyle name="Normal 3 2 33 15" xfId="9895"/>
    <cellStyle name="Normal 3 2 33 16" xfId="9896"/>
    <cellStyle name="Normal 3 2 33 17" xfId="9897"/>
    <cellStyle name="Normal 3 2 33 2" xfId="9898"/>
    <cellStyle name="Normal 3 2 33 2 10" xfId="9899"/>
    <cellStyle name="Normal 3 2 33 2 10 2" xfId="9900"/>
    <cellStyle name="Normal 3 2 33 2 10 2 2" xfId="9901"/>
    <cellStyle name="Normal 3 2 33 2 10 2 2 2" xfId="9902"/>
    <cellStyle name="Normal 3 2 33 2 10 2 2 3" xfId="9903"/>
    <cellStyle name="Normal 3 2 33 2 10 2 2 4" xfId="9904"/>
    <cellStyle name="Normal 3 2 33 2 10 2 2 5" xfId="9905"/>
    <cellStyle name="Normal 3 2 33 2 10 2 2 6" xfId="9906"/>
    <cellStyle name="Normal 3 2 33 2 10 2 2 7" xfId="9907"/>
    <cellStyle name="Normal 3 2 33 2 10 2 2 8" xfId="9908"/>
    <cellStyle name="Normal 3 2 33 2 10 2 3" xfId="9909"/>
    <cellStyle name="Normal 3 2 33 2 10 2 4" xfId="9910"/>
    <cellStyle name="Normal 3 2 33 2 10 2 5" xfId="9911"/>
    <cellStyle name="Normal 3 2 33 2 10 2 6" xfId="9912"/>
    <cellStyle name="Normal 3 2 33 2 10 2 7" xfId="9913"/>
    <cellStyle name="Normal 3 2 33 2 10 2 8" xfId="9914"/>
    <cellStyle name="Normal 3 2 33 2 10 3" xfId="9915"/>
    <cellStyle name="Normal 3 2 33 2 10 4" xfId="9916"/>
    <cellStyle name="Normal 3 2 33 2 10 5" xfId="9917"/>
    <cellStyle name="Normal 3 2 33 2 10 6" xfId="9918"/>
    <cellStyle name="Normal 3 2 33 2 10 7" xfId="9919"/>
    <cellStyle name="Normal 3 2 33 2 10 8" xfId="9920"/>
    <cellStyle name="Normal 3 2 33 2 10 9" xfId="9921"/>
    <cellStyle name="Normal 3 2 33 2 11" xfId="9922"/>
    <cellStyle name="Normal 3 2 33 2 11 2" xfId="9923"/>
    <cellStyle name="Normal 3 2 33 2 11 3" xfId="9924"/>
    <cellStyle name="Normal 3 2 33 2 11 4" xfId="9925"/>
    <cellStyle name="Normal 3 2 33 2 11 5" xfId="9926"/>
    <cellStyle name="Normal 3 2 33 2 11 6" xfId="9927"/>
    <cellStyle name="Normal 3 2 33 2 11 7" xfId="9928"/>
    <cellStyle name="Normal 3 2 33 2 11 8" xfId="9929"/>
    <cellStyle name="Normal 3 2 33 2 12" xfId="9930"/>
    <cellStyle name="Normal 3 2 33 2 13" xfId="9931"/>
    <cellStyle name="Normal 3 2 33 2 14" xfId="9932"/>
    <cellStyle name="Normal 3 2 33 2 15" xfId="9933"/>
    <cellStyle name="Normal 3 2 33 2 16" xfId="9934"/>
    <cellStyle name="Normal 3 2 33 2 17" xfId="9935"/>
    <cellStyle name="Normal 3 2 33 2 2" xfId="9936"/>
    <cellStyle name="Normal 3 2 33 2 2 10" xfId="9937"/>
    <cellStyle name="Normal 3 2 33 2 2 2" xfId="9938"/>
    <cellStyle name="Normal 3 2 33 2 2 2 2" xfId="9939"/>
    <cellStyle name="Normal 3 2 33 2 2 2 2 2" xfId="9940"/>
    <cellStyle name="Normal 3 2 33 2 2 2 2 2 2" xfId="9941"/>
    <cellStyle name="Normal 3 2 33 2 2 2 2 2 3" xfId="9942"/>
    <cellStyle name="Normal 3 2 33 2 2 2 2 2 4" xfId="9943"/>
    <cellStyle name="Normal 3 2 33 2 2 2 2 2 5" xfId="9944"/>
    <cellStyle name="Normal 3 2 33 2 2 2 2 2 6" xfId="9945"/>
    <cellStyle name="Normal 3 2 33 2 2 2 2 2 7" xfId="9946"/>
    <cellStyle name="Normal 3 2 33 2 2 2 2 2 8" xfId="9947"/>
    <cellStyle name="Normal 3 2 33 2 2 2 2 3" xfId="9948"/>
    <cellStyle name="Normal 3 2 33 2 2 2 2 4" xfId="9949"/>
    <cellStyle name="Normal 3 2 33 2 2 2 2 5" xfId="9950"/>
    <cellStyle name="Normal 3 2 33 2 2 2 2 6" xfId="9951"/>
    <cellStyle name="Normal 3 2 33 2 2 2 2 7" xfId="9952"/>
    <cellStyle name="Normal 3 2 33 2 2 2 2 8" xfId="9953"/>
    <cellStyle name="Normal 3 2 33 2 2 2 3" xfId="9954"/>
    <cellStyle name="Normal 3 2 33 2 2 2 4" xfId="9955"/>
    <cellStyle name="Normal 3 2 33 2 2 2 5" xfId="9956"/>
    <cellStyle name="Normal 3 2 33 2 2 2 6" xfId="9957"/>
    <cellStyle name="Normal 3 2 33 2 2 2 7" xfId="9958"/>
    <cellStyle name="Normal 3 2 33 2 2 2 8" xfId="9959"/>
    <cellStyle name="Normal 3 2 33 2 2 2 9" xfId="9960"/>
    <cellStyle name="Normal 3 2 33 2 2 3" xfId="9961"/>
    <cellStyle name="Normal 3 2 33 2 2 4" xfId="9962"/>
    <cellStyle name="Normal 3 2 33 2 2 4 2" xfId="9963"/>
    <cellStyle name="Normal 3 2 33 2 2 4 3" xfId="9964"/>
    <cellStyle name="Normal 3 2 33 2 2 4 4" xfId="9965"/>
    <cellStyle name="Normal 3 2 33 2 2 4 5" xfId="9966"/>
    <cellStyle name="Normal 3 2 33 2 2 4 6" xfId="9967"/>
    <cellStyle name="Normal 3 2 33 2 2 4 7" xfId="9968"/>
    <cellStyle name="Normal 3 2 33 2 2 4 8" xfId="9969"/>
    <cellStyle name="Normal 3 2 33 2 2 5" xfId="9970"/>
    <cellStyle name="Normal 3 2 33 2 2 6" xfId="9971"/>
    <cellStyle name="Normal 3 2 33 2 2 7" xfId="9972"/>
    <cellStyle name="Normal 3 2 33 2 2 8" xfId="9973"/>
    <cellStyle name="Normal 3 2 33 2 2 9" xfId="9974"/>
    <cellStyle name="Normal 3 2 33 2 3" xfId="9975"/>
    <cellStyle name="Normal 3 2 33 2 4" xfId="9976"/>
    <cellStyle name="Normal 3 2 33 2 5" xfId="9977"/>
    <cellStyle name="Normal 3 2 33 2 6" xfId="9978"/>
    <cellStyle name="Normal 3 2 33 2 7" xfId="9979"/>
    <cellStyle name="Normal 3 2 33 2 8" xfId="9980"/>
    <cellStyle name="Normal 3 2 33 2 9" xfId="9981"/>
    <cellStyle name="Normal 3 2 33 3" xfId="9982"/>
    <cellStyle name="Normal 3 2 33 3 10" xfId="9983"/>
    <cellStyle name="Normal 3 2 33 3 2" xfId="9984"/>
    <cellStyle name="Normal 3 2 33 3 2 2" xfId="9985"/>
    <cellStyle name="Normal 3 2 33 3 2 2 2" xfId="9986"/>
    <cellStyle name="Normal 3 2 33 3 2 2 2 2" xfId="9987"/>
    <cellStyle name="Normal 3 2 33 3 2 2 2 3" xfId="9988"/>
    <cellStyle name="Normal 3 2 33 3 2 2 2 4" xfId="9989"/>
    <cellStyle name="Normal 3 2 33 3 2 2 2 5" xfId="9990"/>
    <cellStyle name="Normal 3 2 33 3 2 2 2 6" xfId="9991"/>
    <cellStyle name="Normal 3 2 33 3 2 2 2 7" xfId="9992"/>
    <cellStyle name="Normal 3 2 33 3 2 2 2 8" xfId="9993"/>
    <cellStyle name="Normal 3 2 33 3 2 2 3" xfId="9994"/>
    <cellStyle name="Normal 3 2 33 3 2 2 4" xfId="9995"/>
    <cellStyle name="Normal 3 2 33 3 2 2 5" xfId="9996"/>
    <cellStyle name="Normal 3 2 33 3 2 2 6" xfId="9997"/>
    <cellStyle name="Normal 3 2 33 3 2 2 7" xfId="9998"/>
    <cellStyle name="Normal 3 2 33 3 2 2 8" xfId="9999"/>
    <cellStyle name="Normal 3 2 33 3 2 3" xfId="10000"/>
    <cellStyle name="Normal 3 2 33 3 2 4" xfId="10001"/>
    <cellStyle name="Normal 3 2 33 3 2 5" xfId="10002"/>
    <cellStyle name="Normal 3 2 33 3 2 6" xfId="10003"/>
    <cellStyle name="Normal 3 2 33 3 2 7" xfId="10004"/>
    <cellStyle name="Normal 3 2 33 3 2 8" xfId="10005"/>
    <cellStyle name="Normal 3 2 33 3 2 9" xfId="10006"/>
    <cellStyle name="Normal 3 2 33 3 3" xfId="10007"/>
    <cellStyle name="Normal 3 2 33 3 4" xfId="10008"/>
    <cellStyle name="Normal 3 2 33 3 4 2" xfId="10009"/>
    <cellStyle name="Normal 3 2 33 3 4 3" xfId="10010"/>
    <cellStyle name="Normal 3 2 33 3 4 4" xfId="10011"/>
    <cellStyle name="Normal 3 2 33 3 4 5" xfId="10012"/>
    <cellStyle name="Normal 3 2 33 3 4 6" xfId="10013"/>
    <cellStyle name="Normal 3 2 33 3 4 7" xfId="10014"/>
    <cellStyle name="Normal 3 2 33 3 4 8" xfId="10015"/>
    <cellStyle name="Normal 3 2 33 3 5" xfId="10016"/>
    <cellStyle name="Normal 3 2 33 3 6" xfId="10017"/>
    <cellStyle name="Normal 3 2 33 3 7" xfId="10018"/>
    <cellStyle name="Normal 3 2 33 3 8" xfId="10019"/>
    <cellStyle name="Normal 3 2 33 3 9" xfId="10020"/>
    <cellStyle name="Normal 3 2 33 4" xfId="10021"/>
    <cellStyle name="Normal 3 2 33 5" xfId="10022"/>
    <cellStyle name="Normal 3 2 33 6" xfId="10023"/>
    <cellStyle name="Normal 3 2 33 7" xfId="10024"/>
    <cellStyle name="Normal 3 2 33 8" xfId="10025"/>
    <cellStyle name="Normal 3 2 33 9" xfId="10026"/>
    <cellStyle name="Normal 3 2 34" xfId="10027"/>
    <cellStyle name="Normal 3 2 35" xfId="10028"/>
    <cellStyle name="Normal 3 2 36" xfId="10029"/>
    <cellStyle name="Normal 3 2 37" xfId="10030"/>
    <cellStyle name="Normal 3 2 38" xfId="10031"/>
    <cellStyle name="Normal 3 2 38 10" xfId="10032"/>
    <cellStyle name="Normal 3 2 38 2" xfId="10033"/>
    <cellStyle name="Normal 3 2 38 2 2" xfId="10034"/>
    <cellStyle name="Normal 3 2 38 2 2 2" xfId="10035"/>
    <cellStyle name="Normal 3 2 38 2 2 2 2" xfId="10036"/>
    <cellStyle name="Normal 3 2 38 2 2 2 3" xfId="10037"/>
    <cellStyle name="Normal 3 2 38 2 2 2 4" xfId="10038"/>
    <cellStyle name="Normal 3 2 38 2 2 2 5" xfId="10039"/>
    <cellStyle name="Normal 3 2 38 2 2 2 6" xfId="10040"/>
    <cellStyle name="Normal 3 2 38 2 2 2 7" xfId="10041"/>
    <cellStyle name="Normal 3 2 38 2 2 2 8" xfId="10042"/>
    <cellStyle name="Normal 3 2 38 2 2 3" xfId="10043"/>
    <cellStyle name="Normal 3 2 38 2 2 4" xfId="10044"/>
    <cellStyle name="Normal 3 2 38 2 2 5" xfId="10045"/>
    <cellStyle name="Normal 3 2 38 2 2 6" xfId="10046"/>
    <cellStyle name="Normal 3 2 38 2 2 7" xfId="10047"/>
    <cellStyle name="Normal 3 2 38 2 2 8" xfId="10048"/>
    <cellStyle name="Normal 3 2 38 2 3" xfId="10049"/>
    <cellStyle name="Normal 3 2 38 2 4" xfId="10050"/>
    <cellStyle name="Normal 3 2 38 2 5" xfId="10051"/>
    <cellStyle name="Normal 3 2 38 2 6" xfId="10052"/>
    <cellStyle name="Normal 3 2 38 2 7" xfId="10053"/>
    <cellStyle name="Normal 3 2 38 2 8" xfId="10054"/>
    <cellStyle name="Normal 3 2 38 2 9" xfId="10055"/>
    <cellStyle name="Normal 3 2 38 3" xfId="10056"/>
    <cellStyle name="Normal 3 2 38 4" xfId="10057"/>
    <cellStyle name="Normal 3 2 38 4 2" xfId="10058"/>
    <cellStyle name="Normal 3 2 38 4 3" xfId="10059"/>
    <cellStyle name="Normal 3 2 38 4 4" xfId="10060"/>
    <cellStyle name="Normal 3 2 38 4 5" xfId="10061"/>
    <cellStyle name="Normal 3 2 38 4 6" xfId="10062"/>
    <cellStyle name="Normal 3 2 38 4 7" xfId="10063"/>
    <cellStyle name="Normal 3 2 38 4 8" xfId="10064"/>
    <cellStyle name="Normal 3 2 38 5" xfId="10065"/>
    <cellStyle name="Normal 3 2 38 6" xfId="10066"/>
    <cellStyle name="Normal 3 2 38 7" xfId="10067"/>
    <cellStyle name="Normal 3 2 38 8" xfId="10068"/>
    <cellStyle name="Normal 3 2 38 9" xfId="10069"/>
    <cellStyle name="Normal 3 2 39" xfId="10070"/>
    <cellStyle name="Normal 3 2 4" xfId="10071"/>
    <cellStyle name="Normal 3 2 40" xfId="10072"/>
    <cellStyle name="Normal 3 2 41" xfId="10073"/>
    <cellStyle name="Normal 3 2 42" xfId="10074"/>
    <cellStyle name="Normal 3 2 43" xfId="10075"/>
    <cellStyle name="Normal 3 2 44" xfId="10076"/>
    <cellStyle name="Normal 3 2 45" xfId="10077"/>
    <cellStyle name="Normal 3 2 46" xfId="10078"/>
    <cellStyle name="Normal 3 2 46 2" xfId="10079"/>
    <cellStyle name="Normal 3 2 46 2 2" xfId="10080"/>
    <cellStyle name="Normal 3 2 46 2 2 2" xfId="10081"/>
    <cellStyle name="Normal 3 2 46 2 2 3" xfId="10082"/>
    <cellStyle name="Normal 3 2 46 2 2 4" xfId="10083"/>
    <cellStyle name="Normal 3 2 46 2 2 5" xfId="10084"/>
    <cellStyle name="Normal 3 2 46 2 2 6" xfId="10085"/>
    <cellStyle name="Normal 3 2 46 2 2 7" xfId="10086"/>
    <cellStyle name="Normal 3 2 46 2 2 8" xfId="10087"/>
    <cellStyle name="Normal 3 2 46 2 3" xfId="10088"/>
    <cellStyle name="Normal 3 2 46 2 4" xfId="10089"/>
    <cellStyle name="Normal 3 2 46 2 5" xfId="10090"/>
    <cellStyle name="Normal 3 2 46 2 6" xfId="10091"/>
    <cellStyle name="Normal 3 2 46 2 7" xfId="10092"/>
    <cellStyle name="Normal 3 2 46 2 8" xfId="10093"/>
    <cellStyle name="Normal 3 2 46 3" xfId="10094"/>
    <cellStyle name="Normal 3 2 46 4" xfId="10095"/>
    <cellStyle name="Normal 3 2 46 5" xfId="10096"/>
    <cellStyle name="Normal 3 2 46 6" xfId="10097"/>
    <cellStyle name="Normal 3 2 46 7" xfId="10098"/>
    <cellStyle name="Normal 3 2 46 8" xfId="10099"/>
    <cellStyle name="Normal 3 2 46 9" xfId="10100"/>
    <cellStyle name="Normal 3 2 47" xfId="10101"/>
    <cellStyle name="Normal 3 2 47 2" xfId="10102"/>
    <cellStyle name="Normal 3 2 47 3" xfId="10103"/>
    <cellStyle name="Normal 3 2 47 4" xfId="10104"/>
    <cellStyle name="Normal 3 2 47 5" xfId="10105"/>
    <cellStyle name="Normal 3 2 47 6" xfId="10106"/>
    <cellStyle name="Normal 3 2 47 7" xfId="10107"/>
    <cellStyle name="Normal 3 2 47 8" xfId="10108"/>
    <cellStyle name="Normal 3 2 48" xfId="10109"/>
    <cellStyle name="Normal 3 2 49" xfId="10110"/>
    <cellStyle name="Normal 3 2 5" xfId="10111"/>
    <cellStyle name="Normal 3 2 50" xfId="10112"/>
    <cellStyle name="Normal 3 2 51" xfId="10113"/>
    <cellStyle name="Normal 3 2 52" xfId="10114"/>
    <cellStyle name="Normal 3 2 53" xfId="10115"/>
    <cellStyle name="Normal 3 2 54" xfId="10116"/>
    <cellStyle name="Normal 3 2 6" xfId="10117"/>
    <cellStyle name="Normal 3 2 7" xfId="10118"/>
    <cellStyle name="Normal 3 2 8" xfId="10119"/>
    <cellStyle name="Normal 3 2 9" xfId="10120"/>
    <cellStyle name="Normal 3 20" xfId="10121"/>
    <cellStyle name="Normal 3 21" xfId="10122"/>
    <cellStyle name="Normal 3 22" xfId="10123"/>
    <cellStyle name="Normal 3 23" xfId="10124"/>
    <cellStyle name="Normal 3 24" xfId="10125"/>
    <cellStyle name="Normal 3 25" xfId="10126"/>
    <cellStyle name="Normal 3 3" xfId="10127"/>
    <cellStyle name="Normal 3 3 10" xfId="10128"/>
    <cellStyle name="Normal 3 3 11" xfId="10129"/>
    <cellStyle name="Normal 3 3 12" xfId="10130"/>
    <cellStyle name="Normal 3 3 13" xfId="10131"/>
    <cellStyle name="Normal 3 3 14" xfId="10132"/>
    <cellStyle name="Normal 3 3 15" xfId="10133"/>
    <cellStyle name="Normal 3 3 16" xfId="10134"/>
    <cellStyle name="Normal 3 3 17" xfId="10135"/>
    <cellStyle name="Normal 3 3 18" xfId="10136"/>
    <cellStyle name="Normal 3 3 19" xfId="10137"/>
    <cellStyle name="Normal 3 3 2" xfId="10138"/>
    <cellStyle name="Normal 3 3 2 10" xfId="10139"/>
    <cellStyle name="Normal 3 3 2 11" xfId="10140"/>
    <cellStyle name="Normal 3 3 2 12" xfId="10141"/>
    <cellStyle name="Normal 3 3 2 13" xfId="10142"/>
    <cellStyle name="Normal 3 3 2 14" xfId="10143"/>
    <cellStyle name="Normal 3 3 2 15" xfId="10144"/>
    <cellStyle name="Normal 3 3 2 16" xfId="10145"/>
    <cellStyle name="Normal 3 3 2 17" xfId="10146"/>
    <cellStyle name="Normal 3 3 2 18" xfId="10147"/>
    <cellStyle name="Normal 3 3 2 19" xfId="10148"/>
    <cellStyle name="Normal 3 3 2 2" xfId="10149"/>
    <cellStyle name="Normal 3 3 2 2 10" xfId="10150"/>
    <cellStyle name="Normal 3 3 2 2 11" xfId="10151"/>
    <cellStyle name="Normal 3 3 2 2 12" xfId="10152"/>
    <cellStyle name="Normal 3 3 2 2 13" xfId="10153"/>
    <cellStyle name="Normal 3 3 2 2 14" xfId="10154"/>
    <cellStyle name="Normal 3 3 2 2 15" xfId="10155"/>
    <cellStyle name="Normal 3 3 2 2 15 2" xfId="10156"/>
    <cellStyle name="Normal 3 3 2 2 15 2 2" xfId="10157"/>
    <cellStyle name="Normal 3 3 2 2 15 2 2 2" xfId="10158"/>
    <cellStyle name="Normal 3 3 2 2 15 2 2 3" xfId="10159"/>
    <cellStyle name="Normal 3 3 2 2 15 2 2 4" xfId="10160"/>
    <cellStyle name="Normal 3 3 2 2 15 2 2 5" xfId="10161"/>
    <cellStyle name="Normal 3 3 2 2 15 2 2 6" xfId="10162"/>
    <cellStyle name="Normal 3 3 2 2 15 2 2 7" xfId="10163"/>
    <cellStyle name="Normal 3 3 2 2 15 2 2 8" xfId="10164"/>
    <cellStyle name="Normal 3 3 2 2 15 2 3" xfId="10165"/>
    <cellStyle name="Normal 3 3 2 2 15 2 4" xfId="10166"/>
    <cellStyle name="Normal 3 3 2 2 15 2 5" xfId="10167"/>
    <cellStyle name="Normal 3 3 2 2 15 2 6" xfId="10168"/>
    <cellStyle name="Normal 3 3 2 2 15 2 7" xfId="10169"/>
    <cellStyle name="Normal 3 3 2 2 15 2 8" xfId="10170"/>
    <cellStyle name="Normal 3 3 2 2 15 3" xfId="10171"/>
    <cellStyle name="Normal 3 3 2 2 15 4" xfId="10172"/>
    <cellStyle name="Normal 3 3 2 2 15 5" xfId="10173"/>
    <cellStyle name="Normal 3 3 2 2 15 6" xfId="10174"/>
    <cellStyle name="Normal 3 3 2 2 15 7" xfId="10175"/>
    <cellStyle name="Normal 3 3 2 2 15 8" xfId="10176"/>
    <cellStyle name="Normal 3 3 2 2 15 9" xfId="10177"/>
    <cellStyle name="Normal 3 3 2 2 16" xfId="10178"/>
    <cellStyle name="Normal 3 3 2 2 16 2" xfId="10179"/>
    <cellStyle name="Normal 3 3 2 2 16 3" xfId="10180"/>
    <cellStyle name="Normal 3 3 2 2 16 4" xfId="10181"/>
    <cellStyle name="Normal 3 3 2 2 16 5" xfId="10182"/>
    <cellStyle name="Normal 3 3 2 2 16 6" xfId="10183"/>
    <cellStyle name="Normal 3 3 2 2 16 7" xfId="10184"/>
    <cellStyle name="Normal 3 3 2 2 16 8" xfId="10185"/>
    <cellStyle name="Normal 3 3 2 2 17" xfId="10186"/>
    <cellStyle name="Normal 3 3 2 2 18" xfId="10187"/>
    <cellStyle name="Normal 3 3 2 2 19" xfId="10188"/>
    <cellStyle name="Normal 3 3 2 2 2" xfId="10189"/>
    <cellStyle name="Normal 3 3 2 2 2 10" xfId="10190"/>
    <cellStyle name="Normal 3 3 2 2 2 11" xfId="10191"/>
    <cellStyle name="Normal 3 3 2 2 2 12" xfId="10192"/>
    <cellStyle name="Normal 3 3 2 2 2 13" xfId="10193"/>
    <cellStyle name="Normal 3 3 2 2 2 14" xfId="10194"/>
    <cellStyle name="Normal 3 3 2 2 2 15" xfId="10195"/>
    <cellStyle name="Normal 3 3 2 2 2 15 2" xfId="10196"/>
    <cellStyle name="Normal 3 3 2 2 2 15 2 2" xfId="10197"/>
    <cellStyle name="Normal 3 3 2 2 2 15 2 2 2" xfId="10198"/>
    <cellStyle name="Normal 3 3 2 2 2 15 2 2 3" xfId="10199"/>
    <cellStyle name="Normal 3 3 2 2 2 15 2 2 4" xfId="10200"/>
    <cellStyle name="Normal 3 3 2 2 2 15 2 2 5" xfId="10201"/>
    <cellStyle name="Normal 3 3 2 2 2 15 2 2 6" xfId="10202"/>
    <cellStyle name="Normal 3 3 2 2 2 15 2 2 7" xfId="10203"/>
    <cellStyle name="Normal 3 3 2 2 2 15 2 2 8" xfId="10204"/>
    <cellStyle name="Normal 3 3 2 2 2 15 2 3" xfId="10205"/>
    <cellStyle name="Normal 3 3 2 2 2 15 2 4" xfId="10206"/>
    <cellStyle name="Normal 3 3 2 2 2 15 2 5" xfId="10207"/>
    <cellStyle name="Normal 3 3 2 2 2 15 2 6" xfId="10208"/>
    <cellStyle name="Normal 3 3 2 2 2 15 2 7" xfId="10209"/>
    <cellStyle name="Normal 3 3 2 2 2 15 2 8" xfId="10210"/>
    <cellStyle name="Normal 3 3 2 2 2 15 3" xfId="10211"/>
    <cellStyle name="Normal 3 3 2 2 2 15 4" xfId="10212"/>
    <cellStyle name="Normal 3 3 2 2 2 15 5" xfId="10213"/>
    <cellStyle name="Normal 3 3 2 2 2 15 6" xfId="10214"/>
    <cellStyle name="Normal 3 3 2 2 2 15 7" xfId="10215"/>
    <cellStyle name="Normal 3 3 2 2 2 15 8" xfId="10216"/>
    <cellStyle name="Normal 3 3 2 2 2 15 9" xfId="10217"/>
    <cellStyle name="Normal 3 3 2 2 2 16" xfId="10218"/>
    <cellStyle name="Normal 3 3 2 2 2 16 2" xfId="10219"/>
    <cellStyle name="Normal 3 3 2 2 2 16 3" xfId="10220"/>
    <cellStyle name="Normal 3 3 2 2 2 16 4" xfId="10221"/>
    <cellStyle name="Normal 3 3 2 2 2 16 5" xfId="10222"/>
    <cellStyle name="Normal 3 3 2 2 2 16 6" xfId="10223"/>
    <cellStyle name="Normal 3 3 2 2 2 16 7" xfId="10224"/>
    <cellStyle name="Normal 3 3 2 2 2 16 8" xfId="10225"/>
    <cellStyle name="Normal 3 3 2 2 2 17" xfId="10226"/>
    <cellStyle name="Normal 3 3 2 2 2 18" xfId="10227"/>
    <cellStyle name="Normal 3 3 2 2 2 19" xfId="10228"/>
    <cellStyle name="Normal 3 3 2 2 2 2" xfId="10229"/>
    <cellStyle name="Normal 3 3 2 2 2 2 10" xfId="10230"/>
    <cellStyle name="Normal 3 3 2 2 2 2 10 2" xfId="10231"/>
    <cellStyle name="Normal 3 3 2 2 2 2 10 2 2" xfId="10232"/>
    <cellStyle name="Normal 3 3 2 2 2 2 10 2 2 2" xfId="10233"/>
    <cellStyle name="Normal 3 3 2 2 2 2 10 2 2 3" xfId="10234"/>
    <cellStyle name="Normal 3 3 2 2 2 2 10 2 2 4" xfId="10235"/>
    <cellStyle name="Normal 3 3 2 2 2 2 10 2 2 5" xfId="10236"/>
    <cellStyle name="Normal 3 3 2 2 2 2 10 2 2 6" xfId="10237"/>
    <cellStyle name="Normal 3 3 2 2 2 2 10 2 2 7" xfId="10238"/>
    <cellStyle name="Normal 3 3 2 2 2 2 10 2 2 8" xfId="10239"/>
    <cellStyle name="Normal 3 3 2 2 2 2 10 2 3" xfId="10240"/>
    <cellStyle name="Normal 3 3 2 2 2 2 10 2 4" xfId="10241"/>
    <cellStyle name="Normal 3 3 2 2 2 2 10 2 5" xfId="10242"/>
    <cellStyle name="Normal 3 3 2 2 2 2 10 2 6" xfId="10243"/>
    <cellStyle name="Normal 3 3 2 2 2 2 10 2 7" xfId="10244"/>
    <cellStyle name="Normal 3 3 2 2 2 2 10 2 8" xfId="10245"/>
    <cellStyle name="Normal 3 3 2 2 2 2 10 3" xfId="10246"/>
    <cellStyle name="Normal 3 3 2 2 2 2 10 4" xfId="10247"/>
    <cellStyle name="Normal 3 3 2 2 2 2 10 5" xfId="10248"/>
    <cellStyle name="Normal 3 3 2 2 2 2 10 6" xfId="10249"/>
    <cellStyle name="Normal 3 3 2 2 2 2 10 7" xfId="10250"/>
    <cellStyle name="Normal 3 3 2 2 2 2 10 8" xfId="10251"/>
    <cellStyle name="Normal 3 3 2 2 2 2 10 9" xfId="10252"/>
    <cellStyle name="Normal 3 3 2 2 2 2 11" xfId="10253"/>
    <cellStyle name="Normal 3 3 2 2 2 2 11 2" xfId="10254"/>
    <cellStyle name="Normal 3 3 2 2 2 2 11 3" xfId="10255"/>
    <cellStyle name="Normal 3 3 2 2 2 2 11 4" xfId="10256"/>
    <cellStyle name="Normal 3 3 2 2 2 2 11 5" xfId="10257"/>
    <cellStyle name="Normal 3 3 2 2 2 2 11 6" xfId="10258"/>
    <cellStyle name="Normal 3 3 2 2 2 2 11 7" xfId="10259"/>
    <cellStyle name="Normal 3 3 2 2 2 2 11 8" xfId="10260"/>
    <cellStyle name="Normal 3 3 2 2 2 2 12" xfId="10261"/>
    <cellStyle name="Normal 3 3 2 2 2 2 13" xfId="10262"/>
    <cellStyle name="Normal 3 3 2 2 2 2 14" xfId="10263"/>
    <cellStyle name="Normal 3 3 2 2 2 2 15" xfId="10264"/>
    <cellStyle name="Normal 3 3 2 2 2 2 16" xfId="10265"/>
    <cellStyle name="Normal 3 3 2 2 2 2 17" xfId="10266"/>
    <cellStyle name="Normal 3 3 2 2 2 2 2" xfId="10267"/>
    <cellStyle name="Normal 3 3 2 2 2 2 2 10" xfId="10268"/>
    <cellStyle name="Normal 3 3 2 2 2 2 2 10 2" xfId="10269"/>
    <cellStyle name="Normal 3 3 2 2 2 2 2 10 2 2" xfId="10270"/>
    <cellStyle name="Normal 3 3 2 2 2 2 2 10 2 2 2" xfId="10271"/>
    <cellStyle name="Normal 3 3 2 2 2 2 2 10 2 2 3" xfId="10272"/>
    <cellStyle name="Normal 3 3 2 2 2 2 2 10 2 2 4" xfId="10273"/>
    <cellStyle name="Normal 3 3 2 2 2 2 2 10 2 2 5" xfId="10274"/>
    <cellStyle name="Normal 3 3 2 2 2 2 2 10 2 2 6" xfId="10275"/>
    <cellStyle name="Normal 3 3 2 2 2 2 2 10 2 2 7" xfId="10276"/>
    <cellStyle name="Normal 3 3 2 2 2 2 2 10 2 2 8" xfId="10277"/>
    <cellStyle name="Normal 3 3 2 2 2 2 2 10 2 3" xfId="10278"/>
    <cellStyle name="Normal 3 3 2 2 2 2 2 10 2 4" xfId="10279"/>
    <cellStyle name="Normal 3 3 2 2 2 2 2 10 2 5" xfId="10280"/>
    <cellStyle name="Normal 3 3 2 2 2 2 2 10 2 6" xfId="10281"/>
    <cellStyle name="Normal 3 3 2 2 2 2 2 10 2 7" xfId="10282"/>
    <cellStyle name="Normal 3 3 2 2 2 2 2 10 2 8" xfId="10283"/>
    <cellStyle name="Normal 3 3 2 2 2 2 2 10 3" xfId="10284"/>
    <cellStyle name="Normal 3 3 2 2 2 2 2 10 4" xfId="10285"/>
    <cellStyle name="Normal 3 3 2 2 2 2 2 10 5" xfId="10286"/>
    <cellStyle name="Normal 3 3 2 2 2 2 2 10 6" xfId="10287"/>
    <cellStyle name="Normal 3 3 2 2 2 2 2 10 7" xfId="10288"/>
    <cellStyle name="Normal 3 3 2 2 2 2 2 10 8" xfId="10289"/>
    <cellStyle name="Normal 3 3 2 2 2 2 2 10 9" xfId="10290"/>
    <cellStyle name="Normal 3 3 2 2 2 2 2 11" xfId="10291"/>
    <cellStyle name="Normal 3 3 2 2 2 2 2 11 2" xfId="10292"/>
    <cellStyle name="Normal 3 3 2 2 2 2 2 11 3" xfId="10293"/>
    <cellStyle name="Normal 3 3 2 2 2 2 2 11 4" xfId="10294"/>
    <cellStyle name="Normal 3 3 2 2 2 2 2 11 5" xfId="10295"/>
    <cellStyle name="Normal 3 3 2 2 2 2 2 11 6" xfId="10296"/>
    <cellStyle name="Normal 3 3 2 2 2 2 2 11 7" xfId="10297"/>
    <cellStyle name="Normal 3 3 2 2 2 2 2 11 8" xfId="10298"/>
    <cellStyle name="Normal 3 3 2 2 2 2 2 12" xfId="10299"/>
    <cellStyle name="Normal 3 3 2 2 2 2 2 13" xfId="10300"/>
    <cellStyle name="Normal 3 3 2 2 2 2 2 14" xfId="10301"/>
    <cellStyle name="Normal 3 3 2 2 2 2 2 15" xfId="10302"/>
    <cellStyle name="Normal 3 3 2 2 2 2 2 16" xfId="10303"/>
    <cellStyle name="Normal 3 3 2 2 2 2 2 17" xfId="10304"/>
    <cellStyle name="Normal 3 3 2 2 2 2 2 2" xfId="10305"/>
    <cellStyle name="Normal 3 3 2 2 2 2 2 2 10" xfId="10306"/>
    <cellStyle name="Normal 3 3 2 2 2 2 2 2 2" xfId="10307"/>
    <cellStyle name="Normal 3 3 2 2 2 2 2 2 2 2" xfId="10308"/>
    <cellStyle name="Normal 3 3 2 2 2 2 2 2 2 2 2" xfId="10309"/>
    <cellStyle name="Normal 3 3 2 2 2 2 2 2 2 2 2 2" xfId="10310"/>
    <cellStyle name="Normal 3 3 2 2 2 2 2 2 2 2 2 3" xfId="10311"/>
    <cellStyle name="Normal 3 3 2 2 2 2 2 2 2 2 2 4" xfId="10312"/>
    <cellStyle name="Normal 3 3 2 2 2 2 2 2 2 2 2 5" xfId="10313"/>
    <cellStyle name="Normal 3 3 2 2 2 2 2 2 2 2 2 6" xfId="10314"/>
    <cellStyle name="Normal 3 3 2 2 2 2 2 2 2 2 2 7" xfId="10315"/>
    <cellStyle name="Normal 3 3 2 2 2 2 2 2 2 2 2 8" xfId="10316"/>
    <cellStyle name="Normal 3 3 2 2 2 2 2 2 2 2 3" xfId="10317"/>
    <cellStyle name="Normal 3 3 2 2 2 2 2 2 2 2 4" xfId="10318"/>
    <cellStyle name="Normal 3 3 2 2 2 2 2 2 2 2 5" xfId="10319"/>
    <cellStyle name="Normal 3 3 2 2 2 2 2 2 2 2 6" xfId="10320"/>
    <cellStyle name="Normal 3 3 2 2 2 2 2 2 2 2 7" xfId="10321"/>
    <cellStyle name="Normal 3 3 2 2 2 2 2 2 2 2 8" xfId="10322"/>
    <cellStyle name="Normal 3 3 2 2 2 2 2 2 2 3" xfId="10323"/>
    <cellStyle name="Normal 3 3 2 2 2 2 2 2 2 4" xfId="10324"/>
    <cellStyle name="Normal 3 3 2 2 2 2 2 2 2 5" xfId="10325"/>
    <cellStyle name="Normal 3 3 2 2 2 2 2 2 2 6" xfId="10326"/>
    <cellStyle name="Normal 3 3 2 2 2 2 2 2 2 7" xfId="10327"/>
    <cellStyle name="Normal 3 3 2 2 2 2 2 2 2 8" xfId="10328"/>
    <cellStyle name="Normal 3 3 2 2 2 2 2 2 2 9" xfId="10329"/>
    <cellStyle name="Normal 3 3 2 2 2 2 2 2 3" xfId="10330"/>
    <cellStyle name="Normal 3 3 2 2 2 2 2 2 4" xfId="10331"/>
    <cellStyle name="Normal 3 3 2 2 2 2 2 2 4 2" xfId="10332"/>
    <cellStyle name="Normal 3 3 2 2 2 2 2 2 4 3" xfId="10333"/>
    <cellStyle name="Normal 3 3 2 2 2 2 2 2 4 4" xfId="10334"/>
    <cellStyle name="Normal 3 3 2 2 2 2 2 2 4 5" xfId="10335"/>
    <cellStyle name="Normal 3 3 2 2 2 2 2 2 4 6" xfId="10336"/>
    <cellStyle name="Normal 3 3 2 2 2 2 2 2 4 7" xfId="10337"/>
    <cellStyle name="Normal 3 3 2 2 2 2 2 2 4 8" xfId="10338"/>
    <cellStyle name="Normal 3 3 2 2 2 2 2 2 5" xfId="10339"/>
    <cellStyle name="Normal 3 3 2 2 2 2 2 2 6" xfId="10340"/>
    <cellStyle name="Normal 3 3 2 2 2 2 2 2 7" xfId="10341"/>
    <cellStyle name="Normal 3 3 2 2 2 2 2 2 8" xfId="10342"/>
    <cellStyle name="Normal 3 3 2 2 2 2 2 2 9" xfId="10343"/>
    <cellStyle name="Normal 3 3 2 2 2 2 2 3" xfId="10344"/>
    <cellStyle name="Normal 3 3 2 2 2 2 2 4" xfId="10345"/>
    <cellStyle name="Normal 3 3 2 2 2 2 2 5" xfId="10346"/>
    <cellStyle name="Normal 3 3 2 2 2 2 2 6" xfId="10347"/>
    <cellStyle name="Normal 3 3 2 2 2 2 2 7" xfId="10348"/>
    <cellStyle name="Normal 3 3 2 2 2 2 2 8" xfId="10349"/>
    <cellStyle name="Normal 3 3 2 2 2 2 2 9" xfId="10350"/>
    <cellStyle name="Normal 3 3 2 2 2 2 3" xfId="10351"/>
    <cellStyle name="Normal 3 3 2 2 2 2 3 10" xfId="10352"/>
    <cellStyle name="Normal 3 3 2 2 2 2 3 2" xfId="10353"/>
    <cellStyle name="Normal 3 3 2 2 2 2 3 2 2" xfId="10354"/>
    <cellStyle name="Normal 3 3 2 2 2 2 3 2 2 2" xfId="10355"/>
    <cellStyle name="Normal 3 3 2 2 2 2 3 2 2 2 2" xfId="10356"/>
    <cellStyle name="Normal 3 3 2 2 2 2 3 2 2 2 3" xfId="10357"/>
    <cellStyle name="Normal 3 3 2 2 2 2 3 2 2 2 4" xfId="10358"/>
    <cellStyle name="Normal 3 3 2 2 2 2 3 2 2 2 5" xfId="10359"/>
    <cellStyle name="Normal 3 3 2 2 2 2 3 2 2 2 6" xfId="10360"/>
    <cellStyle name="Normal 3 3 2 2 2 2 3 2 2 2 7" xfId="10361"/>
    <cellStyle name="Normal 3 3 2 2 2 2 3 2 2 2 8" xfId="10362"/>
    <cellStyle name="Normal 3 3 2 2 2 2 3 2 2 3" xfId="10363"/>
    <cellStyle name="Normal 3 3 2 2 2 2 3 2 2 4" xfId="10364"/>
    <cellStyle name="Normal 3 3 2 2 2 2 3 2 2 5" xfId="10365"/>
    <cellStyle name="Normal 3 3 2 2 2 2 3 2 2 6" xfId="10366"/>
    <cellStyle name="Normal 3 3 2 2 2 2 3 2 2 7" xfId="10367"/>
    <cellStyle name="Normal 3 3 2 2 2 2 3 2 2 8" xfId="10368"/>
    <cellStyle name="Normal 3 3 2 2 2 2 3 2 3" xfId="10369"/>
    <cellStyle name="Normal 3 3 2 2 2 2 3 2 4" xfId="10370"/>
    <cellStyle name="Normal 3 3 2 2 2 2 3 2 5" xfId="10371"/>
    <cellStyle name="Normal 3 3 2 2 2 2 3 2 6" xfId="10372"/>
    <cellStyle name="Normal 3 3 2 2 2 2 3 2 7" xfId="10373"/>
    <cellStyle name="Normal 3 3 2 2 2 2 3 2 8" xfId="10374"/>
    <cellStyle name="Normal 3 3 2 2 2 2 3 2 9" xfId="10375"/>
    <cellStyle name="Normal 3 3 2 2 2 2 3 3" xfId="10376"/>
    <cellStyle name="Normal 3 3 2 2 2 2 3 4" xfId="10377"/>
    <cellStyle name="Normal 3 3 2 2 2 2 3 4 2" xfId="10378"/>
    <cellStyle name="Normal 3 3 2 2 2 2 3 4 3" xfId="10379"/>
    <cellStyle name="Normal 3 3 2 2 2 2 3 4 4" xfId="10380"/>
    <cellStyle name="Normal 3 3 2 2 2 2 3 4 5" xfId="10381"/>
    <cellStyle name="Normal 3 3 2 2 2 2 3 4 6" xfId="10382"/>
    <cellStyle name="Normal 3 3 2 2 2 2 3 4 7" xfId="10383"/>
    <cellStyle name="Normal 3 3 2 2 2 2 3 4 8" xfId="10384"/>
    <cellStyle name="Normal 3 3 2 2 2 2 3 5" xfId="10385"/>
    <cellStyle name="Normal 3 3 2 2 2 2 3 6" xfId="10386"/>
    <cellStyle name="Normal 3 3 2 2 2 2 3 7" xfId="10387"/>
    <cellStyle name="Normal 3 3 2 2 2 2 3 8" xfId="10388"/>
    <cellStyle name="Normal 3 3 2 2 2 2 3 9" xfId="10389"/>
    <cellStyle name="Normal 3 3 2 2 2 2 4" xfId="10390"/>
    <cellStyle name="Normal 3 3 2 2 2 2 5" xfId="10391"/>
    <cellStyle name="Normal 3 3 2 2 2 2 6" xfId="10392"/>
    <cellStyle name="Normal 3 3 2 2 2 2 7" xfId="10393"/>
    <cellStyle name="Normal 3 3 2 2 2 2 8" xfId="10394"/>
    <cellStyle name="Normal 3 3 2 2 2 2 9" xfId="10395"/>
    <cellStyle name="Normal 3 3 2 2 2 20" xfId="10396"/>
    <cellStyle name="Normal 3 3 2 2 2 21" xfId="10397"/>
    <cellStyle name="Normal 3 3 2 2 2 22" xfId="10398"/>
    <cellStyle name="Normal 3 3 2 2 2 3" xfId="10399"/>
    <cellStyle name="Normal 3 3 2 2 2 4" xfId="10400"/>
    <cellStyle name="Normal 3 3 2 2 2 5" xfId="10401"/>
    <cellStyle name="Normal 3 3 2 2 2 6" xfId="10402"/>
    <cellStyle name="Normal 3 3 2 2 2 7" xfId="10403"/>
    <cellStyle name="Normal 3 3 2 2 2 7 10" xfId="10404"/>
    <cellStyle name="Normal 3 3 2 2 2 7 2" xfId="10405"/>
    <cellStyle name="Normal 3 3 2 2 2 7 2 2" xfId="10406"/>
    <cellStyle name="Normal 3 3 2 2 2 7 2 2 2" xfId="10407"/>
    <cellStyle name="Normal 3 3 2 2 2 7 2 2 2 2" xfId="10408"/>
    <cellStyle name="Normal 3 3 2 2 2 7 2 2 2 3" xfId="10409"/>
    <cellStyle name="Normal 3 3 2 2 2 7 2 2 2 4" xfId="10410"/>
    <cellStyle name="Normal 3 3 2 2 2 7 2 2 2 5" xfId="10411"/>
    <cellStyle name="Normal 3 3 2 2 2 7 2 2 2 6" xfId="10412"/>
    <cellStyle name="Normal 3 3 2 2 2 7 2 2 2 7" xfId="10413"/>
    <cellStyle name="Normal 3 3 2 2 2 7 2 2 2 8" xfId="10414"/>
    <cellStyle name="Normal 3 3 2 2 2 7 2 2 3" xfId="10415"/>
    <cellStyle name="Normal 3 3 2 2 2 7 2 2 4" xfId="10416"/>
    <cellStyle name="Normal 3 3 2 2 2 7 2 2 5" xfId="10417"/>
    <cellStyle name="Normal 3 3 2 2 2 7 2 2 6" xfId="10418"/>
    <cellStyle name="Normal 3 3 2 2 2 7 2 2 7" xfId="10419"/>
    <cellStyle name="Normal 3 3 2 2 2 7 2 2 8" xfId="10420"/>
    <cellStyle name="Normal 3 3 2 2 2 7 2 3" xfId="10421"/>
    <cellStyle name="Normal 3 3 2 2 2 7 2 4" xfId="10422"/>
    <cellStyle name="Normal 3 3 2 2 2 7 2 5" xfId="10423"/>
    <cellStyle name="Normal 3 3 2 2 2 7 2 6" xfId="10424"/>
    <cellStyle name="Normal 3 3 2 2 2 7 2 7" xfId="10425"/>
    <cellStyle name="Normal 3 3 2 2 2 7 2 8" xfId="10426"/>
    <cellStyle name="Normal 3 3 2 2 2 7 2 9" xfId="10427"/>
    <cellStyle name="Normal 3 3 2 2 2 7 3" xfId="10428"/>
    <cellStyle name="Normal 3 3 2 2 2 7 4" xfId="10429"/>
    <cellStyle name="Normal 3 3 2 2 2 7 4 2" xfId="10430"/>
    <cellStyle name="Normal 3 3 2 2 2 7 4 3" xfId="10431"/>
    <cellStyle name="Normal 3 3 2 2 2 7 4 4" xfId="10432"/>
    <cellStyle name="Normal 3 3 2 2 2 7 4 5" xfId="10433"/>
    <cellStyle name="Normal 3 3 2 2 2 7 4 6" xfId="10434"/>
    <cellStyle name="Normal 3 3 2 2 2 7 4 7" xfId="10435"/>
    <cellStyle name="Normal 3 3 2 2 2 7 4 8" xfId="10436"/>
    <cellStyle name="Normal 3 3 2 2 2 7 5" xfId="10437"/>
    <cellStyle name="Normal 3 3 2 2 2 7 6" xfId="10438"/>
    <cellStyle name="Normal 3 3 2 2 2 7 7" xfId="10439"/>
    <cellStyle name="Normal 3 3 2 2 2 7 8" xfId="10440"/>
    <cellStyle name="Normal 3 3 2 2 2 7 9" xfId="10441"/>
    <cellStyle name="Normal 3 3 2 2 2 8" xfId="10442"/>
    <cellStyle name="Normal 3 3 2 2 2 9" xfId="10443"/>
    <cellStyle name="Normal 3 3 2 2 20" xfId="10444"/>
    <cellStyle name="Normal 3 3 2 2 21" xfId="10445"/>
    <cellStyle name="Normal 3 3 2 2 22" xfId="10446"/>
    <cellStyle name="Normal 3 3 2 2 3" xfId="10447"/>
    <cellStyle name="Normal 3 3 2 2 3 10" xfId="10448"/>
    <cellStyle name="Normal 3 3 2 2 3 10 2" xfId="10449"/>
    <cellStyle name="Normal 3 3 2 2 3 10 2 2" xfId="10450"/>
    <cellStyle name="Normal 3 3 2 2 3 10 2 2 2" xfId="10451"/>
    <cellStyle name="Normal 3 3 2 2 3 10 2 2 3" xfId="10452"/>
    <cellStyle name="Normal 3 3 2 2 3 10 2 2 4" xfId="10453"/>
    <cellStyle name="Normal 3 3 2 2 3 10 2 2 5" xfId="10454"/>
    <cellStyle name="Normal 3 3 2 2 3 10 2 2 6" xfId="10455"/>
    <cellStyle name="Normal 3 3 2 2 3 10 2 2 7" xfId="10456"/>
    <cellStyle name="Normal 3 3 2 2 3 10 2 2 8" xfId="10457"/>
    <cellStyle name="Normal 3 3 2 2 3 10 2 3" xfId="10458"/>
    <cellStyle name="Normal 3 3 2 2 3 10 2 4" xfId="10459"/>
    <cellStyle name="Normal 3 3 2 2 3 10 2 5" xfId="10460"/>
    <cellStyle name="Normal 3 3 2 2 3 10 2 6" xfId="10461"/>
    <cellStyle name="Normal 3 3 2 2 3 10 2 7" xfId="10462"/>
    <cellStyle name="Normal 3 3 2 2 3 10 2 8" xfId="10463"/>
    <cellStyle name="Normal 3 3 2 2 3 10 3" xfId="10464"/>
    <cellStyle name="Normal 3 3 2 2 3 10 4" xfId="10465"/>
    <cellStyle name="Normal 3 3 2 2 3 10 5" xfId="10466"/>
    <cellStyle name="Normal 3 3 2 2 3 10 6" xfId="10467"/>
    <cellStyle name="Normal 3 3 2 2 3 10 7" xfId="10468"/>
    <cellStyle name="Normal 3 3 2 2 3 10 8" xfId="10469"/>
    <cellStyle name="Normal 3 3 2 2 3 10 9" xfId="10470"/>
    <cellStyle name="Normal 3 3 2 2 3 11" xfId="10471"/>
    <cellStyle name="Normal 3 3 2 2 3 11 2" xfId="10472"/>
    <cellStyle name="Normal 3 3 2 2 3 11 3" xfId="10473"/>
    <cellStyle name="Normal 3 3 2 2 3 11 4" xfId="10474"/>
    <cellStyle name="Normal 3 3 2 2 3 11 5" xfId="10475"/>
    <cellStyle name="Normal 3 3 2 2 3 11 6" xfId="10476"/>
    <cellStyle name="Normal 3 3 2 2 3 11 7" xfId="10477"/>
    <cellStyle name="Normal 3 3 2 2 3 11 8" xfId="10478"/>
    <cellStyle name="Normal 3 3 2 2 3 12" xfId="10479"/>
    <cellStyle name="Normal 3 3 2 2 3 13" xfId="10480"/>
    <cellStyle name="Normal 3 3 2 2 3 14" xfId="10481"/>
    <cellStyle name="Normal 3 3 2 2 3 15" xfId="10482"/>
    <cellStyle name="Normal 3 3 2 2 3 16" xfId="10483"/>
    <cellStyle name="Normal 3 3 2 2 3 17" xfId="10484"/>
    <cellStyle name="Normal 3 3 2 2 3 2" xfId="10485"/>
    <cellStyle name="Normal 3 3 2 2 3 2 10" xfId="10486"/>
    <cellStyle name="Normal 3 3 2 2 3 2 10 2" xfId="10487"/>
    <cellStyle name="Normal 3 3 2 2 3 2 10 2 2" xfId="10488"/>
    <cellStyle name="Normal 3 3 2 2 3 2 10 2 2 2" xfId="10489"/>
    <cellStyle name="Normal 3 3 2 2 3 2 10 2 2 3" xfId="10490"/>
    <cellStyle name="Normal 3 3 2 2 3 2 10 2 2 4" xfId="10491"/>
    <cellStyle name="Normal 3 3 2 2 3 2 10 2 2 5" xfId="10492"/>
    <cellStyle name="Normal 3 3 2 2 3 2 10 2 2 6" xfId="10493"/>
    <cellStyle name="Normal 3 3 2 2 3 2 10 2 2 7" xfId="10494"/>
    <cellStyle name="Normal 3 3 2 2 3 2 10 2 2 8" xfId="10495"/>
    <cellStyle name="Normal 3 3 2 2 3 2 10 2 3" xfId="10496"/>
    <cellStyle name="Normal 3 3 2 2 3 2 10 2 4" xfId="10497"/>
    <cellStyle name="Normal 3 3 2 2 3 2 10 2 5" xfId="10498"/>
    <cellStyle name="Normal 3 3 2 2 3 2 10 2 6" xfId="10499"/>
    <cellStyle name="Normal 3 3 2 2 3 2 10 2 7" xfId="10500"/>
    <cellStyle name="Normal 3 3 2 2 3 2 10 2 8" xfId="10501"/>
    <cellStyle name="Normal 3 3 2 2 3 2 10 3" xfId="10502"/>
    <cellStyle name="Normal 3 3 2 2 3 2 10 4" xfId="10503"/>
    <cellStyle name="Normal 3 3 2 2 3 2 10 5" xfId="10504"/>
    <cellStyle name="Normal 3 3 2 2 3 2 10 6" xfId="10505"/>
    <cellStyle name="Normal 3 3 2 2 3 2 10 7" xfId="10506"/>
    <cellStyle name="Normal 3 3 2 2 3 2 10 8" xfId="10507"/>
    <cellStyle name="Normal 3 3 2 2 3 2 10 9" xfId="10508"/>
    <cellStyle name="Normal 3 3 2 2 3 2 11" xfId="10509"/>
    <cellStyle name="Normal 3 3 2 2 3 2 11 2" xfId="10510"/>
    <cellStyle name="Normal 3 3 2 2 3 2 11 3" xfId="10511"/>
    <cellStyle name="Normal 3 3 2 2 3 2 11 4" xfId="10512"/>
    <cellStyle name="Normal 3 3 2 2 3 2 11 5" xfId="10513"/>
    <cellStyle name="Normal 3 3 2 2 3 2 11 6" xfId="10514"/>
    <cellStyle name="Normal 3 3 2 2 3 2 11 7" xfId="10515"/>
    <cellStyle name="Normal 3 3 2 2 3 2 11 8" xfId="10516"/>
    <cellStyle name="Normal 3 3 2 2 3 2 12" xfId="10517"/>
    <cellStyle name="Normal 3 3 2 2 3 2 13" xfId="10518"/>
    <cellStyle name="Normal 3 3 2 2 3 2 14" xfId="10519"/>
    <cellStyle name="Normal 3 3 2 2 3 2 15" xfId="10520"/>
    <cellStyle name="Normal 3 3 2 2 3 2 16" xfId="10521"/>
    <cellStyle name="Normal 3 3 2 2 3 2 17" xfId="10522"/>
    <cellStyle name="Normal 3 3 2 2 3 2 2" xfId="10523"/>
    <cellStyle name="Normal 3 3 2 2 3 2 2 10" xfId="10524"/>
    <cellStyle name="Normal 3 3 2 2 3 2 2 2" xfId="10525"/>
    <cellStyle name="Normal 3 3 2 2 3 2 2 2 2" xfId="10526"/>
    <cellStyle name="Normal 3 3 2 2 3 2 2 2 2 2" xfId="10527"/>
    <cellStyle name="Normal 3 3 2 2 3 2 2 2 2 2 2" xfId="10528"/>
    <cellStyle name="Normal 3 3 2 2 3 2 2 2 2 2 3" xfId="10529"/>
    <cellStyle name="Normal 3 3 2 2 3 2 2 2 2 2 4" xfId="10530"/>
    <cellStyle name="Normal 3 3 2 2 3 2 2 2 2 2 5" xfId="10531"/>
    <cellStyle name="Normal 3 3 2 2 3 2 2 2 2 2 6" xfId="10532"/>
    <cellStyle name="Normal 3 3 2 2 3 2 2 2 2 2 7" xfId="10533"/>
    <cellStyle name="Normal 3 3 2 2 3 2 2 2 2 2 8" xfId="10534"/>
    <cellStyle name="Normal 3 3 2 2 3 2 2 2 2 3" xfId="10535"/>
    <cellStyle name="Normal 3 3 2 2 3 2 2 2 2 4" xfId="10536"/>
    <cellStyle name="Normal 3 3 2 2 3 2 2 2 2 5" xfId="10537"/>
    <cellStyle name="Normal 3 3 2 2 3 2 2 2 2 6" xfId="10538"/>
    <cellStyle name="Normal 3 3 2 2 3 2 2 2 2 7" xfId="10539"/>
    <cellStyle name="Normal 3 3 2 2 3 2 2 2 2 8" xfId="10540"/>
    <cellStyle name="Normal 3 3 2 2 3 2 2 2 3" xfId="10541"/>
    <cellStyle name="Normal 3 3 2 2 3 2 2 2 4" xfId="10542"/>
    <cellStyle name="Normal 3 3 2 2 3 2 2 2 5" xfId="10543"/>
    <cellStyle name="Normal 3 3 2 2 3 2 2 2 6" xfId="10544"/>
    <cellStyle name="Normal 3 3 2 2 3 2 2 2 7" xfId="10545"/>
    <cellStyle name="Normal 3 3 2 2 3 2 2 2 8" xfId="10546"/>
    <cellStyle name="Normal 3 3 2 2 3 2 2 2 9" xfId="10547"/>
    <cellStyle name="Normal 3 3 2 2 3 2 2 3" xfId="10548"/>
    <cellStyle name="Normal 3 3 2 2 3 2 2 4" xfId="10549"/>
    <cellStyle name="Normal 3 3 2 2 3 2 2 4 2" xfId="10550"/>
    <cellStyle name="Normal 3 3 2 2 3 2 2 4 3" xfId="10551"/>
    <cellStyle name="Normal 3 3 2 2 3 2 2 4 4" xfId="10552"/>
    <cellStyle name="Normal 3 3 2 2 3 2 2 4 5" xfId="10553"/>
    <cellStyle name="Normal 3 3 2 2 3 2 2 4 6" xfId="10554"/>
    <cellStyle name="Normal 3 3 2 2 3 2 2 4 7" xfId="10555"/>
    <cellStyle name="Normal 3 3 2 2 3 2 2 4 8" xfId="10556"/>
    <cellStyle name="Normal 3 3 2 2 3 2 2 5" xfId="10557"/>
    <cellStyle name="Normal 3 3 2 2 3 2 2 6" xfId="10558"/>
    <cellStyle name="Normal 3 3 2 2 3 2 2 7" xfId="10559"/>
    <cellStyle name="Normal 3 3 2 2 3 2 2 8" xfId="10560"/>
    <cellStyle name="Normal 3 3 2 2 3 2 2 9" xfId="10561"/>
    <cellStyle name="Normal 3 3 2 2 3 2 3" xfId="10562"/>
    <cellStyle name="Normal 3 3 2 2 3 2 4" xfId="10563"/>
    <cellStyle name="Normal 3 3 2 2 3 2 5" xfId="10564"/>
    <cellStyle name="Normal 3 3 2 2 3 2 6" xfId="10565"/>
    <cellStyle name="Normal 3 3 2 2 3 2 7" xfId="10566"/>
    <cellStyle name="Normal 3 3 2 2 3 2 8" xfId="10567"/>
    <cellStyle name="Normal 3 3 2 2 3 2 9" xfId="10568"/>
    <cellStyle name="Normal 3 3 2 2 3 3" xfId="10569"/>
    <cellStyle name="Normal 3 3 2 2 3 3 10" xfId="10570"/>
    <cellStyle name="Normal 3 3 2 2 3 3 2" xfId="10571"/>
    <cellStyle name="Normal 3 3 2 2 3 3 2 2" xfId="10572"/>
    <cellStyle name="Normal 3 3 2 2 3 3 2 2 2" xfId="10573"/>
    <cellStyle name="Normal 3 3 2 2 3 3 2 2 2 2" xfId="10574"/>
    <cellStyle name="Normal 3 3 2 2 3 3 2 2 2 3" xfId="10575"/>
    <cellStyle name="Normal 3 3 2 2 3 3 2 2 2 4" xfId="10576"/>
    <cellStyle name="Normal 3 3 2 2 3 3 2 2 2 5" xfId="10577"/>
    <cellStyle name="Normal 3 3 2 2 3 3 2 2 2 6" xfId="10578"/>
    <cellStyle name="Normal 3 3 2 2 3 3 2 2 2 7" xfId="10579"/>
    <cellStyle name="Normal 3 3 2 2 3 3 2 2 2 8" xfId="10580"/>
    <cellStyle name="Normal 3 3 2 2 3 3 2 2 3" xfId="10581"/>
    <cellStyle name="Normal 3 3 2 2 3 3 2 2 4" xfId="10582"/>
    <cellStyle name="Normal 3 3 2 2 3 3 2 2 5" xfId="10583"/>
    <cellStyle name="Normal 3 3 2 2 3 3 2 2 6" xfId="10584"/>
    <cellStyle name="Normal 3 3 2 2 3 3 2 2 7" xfId="10585"/>
    <cellStyle name="Normal 3 3 2 2 3 3 2 2 8" xfId="10586"/>
    <cellStyle name="Normal 3 3 2 2 3 3 2 3" xfId="10587"/>
    <cellStyle name="Normal 3 3 2 2 3 3 2 4" xfId="10588"/>
    <cellStyle name="Normal 3 3 2 2 3 3 2 5" xfId="10589"/>
    <cellStyle name="Normal 3 3 2 2 3 3 2 6" xfId="10590"/>
    <cellStyle name="Normal 3 3 2 2 3 3 2 7" xfId="10591"/>
    <cellStyle name="Normal 3 3 2 2 3 3 2 8" xfId="10592"/>
    <cellStyle name="Normal 3 3 2 2 3 3 2 9" xfId="10593"/>
    <cellStyle name="Normal 3 3 2 2 3 3 3" xfId="10594"/>
    <cellStyle name="Normal 3 3 2 2 3 3 4" xfId="10595"/>
    <cellStyle name="Normal 3 3 2 2 3 3 4 2" xfId="10596"/>
    <cellStyle name="Normal 3 3 2 2 3 3 4 3" xfId="10597"/>
    <cellStyle name="Normal 3 3 2 2 3 3 4 4" xfId="10598"/>
    <cellStyle name="Normal 3 3 2 2 3 3 4 5" xfId="10599"/>
    <cellStyle name="Normal 3 3 2 2 3 3 4 6" xfId="10600"/>
    <cellStyle name="Normal 3 3 2 2 3 3 4 7" xfId="10601"/>
    <cellStyle name="Normal 3 3 2 2 3 3 4 8" xfId="10602"/>
    <cellStyle name="Normal 3 3 2 2 3 3 5" xfId="10603"/>
    <cellStyle name="Normal 3 3 2 2 3 3 6" xfId="10604"/>
    <cellStyle name="Normal 3 3 2 2 3 3 7" xfId="10605"/>
    <cellStyle name="Normal 3 3 2 2 3 3 8" xfId="10606"/>
    <cellStyle name="Normal 3 3 2 2 3 3 9" xfId="10607"/>
    <cellStyle name="Normal 3 3 2 2 3 4" xfId="10608"/>
    <cellStyle name="Normal 3 3 2 2 3 5" xfId="10609"/>
    <cellStyle name="Normal 3 3 2 2 3 6" xfId="10610"/>
    <cellStyle name="Normal 3 3 2 2 3 7" xfId="10611"/>
    <cellStyle name="Normal 3 3 2 2 3 8" xfId="10612"/>
    <cellStyle name="Normal 3 3 2 2 3 9" xfId="10613"/>
    <cellStyle name="Normal 3 3 2 2 4" xfId="10614"/>
    <cellStyle name="Normal 3 3 2 2 5" xfId="10615"/>
    <cellStyle name="Normal 3 3 2 2 6" xfId="10616"/>
    <cellStyle name="Normal 3 3 2 2 7" xfId="10617"/>
    <cellStyle name="Normal 3 3 2 2 7 10" xfId="10618"/>
    <cellStyle name="Normal 3 3 2 2 7 2" xfId="10619"/>
    <cellStyle name="Normal 3 3 2 2 7 2 2" xfId="10620"/>
    <cellStyle name="Normal 3 3 2 2 7 2 2 2" xfId="10621"/>
    <cellStyle name="Normal 3 3 2 2 7 2 2 2 2" xfId="10622"/>
    <cellStyle name="Normal 3 3 2 2 7 2 2 2 3" xfId="10623"/>
    <cellStyle name="Normal 3 3 2 2 7 2 2 2 4" xfId="10624"/>
    <cellStyle name="Normal 3 3 2 2 7 2 2 2 5" xfId="10625"/>
    <cellStyle name="Normal 3 3 2 2 7 2 2 2 6" xfId="10626"/>
    <cellStyle name="Normal 3 3 2 2 7 2 2 2 7" xfId="10627"/>
    <cellStyle name="Normal 3 3 2 2 7 2 2 2 8" xfId="10628"/>
    <cellStyle name="Normal 3 3 2 2 7 2 2 3" xfId="10629"/>
    <cellStyle name="Normal 3 3 2 2 7 2 2 4" xfId="10630"/>
    <cellStyle name="Normal 3 3 2 2 7 2 2 5" xfId="10631"/>
    <cellStyle name="Normal 3 3 2 2 7 2 2 6" xfId="10632"/>
    <cellStyle name="Normal 3 3 2 2 7 2 2 7" xfId="10633"/>
    <cellStyle name="Normal 3 3 2 2 7 2 2 8" xfId="10634"/>
    <cellStyle name="Normal 3 3 2 2 7 2 3" xfId="10635"/>
    <cellStyle name="Normal 3 3 2 2 7 2 4" xfId="10636"/>
    <cellStyle name="Normal 3 3 2 2 7 2 5" xfId="10637"/>
    <cellStyle name="Normal 3 3 2 2 7 2 6" xfId="10638"/>
    <cellStyle name="Normal 3 3 2 2 7 2 7" xfId="10639"/>
    <cellStyle name="Normal 3 3 2 2 7 2 8" xfId="10640"/>
    <cellStyle name="Normal 3 3 2 2 7 2 9" xfId="10641"/>
    <cellStyle name="Normal 3 3 2 2 7 3" xfId="10642"/>
    <cellStyle name="Normal 3 3 2 2 7 4" xfId="10643"/>
    <cellStyle name="Normal 3 3 2 2 7 4 2" xfId="10644"/>
    <cellStyle name="Normal 3 3 2 2 7 4 3" xfId="10645"/>
    <cellStyle name="Normal 3 3 2 2 7 4 4" xfId="10646"/>
    <cellStyle name="Normal 3 3 2 2 7 4 5" xfId="10647"/>
    <cellStyle name="Normal 3 3 2 2 7 4 6" xfId="10648"/>
    <cellStyle name="Normal 3 3 2 2 7 4 7" xfId="10649"/>
    <cellStyle name="Normal 3 3 2 2 7 4 8" xfId="10650"/>
    <cellStyle name="Normal 3 3 2 2 7 5" xfId="10651"/>
    <cellStyle name="Normal 3 3 2 2 7 6" xfId="10652"/>
    <cellStyle name="Normal 3 3 2 2 7 7" xfId="10653"/>
    <cellStyle name="Normal 3 3 2 2 7 8" xfId="10654"/>
    <cellStyle name="Normal 3 3 2 2 7 9" xfId="10655"/>
    <cellStyle name="Normal 3 3 2 2 8" xfId="10656"/>
    <cellStyle name="Normal 3 3 2 2 9" xfId="10657"/>
    <cellStyle name="Normal 3 3 2 20" xfId="10658"/>
    <cellStyle name="Normal 3 3 2 21" xfId="10659"/>
    <cellStyle name="Normal 3 3 2 22" xfId="10660"/>
    <cellStyle name="Normal 3 3 2 23" xfId="10661"/>
    <cellStyle name="Normal 3 3 2 23 10" xfId="10662"/>
    <cellStyle name="Normal 3 3 2 23 10 2" xfId="10663"/>
    <cellStyle name="Normal 3 3 2 23 10 2 2" xfId="10664"/>
    <cellStyle name="Normal 3 3 2 23 10 2 2 2" xfId="10665"/>
    <cellStyle name="Normal 3 3 2 23 10 2 2 3" xfId="10666"/>
    <cellStyle name="Normal 3 3 2 23 10 2 2 4" xfId="10667"/>
    <cellStyle name="Normal 3 3 2 23 10 2 2 5" xfId="10668"/>
    <cellStyle name="Normal 3 3 2 23 10 2 2 6" xfId="10669"/>
    <cellStyle name="Normal 3 3 2 23 10 2 2 7" xfId="10670"/>
    <cellStyle name="Normal 3 3 2 23 10 2 2 8" xfId="10671"/>
    <cellStyle name="Normal 3 3 2 23 10 2 3" xfId="10672"/>
    <cellStyle name="Normal 3 3 2 23 10 2 4" xfId="10673"/>
    <cellStyle name="Normal 3 3 2 23 10 2 5" xfId="10674"/>
    <cellStyle name="Normal 3 3 2 23 10 2 6" xfId="10675"/>
    <cellStyle name="Normal 3 3 2 23 10 2 7" xfId="10676"/>
    <cellStyle name="Normal 3 3 2 23 10 2 8" xfId="10677"/>
    <cellStyle name="Normal 3 3 2 23 10 3" xfId="10678"/>
    <cellStyle name="Normal 3 3 2 23 10 4" xfId="10679"/>
    <cellStyle name="Normal 3 3 2 23 10 5" xfId="10680"/>
    <cellStyle name="Normal 3 3 2 23 10 6" xfId="10681"/>
    <cellStyle name="Normal 3 3 2 23 10 7" xfId="10682"/>
    <cellStyle name="Normal 3 3 2 23 10 8" xfId="10683"/>
    <cellStyle name="Normal 3 3 2 23 10 9" xfId="10684"/>
    <cellStyle name="Normal 3 3 2 23 11" xfId="10685"/>
    <cellStyle name="Normal 3 3 2 23 11 2" xfId="10686"/>
    <cellStyle name="Normal 3 3 2 23 11 3" xfId="10687"/>
    <cellStyle name="Normal 3 3 2 23 11 4" xfId="10688"/>
    <cellStyle name="Normal 3 3 2 23 11 5" xfId="10689"/>
    <cellStyle name="Normal 3 3 2 23 11 6" xfId="10690"/>
    <cellStyle name="Normal 3 3 2 23 11 7" xfId="10691"/>
    <cellStyle name="Normal 3 3 2 23 11 8" xfId="10692"/>
    <cellStyle name="Normal 3 3 2 23 12" xfId="10693"/>
    <cellStyle name="Normal 3 3 2 23 13" xfId="10694"/>
    <cellStyle name="Normal 3 3 2 23 14" xfId="10695"/>
    <cellStyle name="Normal 3 3 2 23 15" xfId="10696"/>
    <cellStyle name="Normal 3 3 2 23 16" xfId="10697"/>
    <cellStyle name="Normal 3 3 2 23 17" xfId="10698"/>
    <cellStyle name="Normal 3 3 2 23 2" xfId="10699"/>
    <cellStyle name="Normal 3 3 2 23 2 10" xfId="10700"/>
    <cellStyle name="Normal 3 3 2 23 2 10 2" xfId="10701"/>
    <cellStyle name="Normal 3 3 2 23 2 10 2 2" xfId="10702"/>
    <cellStyle name="Normal 3 3 2 23 2 10 2 2 2" xfId="10703"/>
    <cellStyle name="Normal 3 3 2 23 2 10 2 2 3" xfId="10704"/>
    <cellStyle name="Normal 3 3 2 23 2 10 2 2 4" xfId="10705"/>
    <cellStyle name="Normal 3 3 2 23 2 10 2 2 5" xfId="10706"/>
    <cellStyle name="Normal 3 3 2 23 2 10 2 2 6" xfId="10707"/>
    <cellStyle name="Normal 3 3 2 23 2 10 2 2 7" xfId="10708"/>
    <cellStyle name="Normal 3 3 2 23 2 10 2 2 8" xfId="10709"/>
    <cellStyle name="Normal 3 3 2 23 2 10 2 3" xfId="10710"/>
    <cellStyle name="Normal 3 3 2 23 2 10 2 4" xfId="10711"/>
    <cellStyle name="Normal 3 3 2 23 2 10 2 5" xfId="10712"/>
    <cellStyle name="Normal 3 3 2 23 2 10 2 6" xfId="10713"/>
    <cellStyle name="Normal 3 3 2 23 2 10 2 7" xfId="10714"/>
    <cellStyle name="Normal 3 3 2 23 2 10 2 8" xfId="10715"/>
    <cellStyle name="Normal 3 3 2 23 2 10 3" xfId="10716"/>
    <cellStyle name="Normal 3 3 2 23 2 10 4" xfId="10717"/>
    <cellStyle name="Normal 3 3 2 23 2 10 5" xfId="10718"/>
    <cellStyle name="Normal 3 3 2 23 2 10 6" xfId="10719"/>
    <cellStyle name="Normal 3 3 2 23 2 10 7" xfId="10720"/>
    <cellStyle name="Normal 3 3 2 23 2 10 8" xfId="10721"/>
    <cellStyle name="Normal 3 3 2 23 2 10 9" xfId="10722"/>
    <cellStyle name="Normal 3 3 2 23 2 11" xfId="10723"/>
    <cellStyle name="Normal 3 3 2 23 2 11 2" xfId="10724"/>
    <cellStyle name="Normal 3 3 2 23 2 11 3" xfId="10725"/>
    <cellStyle name="Normal 3 3 2 23 2 11 4" xfId="10726"/>
    <cellStyle name="Normal 3 3 2 23 2 11 5" xfId="10727"/>
    <cellStyle name="Normal 3 3 2 23 2 11 6" xfId="10728"/>
    <cellStyle name="Normal 3 3 2 23 2 11 7" xfId="10729"/>
    <cellStyle name="Normal 3 3 2 23 2 11 8" xfId="10730"/>
    <cellStyle name="Normal 3 3 2 23 2 12" xfId="10731"/>
    <cellStyle name="Normal 3 3 2 23 2 13" xfId="10732"/>
    <cellStyle name="Normal 3 3 2 23 2 14" xfId="10733"/>
    <cellStyle name="Normal 3 3 2 23 2 15" xfId="10734"/>
    <cellStyle name="Normal 3 3 2 23 2 16" xfId="10735"/>
    <cellStyle name="Normal 3 3 2 23 2 17" xfId="10736"/>
    <cellStyle name="Normal 3 3 2 23 2 2" xfId="10737"/>
    <cellStyle name="Normal 3 3 2 23 2 2 10" xfId="10738"/>
    <cellStyle name="Normal 3 3 2 23 2 2 2" xfId="10739"/>
    <cellStyle name="Normal 3 3 2 23 2 2 2 2" xfId="10740"/>
    <cellStyle name="Normal 3 3 2 23 2 2 2 2 2" xfId="10741"/>
    <cellStyle name="Normal 3 3 2 23 2 2 2 2 2 2" xfId="10742"/>
    <cellStyle name="Normal 3 3 2 23 2 2 2 2 2 3" xfId="10743"/>
    <cellStyle name="Normal 3 3 2 23 2 2 2 2 2 4" xfId="10744"/>
    <cellStyle name="Normal 3 3 2 23 2 2 2 2 2 5" xfId="10745"/>
    <cellStyle name="Normal 3 3 2 23 2 2 2 2 2 6" xfId="10746"/>
    <cellStyle name="Normal 3 3 2 23 2 2 2 2 2 7" xfId="10747"/>
    <cellStyle name="Normal 3 3 2 23 2 2 2 2 2 8" xfId="10748"/>
    <cellStyle name="Normal 3 3 2 23 2 2 2 2 3" xfId="10749"/>
    <cellStyle name="Normal 3 3 2 23 2 2 2 2 4" xfId="10750"/>
    <cellStyle name="Normal 3 3 2 23 2 2 2 2 5" xfId="10751"/>
    <cellStyle name="Normal 3 3 2 23 2 2 2 2 6" xfId="10752"/>
    <cellStyle name="Normal 3 3 2 23 2 2 2 2 7" xfId="10753"/>
    <cellStyle name="Normal 3 3 2 23 2 2 2 2 8" xfId="10754"/>
    <cellStyle name="Normal 3 3 2 23 2 2 2 3" xfId="10755"/>
    <cellStyle name="Normal 3 3 2 23 2 2 2 4" xfId="10756"/>
    <cellStyle name="Normal 3 3 2 23 2 2 2 5" xfId="10757"/>
    <cellStyle name="Normal 3 3 2 23 2 2 2 6" xfId="10758"/>
    <cellStyle name="Normal 3 3 2 23 2 2 2 7" xfId="10759"/>
    <cellStyle name="Normal 3 3 2 23 2 2 2 8" xfId="10760"/>
    <cellStyle name="Normal 3 3 2 23 2 2 2 9" xfId="10761"/>
    <cellStyle name="Normal 3 3 2 23 2 2 3" xfId="10762"/>
    <cellStyle name="Normal 3 3 2 23 2 2 4" xfId="10763"/>
    <cellStyle name="Normal 3 3 2 23 2 2 4 2" xfId="10764"/>
    <cellStyle name="Normal 3 3 2 23 2 2 4 3" xfId="10765"/>
    <cellStyle name="Normal 3 3 2 23 2 2 4 4" xfId="10766"/>
    <cellStyle name="Normal 3 3 2 23 2 2 4 5" xfId="10767"/>
    <cellStyle name="Normal 3 3 2 23 2 2 4 6" xfId="10768"/>
    <cellStyle name="Normal 3 3 2 23 2 2 4 7" xfId="10769"/>
    <cellStyle name="Normal 3 3 2 23 2 2 4 8" xfId="10770"/>
    <cellStyle name="Normal 3 3 2 23 2 2 5" xfId="10771"/>
    <cellStyle name="Normal 3 3 2 23 2 2 6" xfId="10772"/>
    <cellStyle name="Normal 3 3 2 23 2 2 7" xfId="10773"/>
    <cellStyle name="Normal 3 3 2 23 2 2 8" xfId="10774"/>
    <cellStyle name="Normal 3 3 2 23 2 2 9" xfId="10775"/>
    <cellStyle name="Normal 3 3 2 23 2 3" xfId="10776"/>
    <cellStyle name="Normal 3 3 2 23 2 4" xfId="10777"/>
    <cellStyle name="Normal 3 3 2 23 2 5" xfId="10778"/>
    <cellStyle name="Normal 3 3 2 23 2 6" xfId="10779"/>
    <cellStyle name="Normal 3 3 2 23 2 7" xfId="10780"/>
    <cellStyle name="Normal 3 3 2 23 2 8" xfId="10781"/>
    <cellStyle name="Normal 3 3 2 23 2 9" xfId="10782"/>
    <cellStyle name="Normal 3 3 2 23 3" xfId="10783"/>
    <cellStyle name="Normal 3 3 2 23 3 10" xfId="10784"/>
    <cellStyle name="Normal 3 3 2 23 3 2" xfId="10785"/>
    <cellStyle name="Normal 3 3 2 23 3 2 2" xfId="10786"/>
    <cellStyle name="Normal 3 3 2 23 3 2 2 2" xfId="10787"/>
    <cellStyle name="Normal 3 3 2 23 3 2 2 2 2" xfId="10788"/>
    <cellStyle name="Normal 3 3 2 23 3 2 2 2 3" xfId="10789"/>
    <cellStyle name="Normal 3 3 2 23 3 2 2 2 4" xfId="10790"/>
    <cellStyle name="Normal 3 3 2 23 3 2 2 2 5" xfId="10791"/>
    <cellStyle name="Normal 3 3 2 23 3 2 2 2 6" xfId="10792"/>
    <cellStyle name="Normal 3 3 2 23 3 2 2 2 7" xfId="10793"/>
    <cellStyle name="Normal 3 3 2 23 3 2 2 2 8" xfId="10794"/>
    <cellStyle name="Normal 3 3 2 23 3 2 2 3" xfId="10795"/>
    <cellStyle name="Normal 3 3 2 23 3 2 2 4" xfId="10796"/>
    <cellStyle name="Normal 3 3 2 23 3 2 2 5" xfId="10797"/>
    <cellStyle name="Normal 3 3 2 23 3 2 2 6" xfId="10798"/>
    <cellStyle name="Normal 3 3 2 23 3 2 2 7" xfId="10799"/>
    <cellStyle name="Normal 3 3 2 23 3 2 2 8" xfId="10800"/>
    <cellStyle name="Normal 3 3 2 23 3 2 3" xfId="10801"/>
    <cellStyle name="Normal 3 3 2 23 3 2 4" xfId="10802"/>
    <cellStyle name="Normal 3 3 2 23 3 2 5" xfId="10803"/>
    <cellStyle name="Normal 3 3 2 23 3 2 6" xfId="10804"/>
    <cellStyle name="Normal 3 3 2 23 3 2 7" xfId="10805"/>
    <cellStyle name="Normal 3 3 2 23 3 2 8" xfId="10806"/>
    <cellStyle name="Normal 3 3 2 23 3 2 9" xfId="10807"/>
    <cellStyle name="Normal 3 3 2 23 3 3" xfId="10808"/>
    <cellStyle name="Normal 3 3 2 23 3 4" xfId="10809"/>
    <cellStyle name="Normal 3 3 2 23 3 4 2" xfId="10810"/>
    <cellStyle name="Normal 3 3 2 23 3 4 3" xfId="10811"/>
    <cellStyle name="Normal 3 3 2 23 3 4 4" xfId="10812"/>
    <cellStyle name="Normal 3 3 2 23 3 4 5" xfId="10813"/>
    <cellStyle name="Normal 3 3 2 23 3 4 6" xfId="10814"/>
    <cellStyle name="Normal 3 3 2 23 3 4 7" xfId="10815"/>
    <cellStyle name="Normal 3 3 2 23 3 4 8" xfId="10816"/>
    <cellStyle name="Normal 3 3 2 23 3 5" xfId="10817"/>
    <cellStyle name="Normal 3 3 2 23 3 6" xfId="10818"/>
    <cellStyle name="Normal 3 3 2 23 3 7" xfId="10819"/>
    <cellStyle name="Normal 3 3 2 23 3 8" xfId="10820"/>
    <cellStyle name="Normal 3 3 2 23 3 9" xfId="10821"/>
    <cellStyle name="Normal 3 3 2 23 4" xfId="10822"/>
    <cellStyle name="Normal 3 3 2 23 5" xfId="10823"/>
    <cellStyle name="Normal 3 3 2 23 6" xfId="10824"/>
    <cellStyle name="Normal 3 3 2 23 7" xfId="10825"/>
    <cellStyle name="Normal 3 3 2 23 8" xfId="10826"/>
    <cellStyle name="Normal 3 3 2 23 9" xfId="10827"/>
    <cellStyle name="Normal 3 3 2 24" xfId="10828"/>
    <cellStyle name="Normal 3 3 2 25" xfId="10829"/>
    <cellStyle name="Normal 3 3 2 26" xfId="10830"/>
    <cellStyle name="Normal 3 3 2 27" xfId="10831"/>
    <cellStyle name="Normal 3 3 2 28" xfId="10832"/>
    <cellStyle name="Normal 3 3 2 28 10" xfId="10833"/>
    <cellStyle name="Normal 3 3 2 28 2" xfId="10834"/>
    <cellStyle name="Normal 3 3 2 28 2 2" xfId="10835"/>
    <cellStyle name="Normal 3 3 2 28 2 2 2" xfId="10836"/>
    <cellStyle name="Normal 3 3 2 28 2 2 2 2" xfId="10837"/>
    <cellStyle name="Normal 3 3 2 28 2 2 2 3" xfId="10838"/>
    <cellStyle name="Normal 3 3 2 28 2 2 2 4" xfId="10839"/>
    <cellStyle name="Normal 3 3 2 28 2 2 2 5" xfId="10840"/>
    <cellStyle name="Normal 3 3 2 28 2 2 2 6" xfId="10841"/>
    <cellStyle name="Normal 3 3 2 28 2 2 2 7" xfId="10842"/>
    <cellStyle name="Normal 3 3 2 28 2 2 2 8" xfId="10843"/>
    <cellStyle name="Normal 3 3 2 28 2 2 3" xfId="10844"/>
    <cellStyle name="Normal 3 3 2 28 2 2 4" xfId="10845"/>
    <cellStyle name="Normal 3 3 2 28 2 2 5" xfId="10846"/>
    <cellStyle name="Normal 3 3 2 28 2 2 6" xfId="10847"/>
    <cellStyle name="Normal 3 3 2 28 2 2 7" xfId="10848"/>
    <cellStyle name="Normal 3 3 2 28 2 2 8" xfId="10849"/>
    <cellStyle name="Normal 3 3 2 28 2 3" xfId="10850"/>
    <cellStyle name="Normal 3 3 2 28 2 4" xfId="10851"/>
    <cellStyle name="Normal 3 3 2 28 2 5" xfId="10852"/>
    <cellStyle name="Normal 3 3 2 28 2 6" xfId="10853"/>
    <cellStyle name="Normal 3 3 2 28 2 7" xfId="10854"/>
    <cellStyle name="Normal 3 3 2 28 2 8" xfId="10855"/>
    <cellStyle name="Normal 3 3 2 28 2 9" xfId="10856"/>
    <cellStyle name="Normal 3 3 2 28 3" xfId="10857"/>
    <cellStyle name="Normal 3 3 2 28 4" xfId="10858"/>
    <cellStyle name="Normal 3 3 2 28 4 2" xfId="10859"/>
    <cellStyle name="Normal 3 3 2 28 4 3" xfId="10860"/>
    <cellStyle name="Normal 3 3 2 28 4 4" xfId="10861"/>
    <cellStyle name="Normal 3 3 2 28 4 5" xfId="10862"/>
    <cellStyle name="Normal 3 3 2 28 4 6" xfId="10863"/>
    <cellStyle name="Normal 3 3 2 28 4 7" xfId="10864"/>
    <cellStyle name="Normal 3 3 2 28 4 8" xfId="10865"/>
    <cellStyle name="Normal 3 3 2 28 5" xfId="10866"/>
    <cellStyle name="Normal 3 3 2 28 6" xfId="10867"/>
    <cellStyle name="Normal 3 3 2 28 7" xfId="10868"/>
    <cellStyle name="Normal 3 3 2 28 8" xfId="10869"/>
    <cellStyle name="Normal 3 3 2 28 9" xfId="10870"/>
    <cellStyle name="Normal 3 3 2 29" xfId="10871"/>
    <cellStyle name="Normal 3 3 2 3" xfId="10872"/>
    <cellStyle name="Normal 3 3 2 30" xfId="10873"/>
    <cellStyle name="Normal 3 3 2 31" xfId="10874"/>
    <cellStyle name="Normal 3 3 2 32" xfId="10875"/>
    <cellStyle name="Normal 3 3 2 33" xfId="10876"/>
    <cellStyle name="Normal 3 3 2 34" xfId="10877"/>
    <cellStyle name="Normal 3 3 2 35" xfId="10878"/>
    <cellStyle name="Normal 3 3 2 36" xfId="10879"/>
    <cellStyle name="Normal 3 3 2 36 2" xfId="10880"/>
    <cellStyle name="Normal 3 3 2 36 2 2" xfId="10881"/>
    <cellStyle name="Normal 3 3 2 36 2 2 2" xfId="10882"/>
    <cellStyle name="Normal 3 3 2 36 2 2 3" xfId="10883"/>
    <cellStyle name="Normal 3 3 2 36 2 2 4" xfId="10884"/>
    <cellStyle name="Normal 3 3 2 36 2 2 5" xfId="10885"/>
    <cellStyle name="Normal 3 3 2 36 2 2 6" xfId="10886"/>
    <cellStyle name="Normal 3 3 2 36 2 2 7" xfId="10887"/>
    <cellStyle name="Normal 3 3 2 36 2 2 8" xfId="10888"/>
    <cellStyle name="Normal 3 3 2 36 2 3" xfId="10889"/>
    <cellStyle name="Normal 3 3 2 36 2 4" xfId="10890"/>
    <cellStyle name="Normal 3 3 2 36 2 5" xfId="10891"/>
    <cellStyle name="Normal 3 3 2 36 2 6" xfId="10892"/>
    <cellStyle name="Normal 3 3 2 36 2 7" xfId="10893"/>
    <cellStyle name="Normal 3 3 2 36 2 8" xfId="10894"/>
    <cellStyle name="Normal 3 3 2 36 3" xfId="10895"/>
    <cellStyle name="Normal 3 3 2 36 4" xfId="10896"/>
    <cellStyle name="Normal 3 3 2 36 5" xfId="10897"/>
    <cellStyle name="Normal 3 3 2 36 6" xfId="10898"/>
    <cellStyle name="Normal 3 3 2 36 7" xfId="10899"/>
    <cellStyle name="Normal 3 3 2 36 8" xfId="10900"/>
    <cellStyle name="Normal 3 3 2 36 9" xfId="10901"/>
    <cellStyle name="Normal 3 3 2 37" xfId="10902"/>
    <cellStyle name="Normal 3 3 2 37 2" xfId="10903"/>
    <cellStyle name="Normal 3 3 2 37 3" xfId="10904"/>
    <cellStyle name="Normal 3 3 2 37 4" xfId="10905"/>
    <cellStyle name="Normal 3 3 2 37 5" xfId="10906"/>
    <cellStyle name="Normal 3 3 2 37 6" xfId="10907"/>
    <cellStyle name="Normal 3 3 2 37 7" xfId="10908"/>
    <cellStyle name="Normal 3 3 2 37 8" xfId="10909"/>
    <cellStyle name="Normal 3 3 2 38" xfId="10910"/>
    <cellStyle name="Normal 3 3 2 39" xfId="10911"/>
    <cellStyle name="Normal 3 3 2 4" xfId="10912"/>
    <cellStyle name="Normal 3 3 2 40" xfId="10913"/>
    <cellStyle name="Normal 3 3 2 41" xfId="10914"/>
    <cellStyle name="Normal 3 3 2 42" xfId="10915"/>
    <cellStyle name="Normal 3 3 2 43" xfId="10916"/>
    <cellStyle name="Normal 3 3 2 5" xfId="10917"/>
    <cellStyle name="Normal 3 3 2 6" xfId="10918"/>
    <cellStyle name="Normal 3 3 2 7" xfId="10919"/>
    <cellStyle name="Normal 3 3 2 8" xfId="10920"/>
    <cellStyle name="Normal 3 3 2 9" xfId="10921"/>
    <cellStyle name="Normal 3 3 20" xfId="10922"/>
    <cellStyle name="Normal 3 3 21" xfId="10923"/>
    <cellStyle name="Normal 3 3 22" xfId="10924"/>
    <cellStyle name="Normal 3 3 23" xfId="10925"/>
    <cellStyle name="Normal 3 3 23 10" xfId="10926"/>
    <cellStyle name="Normal 3 3 23 10 2" xfId="10927"/>
    <cellStyle name="Normal 3 3 23 10 2 2" xfId="10928"/>
    <cellStyle name="Normal 3 3 23 10 2 2 2" xfId="10929"/>
    <cellStyle name="Normal 3 3 23 10 2 2 3" xfId="10930"/>
    <cellStyle name="Normal 3 3 23 10 2 2 4" xfId="10931"/>
    <cellStyle name="Normal 3 3 23 10 2 2 5" xfId="10932"/>
    <cellStyle name="Normal 3 3 23 10 2 2 6" xfId="10933"/>
    <cellStyle name="Normal 3 3 23 10 2 2 7" xfId="10934"/>
    <cellStyle name="Normal 3 3 23 10 2 2 8" xfId="10935"/>
    <cellStyle name="Normal 3 3 23 10 2 3" xfId="10936"/>
    <cellStyle name="Normal 3 3 23 10 2 4" xfId="10937"/>
    <cellStyle name="Normal 3 3 23 10 2 5" xfId="10938"/>
    <cellStyle name="Normal 3 3 23 10 2 6" xfId="10939"/>
    <cellStyle name="Normal 3 3 23 10 2 7" xfId="10940"/>
    <cellStyle name="Normal 3 3 23 10 2 8" xfId="10941"/>
    <cellStyle name="Normal 3 3 23 10 3" xfId="10942"/>
    <cellStyle name="Normal 3 3 23 10 4" xfId="10943"/>
    <cellStyle name="Normal 3 3 23 10 5" xfId="10944"/>
    <cellStyle name="Normal 3 3 23 10 6" xfId="10945"/>
    <cellStyle name="Normal 3 3 23 10 7" xfId="10946"/>
    <cellStyle name="Normal 3 3 23 10 8" xfId="10947"/>
    <cellStyle name="Normal 3 3 23 10 9" xfId="10948"/>
    <cellStyle name="Normal 3 3 23 11" xfId="10949"/>
    <cellStyle name="Normal 3 3 23 11 2" xfId="10950"/>
    <cellStyle name="Normal 3 3 23 11 3" xfId="10951"/>
    <cellStyle name="Normal 3 3 23 11 4" xfId="10952"/>
    <cellStyle name="Normal 3 3 23 11 5" xfId="10953"/>
    <cellStyle name="Normal 3 3 23 11 6" xfId="10954"/>
    <cellStyle name="Normal 3 3 23 11 7" xfId="10955"/>
    <cellStyle name="Normal 3 3 23 11 8" xfId="10956"/>
    <cellStyle name="Normal 3 3 23 12" xfId="10957"/>
    <cellStyle name="Normal 3 3 23 13" xfId="10958"/>
    <cellStyle name="Normal 3 3 23 14" xfId="10959"/>
    <cellStyle name="Normal 3 3 23 15" xfId="10960"/>
    <cellStyle name="Normal 3 3 23 16" xfId="10961"/>
    <cellStyle name="Normal 3 3 23 17" xfId="10962"/>
    <cellStyle name="Normal 3 3 23 2" xfId="10963"/>
    <cellStyle name="Normal 3 3 23 2 10" xfId="10964"/>
    <cellStyle name="Normal 3 3 23 2 10 2" xfId="10965"/>
    <cellStyle name="Normal 3 3 23 2 10 2 2" xfId="10966"/>
    <cellStyle name="Normal 3 3 23 2 10 2 2 2" xfId="10967"/>
    <cellStyle name="Normal 3 3 23 2 10 2 2 3" xfId="10968"/>
    <cellStyle name="Normal 3 3 23 2 10 2 2 4" xfId="10969"/>
    <cellStyle name="Normal 3 3 23 2 10 2 2 5" xfId="10970"/>
    <cellStyle name="Normal 3 3 23 2 10 2 2 6" xfId="10971"/>
    <cellStyle name="Normal 3 3 23 2 10 2 2 7" xfId="10972"/>
    <cellStyle name="Normal 3 3 23 2 10 2 2 8" xfId="10973"/>
    <cellStyle name="Normal 3 3 23 2 10 2 3" xfId="10974"/>
    <cellStyle name="Normal 3 3 23 2 10 2 4" xfId="10975"/>
    <cellStyle name="Normal 3 3 23 2 10 2 5" xfId="10976"/>
    <cellStyle name="Normal 3 3 23 2 10 2 6" xfId="10977"/>
    <cellStyle name="Normal 3 3 23 2 10 2 7" xfId="10978"/>
    <cellStyle name="Normal 3 3 23 2 10 2 8" xfId="10979"/>
    <cellStyle name="Normal 3 3 23 2 10 3" xfId="10980"/>
    <cellStyle name="Normal 3 3 23 2 10 4" xfId="10981"/>
    <cellStyle name="Normal 3 3 23 2 10 5" xfId="10982"/>
    <cellStyle name="Normal 3 3 23 2 10 6" xfId="10983"/>
    <cellStyle name="Normal 3 3 23 2 10 7" xfId="10984"/>
    <cellStyle name="Normal 3 3 23 2 10 8" xfId="10985"/>
    <cellStyle name="Normal 3 3 23 2 10 9" xfId="10986"/>
    <cellStyle name="Normal 3 3 23 2 11" xfId="10987"/>
    <cellStyle name="Normal 3 3 23 2 11 2" xfId="10988"/>
    <cellStyle name="Normal 3 3 23 2 11 3" xfId="10989"/>
    <cellStyle name="Normal 3 3 23 2 11 4" xfId="10990"/>
    <cellStyle name="Normal 3 3 23 2 11 5" xfId="10991"/>
    <cellStyle name="Normal 3 3 23 2 11 6" xfId="10992"/>
    <cellStyle name="Normal 3 3 23 2 11 7" xfId="10993"/>
    <cellStyle name="Normal 3 3 23 2 11 8" xfId="10994"/>
    <cellStyle name="Normal 3 3 23 2 12" xfId="10995"/>
    <cellStyle name="Normal 3 3 23 2 13" xfId="10996"/>
    <cellStyle name="Normal 3 3 23 2 14" xfId="10997"/>
    <cellStyle name="Normal 3 3 23 2 15" xfId="10998"/>
    <cellStyle name="Normal 3 3 23 2 16" xfId="10999"/>
    <cellStyle name="Normal 3 3 23 2 17" xfId="11000"/>
    <cellStyle name="Normal 3 3 23 2 2" xfId="11001"/>
    <cellStyle name="Normal 3 3 23 2 2 10" xfId="11002"/>
    <cellStyle name="Normal 3 3 23 2 2 2" xfId="11003"/>
    <cellStyle name="Normal 3 3 23 2 2 2 2" xfId="11004"/>
    <cellStyle name="Normal 3 3 23 2 2 2 2 2" xfId="11005"/>
    <cellStyle name="Normal 3 3 23 2 2 2 2 2 2" xfId="11006"/>
    <cellStyle name="Normal 3 3 23 2 2 2 2 2 3" xfId="11007"/>
    <cellStyle name="Normal 3 3 23 2 2 2 2 2 4" xfId="11008"/>
    <cellStyle name="Normal 3 3 23 2 2 2 2 2 5" xfId="11009"/>
    <cellStyle name="Normal 3 3 23 2 2 2 2 2 6" xfId="11010"/>
    <cellStyle name="Normal 3 3 23 2 2 2 2 2 7" xfId="11011"/>
    <cellStyle name="Normal 3 3 23 2 2 2 2 2 8" xfId="11012"/>
    <cellStyle name="Normal 3 3 23 2 2 2 2 3" xfId="11013"/>
    <cellStyle name="Normal 3 3 23 2 2 2 2 4" xfId="11014"/>
    <cellStyle name="Normal 3 3 23 2 2 2 2 5" xfId="11015"/>
    <cellStyle name="Normal 3 3 23 2 2 2 2 6" xfId="11016"/>
    <cellStyle name="Normal 3 3 23 2 2 2 2 7" xfId="11017"/>
    <cellStyle name="Normal 3 3 23 2 2 2 2 8" xfId="11018"/>
    <cellStyle name="Normal 3 3 23 2 2 2 3" xfId="11019"/>
    <cellStyle name="Normal 3 3 23 2 2 2 4" xfId="11020"/>
    <cellStyle name="Normal 3 3 23 2 2 2 5" xfId="11021"/>
    <cellStyle name="Normal 3 3 23 2 2 2 6" xfId="11022"/>
    <cellStyle name="Normal 3 3 23 2 2 2 7" xfId="11023"/>
    <cellStyle name="Normal 3 3 23 2 2 2 8" xfId="11024"/>
    <cellStyle name="Normal 3 3 23 2 2 2 9" xfId="11025"/>
    <cellStyle name="Normal 3 3 23 2 2 3" xfId="11026"/>
    <cellStyle name="Normal 3 3 23 2 2 4" xfId="11027"/>
    <cellStyle name="Normal 3 3 23 2 2 4 2" xfId="11028"/>
    <cellStyle name="Normal 3 3 23 2 2 4 3" xfId="11029"/>
    <cellStyle name="Normal 3 3 23 2 2 4 4" xfId="11030"/>
    <cellStyle name="Normal 3 3 23 2 2 4 5" xfId="11031"/>
    <cellStyle name="Normal 3 3 23 2 2 4 6" xfId="11032"/>
    <cellStyle name="Normal 3 3 23 2 2 4 7" xfId="11033"/>
    <cellStyle name="Normal 3 3 23 2 2 4 8" xfId="11034"/>
    <cellStyle name="Normal 3 3 23 2 2 5" xfId="11035"/>
    <cellStyle name="Normal 3 3 23 2 2 6" xfId="11036"/>
    <cellStyle name="Normal 3 3 23 2 2 7" xfId="11037"/>
    <cellStyle name="Normal 3 3 23 2 2 8" xfId="11038"/>
    <cellStyle name="Normal 3 3 23 2 2 9" xfId="11039"/>
    <cellStyle name="Normal 3 3 23 2 3" xfId="11040"/>
    <cellStyle name="Normal 3 3 23 2 4" xfId="11041"/>
    <cellStyle name="Normal 3 3 23 2 5" xfId="11042"/>
    <cellStyle name="Normal 3 3 23 2 6" xfId="11043"/>
    <cellStyle name="Normal 3 3 23 2 7" xfId="11044"/>
    <cellStyle name="Normal 3 3 23 2 8" xfId="11045"/>
    <cellStyle name="Normal 3 3 23 2 9" xfId="11046"/>
    <cellStyle name="Normal 3 3 23 3" xfId="11047"/>
    <cellStyle name="Normal 3 3 23 3 10" xfId="11048"/>
    <cellStyle name="Normal 3 3 23 3 2" xfId="11049"/>
    <cellStyle name="Normal 3 3 23 3 2 2" xfId="11050"/>
    <cellStyle name="Normal 3 3 23 3 2 2 2" xfId="11051"/>
    <cellStyle name="Normal 3 3 23 3 2 2 2 2" xfId="11052"/>
    <cellStyle name="Normal 3 3 23 3 2 2 2 3" xfId="11053"/>
    <cellStyle name="Normal 3 3 23 3 2 2 2 4" xfId="11054"/>
    <cellStyle name="Normal 3 3 23 3 2 2 2 5" xfId="11055"/>
    <cellStyle name="Normal 3 3 23 3 2 2 2 6" xfId="11056"/>
    <cellStyle name="Normal 3 3 23 3 2 2 2 7" xfId="11057"/>
    <cellStyle name="Normal 3 3 23 3 2 2 2 8" xfId="11058"/>
    <cellStyle name="Normal 3 3 23 3 2 2 3" xfId="11059"/>
    <cellStyle name="Normal 3 3 23 3 2 2 4" xfId="11060"/>
    <cellStyle name="Normal 3 3 23 3 2 2 5" xfId="11061"/>
    <cellStyle name="Normal 3 3 23 3 2 2 6" xfId="11062"/>
    <cellStyle name="Normal 3 3 23 3 2 2 7" xfId="11063"/>
    <cellStyle name="Normal 3 3 23 3 2 2 8" xfId="11064"/>
    <cellStyle name="Normal 3 3 23 3 2 3" xfId="11065"/>
    <cellStyle name="Normal 3 3 23 3 2 4" xfId="11066"/>
    <cellStyle name="Normal 3 3 23 3 2 5" xfId="11067"/>
    <cellStyle name="Normal 3 3 23 3 2 6" xfId="11068"/>
    <cellStyle name="Normal 3 3 23 3 2 7" xfId="11069"/>
    <cellStyle name="Normal 3 3 23 3 2 8" xfId="11070"/>
    <cellStyle name="Normal 3 3 23 3 2 9" xfId="11071"/>
    <cellStyle name="Normal 3 3 23 3 3" xfId="11072"/>
    <cellStyle name="Normal 3 3 23 3 4" xfId="11073"/>
    <cellStyle name="Normal 3 3 23 3 4 2" xfId="11074"/>
    <cellStyle name="Normal 3 3 23 3 4 3" xfId="11075"/>
    <cellStyle name="Normal 3 3 23 3 4 4" xfId="11076"/>
    <cellStyle name="Normal 3 3 23 3 4 5" xfId="11077"/>
    <cellStyle name="Normal 3 3 23 3 4 6" xfId="11078"/>
    <cellStyle name="Normal 3 3 23 3 4 7" xfId="11079"/>
    <cellStyle name="Normal 3 3 23 3 4 8" xfId="11080"/>
    <cellStyle name="Normal 3 3 23 3 5" xfId="11081"/>
    <cellStyle name="Normal 3 3 23 3 6" xfId="11082"/>
    <cellStyle name="Normal 3 3 23 3 7" xfId="11083"/>
    <cellStyle name="Normal 3 3 23 3 8" xfId="11084"/>
    <cellStyle name="Normal 3 3 23 3 9" xfId="11085"/>
    <cellStyle name="Normal 3 3 23 4" xfId="11086"/>
    <cellStyle name="Normal 3 3 23 5" xfId="11087"/>
    <cellStyle name="Normal 3 3 23 6" xfId="11088"/>
    <cellStyle name="Normal 3 3 23 7" xfId="11089"/>
    <cellStyle name="Normal 3 3 23 8" xfId="11090"/>
    <cellStyle name="Normal 3 3 23 9" xfId="11091"/>
    <cellStyle name="Normal 3 3 24" xfId="11092"/>
    <cellStyle name="Normal 3 3 25" xfId="11093"/>
    <cellStyle name="Normal 3 3 26" xfId="11094"/>
    <cellStyle name="Normal 3 3 27" xfId="11095"/>
    <cellStyle name="Normal 3 3 28" xfId="11096"/>
    <cellStyle name="Normal 3 3 28 10" xfId="11097"/>
    <cellStyle name="Normal 3 3 28 2" xfId="11098"/>
    <cellStyle name="Normal 3 3 28 2 2" xfId="11099"/>
    <cellStyle name="Normal 3 3 28 2 2 2" xfId="11100"/>
    <cellStyle name="Normal 3 3 28 2 2 2 2" xfId="11101"/>
    <cellStyle name="Normal 3 3 28 2 2 2 3" xfId="11102"/>
    <cellStyle name="Normal 3 3 28 2 2 2 4" xfId="11103"/>
    <cellStyle name="Normal 3 3 28 2 2 2 5" xfId="11104"/>
    <cellStyle name="Normal 3 3 28 2 2 2 6" xfId="11105"/>
    <cellStyle name="Normal 3 3 28 2 2 2 7" xfId="11106"/>
    <cellStyle name="Normal 3 3 28 2 2 2 8" xfId="11107"/>
    <cellStyle name="Normal 3 3 28 2 2 3" xfId="11108"/>
    <cellStyle name="Normal 3 3 28 2 2 4" xfId="11109"/>
    <cellStyle name="Normal 3 3 28 2 2 5" xfId="11110"/>
    <cellStyle name="Normal 3 3 28 2 2 6" xfId="11111"/>
    <cellStyle name="Normal 3 3 28 2 2 7" xfId="11112"/>
    <cellStyle name="Normal 3 3 28 2 2 8" xfId="11113"/>
    <cellStyle name="Normal 3 3 28 2 3" xfId="11114"/>
    <cellStyle name="Normal 3 3 28 2 4" xfId="11115"/>
    <cellStyle name="Normal 3 3 28 2 5" xfId="11116"/>
    <cellStyle name="Normal 3 3 28 2 6" xfId="11117"/>
    <cellStyle name="Normal 3 3 28 2 7" xfId="11118"/>
    <cellStyle name="Normal 3 3 28 2 8" xfId="11119"/>
    <cellStyle name="Normal 3 3 28 2 9" xfId="11120"/>
    <cellStyle name="Normal 3 3 28 3" xfId="11121"/>
    <cellStyle name="Normal 3 3 28 4" xfId="11122"/>
    <cellStyle name="Normal 3 3 28 4 2" xfId="11123"/>
    <cellStyle name="Normal 3 3 28 4 3" xfId="11124"/>
    <cellStyle name="Normal 3 3 28 4 4" xfId="11125"/>
    <cellStyle name="Normal 3 3 28 4 5" xfId="11126"/>
    <cellStyle name="Normal 3 3 28 4 6" xfId="11127"/>
    <cellStyle name="Normal 3 3 28 4 7" xfId="11128"/>
    <cellStyle name="Normal 3 3 28 4 8" xfId="11129"/>
    <cellStyle name="Normal 3 3 28 5" xfId="11130"/>
    <cellStyle name="Normal 3 3 28 6" xfId="11131"/>
    <cellStyle name="Normal 3 3 28 7" xfId="11132"/>
    <cellStyle name="Normal 3 3 28 8" xfId="11133"/>
    <cellStyle name="Normal 3 3 28 9" xfId="11134"/>
    <cellStyle name="Normal 3 3 29" xfId="11135"/>
    <cellStyle name="Normal 3 3 3" xfId="11136"/>
    <cellStyle name="Normal 3 3 3 10" xfId="11137"/>
    <cellStyle name="Normal 3 3 3 11" xfId="11138"/>
    <cellStyle name="Normal 3 3 3 12" xfId="11139"/>
    <cellStyle name="Normal 3 3 3 13" xfId="11140"/>
    <cellStyle name="Normal 3 3 3 14" xfId="11141"/>
    <cellStyle name="Normal 3 3 3 15" xfId="11142"/>
    <cellStyle name="Normal 3 3 3 15 2" xfId="11143"/>
    <cellStyle name="Normal 3 3 3 15 2 2" xfId="11144"/>
    <cellStyle name="Normal 3 3 3 15 2 2 2" xfId="11145"/>
    <cellStyle name="Normal 3 3 3 15 2 2 3" xfId="11146"/>
    <cellStyle name="Normal 3 3 3 15 2 2 4" xfId="11147"/>
    <cellStyle name="Normal 3 3 3 15 2 2 5" xfId="11148"/>
    <cellStyle name="Normal 3 3 3 15 2 2 6" xfId="11149"/>
    <cellStyle name="Normal 3 3 3 15 2 2 7" xfId="11150"/>
    <cellStyle name="Normal 3 3 3 15 2 2 8" xfId="11151"/>
    <cellStyle name="Normal 3 3 3 15 2 3" xfId="11152"/>
    <cellStyle name="Normal 3 3 3 15 2 4" xfId="11153"/>
    <cellStyle name="Normal 3 3 3 15 2 5" xfId="11154"/>
    <cellStyle name="Normal 3 3 3 15 2 6" xfId="11155"/>
    <cellStyle name="Normal 3 3 3 15 2 7" xfId="11156"/>
    <cellStyle name="Normal 3 3 3 15 2 8" xfId="11157"/>
    <cellStyle name="Normal 3 3 3 15 3" xfId="11158"/>
    <cellStyle name="Normal 3 3 3 15 4" xfId="11159"/>
    <cellStyle name="Normal 3 3 3 15 5" xfId="11160"/>
    <cellStyle name="Normal 3 3 3 15 6" xfId="11161"/>
    <cellStyle name="Normal 3 3 3 15 7" xfId="11162"/>
    <cellStyle name="Normal 3 3 3 15 8" xfId="11163"/>
    <cellStyle name="Normal 3 3 3 15 9" xfId="11164"/>
    <cellStyle name="Normal 3 3 3 16" xfId="11165"/>
    <cellStyle name="Normal 3 3 3 16 2" xfId="11166"/>
    <cellStyle name="Normal 3 3 3 16 3" xfId="11167"/>
    <cellStyle name="Normal 3 3 3 16 4" xfId="11168"/>
    <cellStyle name="Normal 3 3 3 16 5" xfId="11169"/>
    <cellStyle name="Normal 3 3 3 16 6" xfId="11170"/>
    <cellStyle name="Normal 3 3 3 16 7" xfId="11171"/>
    <cellStyle name="Normal 3 3 3 16 8" xfId="11172"/>
    <cellStyle name="Normal 3 3 3 17" xfId="11173"/>
    <cellStyle name="Normal 3 3 3 18" xfId="11174"/>
    <cellStyle name="Normal 3 3 3 19" xfId="11175"/>
    <cellStyle name="Normal 3 3 3 2" xfId="11176"/>
    <cellStyle name="Normal 3 3 3 2 10" xfId="11177"/>
    <cellStyle name="Normal 3 3 3 2 11" xfId="11178"/>
    <cellStyle name="Normal 3 3 3 2 12" xfId="11179"/>
    <cellStyle name="Normal 3 3 3 2 13" xfId="11180"/>
    <cellStyle name="Normal 3 3 3 2 14" xfId="11181"/>
    <cellStyle name="Normal 3 3 3 2 15" xfId="11182"/>
    <cellStyle name="Normal 3 3 3 2 15 2" xfId="11183"/>
    <cellStyle name="Normal 3 3 3 2 15 2 2" xfId="11184"/>
    <cellStyle name="Normal 3 3 3 2 15 2 2 2" xfId="11185"/>
    <cellStyle name="Normal 3 3 3 2 15 2 2 3" xfId="11186"/>
    <cellStyle name="Normal 3 3 3 2 15 2 2 4" xfId="11187"/>
    <cellStyle name="Normal 3 3 3 2 15 2 2 5" xfId="11188"/>
    <cellStyle name="Normal 3 3 3 2 15 2 2 6" xfId="11189"/>
    <cellStyle name="Normal 3 3 3 2 15 2 2 7" xfId="11190"/>
    <cellStyle name="Normal 3 3 3 2 15 2 2 8" xfId="11191"/>
    <cellStyle name="Normal 3 3 3 2 15 2 3" xfId="11192"/>
    <cellStyle name="Normal 3 3 3 2 15 2 4" xfId="11193"/>
    <cellStyle name="Normal 3 3 3 2 15 2 5" xfId="11194"/>
    <cellStyle name="Normal 3 3 3 2 15 2 6" xfId="11195"/>
    <cellStyle name="Normal 3 3 3 2 15 2 7" xfId="11196"/>
    <cellStyle name="Normal 3 3 3 2 15 2 8" xfId="11197"/>
    <cellStyle name="Normal 3 3 3 2 15 3" xfId="11198"/>
    <cellStyle name="Normal 3 3 3 2 15 4" xfId="11199"/>
    <cellStyle name="Normal 3 3 3 2 15 5" xfId="11200"/>
    <cellStyle name="Normal 3 3 3 2 15 6" xfId="11201"/>
    <cellStyle name="Normal 3 3 3 2 15 7" xfId="11202"/>
    <cellStyle name="Normal 3 3 3 2 15 8" xfId="11203"/>
    <cellStyle name="Normal 3 3 3 2 15 9" xfId="11204"/>
    <cellStyle name="Normal 3 3 3 2 16" xfId="11205"/>
    <cellStyle name="Normal 3 3 3 2 16 2" xfId="11206"/>
    <cellStyle name="Normal 3 3 3 2 16 3" xfId="11207"/>
    <cellStyle name="Normal 3 3 3 2 16 4" xfId="11208"/>
    <cellStyle name="Normal 3 3 3 2 16 5" xfId="11209"/>
    <cellStyle name="Normal 3 3 3 2 16 6" xfId="11210"/>
    <cellStyle name="Normal 3 3 3 2 16 7" xfId="11211"/>
    <cellStyle name="Normal 3 3 3 2 16 8" xfId="11212"/>
    <cellStyle name="Normal 3 3 3 2 17" xfId="11213"/>
    <cellStyle name="Normal 3 3 3 2 18" xfId="11214"/>
    <cellStyle name="Normal 3 3 3 2 19" xfId="11215"/>
    <cellStyle name="Normal 3 3 3 2 2" xfId="11216"/>
    <cellStyle name="Normal 3 3 3 2 2 10" xfId="11217"/>
    <cellStyle name="Normal 3 3 3 2 2 10 2" xfId="11218"/>
    <cellStyle name="Normal 3 3 3 2 2 10 2 2" xfId="11219"/>
    <cellStyle name="Normal 3 3 3 2 2 10 2 2 2" xfId="11220"/>
    <cellStyle name="Normal 3 3 3 2 2 10 2 2 3" xfId="11221"/>
    <cellStyle name="Normal 3 3 3 2 2 10 2 2 4" xfId="11222"/>
    <cellStyle name="Normal 3 3 3 2 2 10 2 2 5" xfId="11223"/>
    <cellStyle name="Normal 3 3 3 2 2 10 2 2 6" xfId="11224"/>
    <cellStyle name="Normal 3 3 3 2 2 10 2 2 7" xfId="11225"/>
    <cellStyle name="Normal 3 3 3 2 2 10 2 2 8" xfId="11226"/>
    <cellStyle name="Normal 3 3 3 2 2 10 2 3" xfId="11227"/>
    <cellStyle name="Normal 3 3 3 2 2 10 2 4" xfId="11228"/>
    <cellStyle name="Normal 3 3 3 2 2 10 2 5" xfId="11229"/>
    <cellStyle name="Normal 3 3 3 2 2 10 2 6" xfId="11230"/>
    <cellStyle name="Normal 3 3 3 2 2 10 2 7" xfId="11231"/>
    <cellStyle name="Normal 3 3 3 2 2 10 2 8" xfId="11232"/>
    <cellStyle name="Normal 3 3 3 2 2 10 3" xfId="11233"/>
    <cellStyle name="Normal 3 3 3 2 2 10 4" xfId="11234"/>
    <cellStyle name="Normal 3 3 3 2 2 10 5" xfId="11235"/>
    <cellStyle name="Normal 3 3 3 2 2 10 6" xfId="11236"/>
    <cellStyle name="Normal 3 3 3 2 2 10 7" xfId="11237"/>
    <cellStyle name="Normal 3 3 3 2 2 10 8" xfId="11238"/>
    <cellStyle name="Normal 3 3 3 2 2 10 9" xfId="11239"/>
    <cellStyle name="Normal 3 3 3 2 2 11" xfId="11240"/>
    <cellStyle name="Normal 3 3 3 2 2 11 2" xfId="11241"/>
    <cellStyle name="Normal 3 3 3 2 2 11 3" xfId="11242"/>
    <cellStyle name="Normal 3 3 3 2 2 11 4" xfId="11243"/>
    <cellStyle name="Normal 3 3 3 2 2 11 5" xfId="11244"/>
    <cellStyle name="Normal 3 3 3 2 2 11 6" xfId="11245"/>
    <cellStyle name="Normal 3 3 3 2 2 11 7" xfId="11246"/>
    <cellStyle name="Normal 3 3 3 2 2 11 8" xfId="11247"/>
    <cellStyle name="Normal 3 3 3 2 2 12" xfId="11248"/>
    <cellStyle name="Normal 3 3 3 2 2 13" xfId="11249"/>
    <cellStyle name="Normal 3 3 3 2 2 14" xfId="11250"/>
    <cellStyle name="Normal 3 3 3 2 2 15" xfId="11251"/>
    <cellStyle name="Normal 3 3 3 2 2 16" xfId="11252"/>
    <cellStyle name="Normal 3 3 3 2 2 17" xfId="11253"/>
    <cellStyle name="Normal 3 3 3 2 2 2" xfId="11254"/>
    <cellStyle name="Normal 3 3 3 2 2 2 10" xfId="11255"/>
    <cellStyle name="Normal 3 3 3 2 2 2 10 2" xfId="11256"/>
    <cellStyle name="Normal 3 3 3 2 2 2 10 2 2" xfId="11257"/>
    <cellStyle name="Normal 3 3 3 2 2 2 10 2 2 2" xfId="11258"/>
    <cellStyle name="Normal 3 3 3 2 2 2 10 2 2 3" xfId="11259"/>
    <cellStyle name="Normal 3 3 3 2 2 2 10 2 2 4" xfId="11260"/>
    <cellStyle name="Normal 3 3 3 2 2 2 10 2 2 5" xfId="11261"/>
    <cellStyle name="Normal 3 3 3 2 2 2 10 2 2 6" xfId="11262"/>
    <cellStyle name="Normal 3 3 3 2 2 2 10 2 2 7" xfId="11263"/>
    <cellStyle name="Normal 3 3 3 2 2 2 10 2 2 8" xfId="11264"/>
    <cellStyle name="Normal 3 3 3 2 2 2 10 2 3" xfId="11265"/>
    <cellStyle name="Normal 3 3 3 2 2 2 10 2 4" xfId="11266"/>
    <cellStyle name="Normal 3 3 3 2 2 2 10 2 5" xfId="11267"/>
    <cellStyle name="Normal 3 3 3 2 2 2 10 2 6" xfId="11268"/>
    <cellStyle name="Normal 3 3 3 2 2 2 10 2 7" xfId="11269"/>
    <cellStyle name="Normal 3 3 3 2 2 2 10 2 8" xfId="11270"/>
    <cellStyle name="Normal 3 3 3 2 2 2 10 3" xfId="11271"/>
    <cellStyle name="Normal 3 3 3 2 2 2 10 4" xfId="11272"/>
    <cellStyle name="Normal 3 3 3 2 2 2 10 5" xfId="11273"/>
    <cellStyle name="Normal 3 3 3 2 2 2 10 6" xfId="11274"/>
    <cellStyle name="Normal 3 3 3 2 2 2 10 7" xfId="11275"/>
    <cellStyle name="Normal 3 3 3 2 2 2 10 8" xfId="11276"/>
    <cellStyle name="Normal 3 3 3 2 2 2 10 9" xfId="11277"/>
    <cellStyle name="Normal 3 3 3 2 2 2 11" xfId="11278"/>
    <cellStyle name="Normal 3 3 3 2 2 2 11 2" xfId="11279"/>
    <cellStyle name="Normal 3 3 3 2 2 2 11 3" xfId="11280"/>
    <cellStyle name="Normal 3 3 3 2 2 2 11 4" xfId="11281"/>
    <cellStyle name="Normal 3 3 3 2 2 2 11 5" xfId="11282"/>
    <cellStyle name="Normal 3 3 3 2 2 2 11 6" xfId="11283"/>
    <cellStyle name="Normal 3 3 3 2 2 2 11 7" xfId="11284"/>
    <cellStyle name="Normal 3 3 3 2 2 2 11 8" xfId="11285"/>
    <cellStyle name="Normal 3 3 3 2 2 2 12" xfId="11286"/>
    <cellStyle name="Normal 3 3 3 2 2 2 13" xfId="11287"/>
    <cellStyle name="Normal 3 3 3 2 2 2 14" xfId="11288"/>
    <cellStyle name="Normal 3 3 3 2 2 2 15" xfId="11289"/>
    <cellStyle name="Normal 3 3 3 2 2 2 16" xfId="11290"/>
    <cellStyle name="Normal 3 3 3 2 2 2 17" xfId="11291"/>
    <cellStyle name="Normal 3 3 3 2 2 2 2" xfId="11292"/>
    <cellStyle name="Normal 3 3 3 2 2 2 2 10" xfId="11293"/>
    <cellStyle name="Normal 3 3 3 2 2 2 2 2" xfId="11294"/>
    <cellStyle name="Normal 3 3 3 2 2 2 2 2 2" xfId="11295"/>
    <cellStyle name="Normal 3 3 3 2 2 2 2 2 2 2" xfId="11296"/>
    <cellStyle name="Normal 3 3 3 2 2 2 2 2 2 2 2" xfId="11297"/>
    <cellStyle name="Normal 3 3 3 2 2 2 2 2 2 2 3" xfId="11298"/>
    <cellStyle name="Normal 3 3 3 2 2 2 2 2 2 2 4" xfId="11299"/>
    <cellStyle name="Normal 3 3 3 2 2 2 2 2 2 2 5" xfId="11300"/>
    <cellStyle name="Normal 3 3 3 2 2 2 2 2 2 2 6" xfId="11301"/>
    <cellStyle name="Normal 3 3 3 2 2 2 2 2 2 2 7" xfId="11302"/>
    <cellStyle name="Normal 3 3 3 2 2 2 2 2 2 2 8" xfId="11303"/>
    <cellStyle name="Normal 3 3 3 2 2 2 2 2 2 3" xfId="11304"/>
    <cellStyle name="Normal 3 3 3 2 2 2 2 2 2 4" xfId="11305"/>
    <cellStyle name="Normal 3 3 3 2 2 2 2 2 2 5" xfId="11306"/>
    <cellStyle name="Normal 3 3 3 2 2 2 2 2 2 6" xfId="11307"/>
    <cellStyle name="Normal 3 3 3 2 2 2 2 2 2 7" xfId="11308"/>
    <cellStyle name="Normal 3 3 3 2 2 2 2 2 2 8" xfId="11309"/>
    <cellStyle name="Normal 3 3 3 2 2 2 2 2 3" xfId="11310"/>
    <cellStyle name="Normal 3 3 3 2 2 2 2 2 4" xfId="11311"/>
    <cellStyle name="Normal 3 3 3 2 2 2 2 2 5" xfId="11312"/>
    <cellStyle name="Normal 3 3 3 2 2 2 2 2 6" xfId="11313"/>
    <cellStyle name="Normal 3 3 3 2 2 2 2 2 7" xfId="11314"/>
    <cellStyle name="Normal 3 3 3 2 2 2 2 2 8" xfId="11315"/>
    <cellStyle name="Normal 3 3 3 2 2 2 2 2 9" xfId="11316"/>
    <cellStyle name="Normal 3 3 3 2 2 2 2 3" xfId="11317"/>
    <cellStyle name="Normal 3 3 3 2 2 2 2 4" xfId="11318"/>
    <cellStyle name="Normal 3 3 3 2 2 2 2 4 2" xfId="11319"/>
    <cellStyle name="Normal 3 3 3 2 2 2 2 4 3" xfId="11320"/>
    <cellStyle name="Normal 3 3 3 2 2 2 2 4 4" xfId="11321"/>
    <cellStyle name="Normal 3 3 3 2 2 2 2 4 5" xfId="11322"/>
    <cellStyle name="Normal 3 3 3 2 2 2 2 4 6" xfId="11323"/>
    <cellStyle name="Normal 3 3 3 2 2 2 2 4 7" xfId="11324"/>
    <cellStyle name="Normal 3 3 3 2 2 2 2 4 8" xfId="11325"/>
    <cellStyle name="Normal 3 3 3 2 2 2 2 5" xfId="11326"/>
    <cellStyle name="Normal 3 3 3 2 2 2 2 6" xfId="11327"/>
    <cellStyle name="Normal 3 3 3 2 2 2 2 7" xfId="11328"/>
    <cellStyle name="Normal 3 3 3 2 2 2 2 8" xfId="11329"/>
    <cellStyle name="Normal 3 3 3 2 2 2 2 9" xfId="11330"/>
    <cellStyle name="Normal 3 3 3 2 2 2 3" xfId="11331"/>
    <cellStyle name="Normal 3 3 3 2 2 2 4" xfId="11332"/>
    <cellStyle name="Normal 3 3 3 2 2 2 5" xfId="11333"/>
    <cellStyle name="Normal 3 3 3 2 2 2 6" xfId="11334"/>
    <cellStyle name="Normal 3 3 3 2 2 2 7" xfId="11335"/>
    <cellStyle name="Normal 3 3 3 2 2 2 8" xfId="11336"/>
    <cellStyle name="Normal 3 3 3 2 2 2 9" xfId="11337"/>
    <cellStyle name="Normal 3 3 3 2 2 3" xfId="11338"/>
    <cellStyle name="Normal 3 3 3 2 2 3 10" xfId="11339"/>
    <cellStyle name="Normal 3 3 3 2 2 3 2" xfId="11340"/>
    <cellStyle name="Normal 3 3 3 2 2 3 2 2" xfId="11341"/>
    <cellStyle name="Normal 3 3 3 2 2 3 2 2 2" xfId="11342"/>
    <cellStyle name="Normal 3 3 3 2 2 3 2 2 2 2" xfId="11343"/>
    <cellStyle name="Normal 3 3 3 2 2 3 2 2 2 3" xfId="11344"/>
    <cellStyle name="Normal 3 3 3 2 2 3 2 2 2 4" xfId="11345"/>
    <cellStyle name="Normal 3 3 3 2 2 3 2 2 2 5" xfId="11346"/>
    <cellStyle name="Normal 3 3 3 2 2 3 2 2 2 6" xfId="11347"/>
    <cellStyle name="Normal 3 3 3 2 2 3 2 2 2 7" xfId="11348"/>
    <cellStyle name="Normal 3 3 3 2 2 3 2 2 2 8" xfId="11349"/>
    <cellStyle name="Normal 3 3 3 2 2 3 2 2 3" xfId="11350"/>
    <cellStyle name="Normal 3 3 3 2 2 3 2 2 4" xfId="11351"/>
    <cellStyle name="Normal 3 3 3 2 2 3 2 2 5" xfId="11352"/>
    <cellStyle name="Normal 3 3 3 2 2 3 2 2 6" xfId="11353"/>
    <cellStyle name="Normal 3 3 3 2 2 3 2 2 7" xfId="11354"/>
    <cellStyle name="Normal 3 3 3 2 2 3 2 2 8" xfId="11355"/>
    <cellStyle name="Normal 3 3 3 2 2 3 2 3" xfId="11356"/>
    <cellStyle name="Normal 3 3 3 2 2 3 2 4" xfId="11357"/>
    <cellStyle name="Normal 3 3 3 2 2 3 2 5" xfId="11358"/>
    <cellStyle name="Normal 3 3 3 2 2 3 2 6" xfId="11359"/>
    <cellStyle name="Normal 3 3 3 2 2 3 2 7" xfId="11360"/>
    <cellStyle name="Normal 3 3 3 2 2 3 2 8" xfId="11361"/>
    <cellStyle name="Normal 3 3 3 2 2 3 2 9" xfId="11362"/>
    <cellStyle name="Normal 3 3 3 2 2 3 3" xfId="11363"/>
    <cellStyle name="Normal 3 3 3 2 2 3 4" xfId="11364"/>
    <cellStyle name="Normal 3 3 3 2 2 3 4 2" xfId="11365"/>
    <cellStyle name="Normal 3 3 3 2 2 3 4 3" xfId="11366"/>
    <cellStyle name="Normal 3 3 3 2 2 3 4 4" xfId="11367"/>
    <cellStyle name="Normal 3 3 3 2 2 3 4 5" xfId="11368"/>
    <cellStyle name="Normal 3 3 3 2 2 3 4 6" xfId="11369"/>
    <cellStyle name="Normal 3 3 3 2 2 3 4 7" xfId="11370"/>
    <cellStyle name="Normal 3 3 3 2 2 3 4 8" xfId="11371"/>
    <cellStyle name="Normal 3 3 3 2 2 3 5" xfId="11372"/>
    <cellStyle name="Normal 3 3 3 2 2 3 6" xfId="11373"/>
    <cellStyle name="Normal 3 3 3 2 2 3 7" xfId="11374"/>
    <cellStyle name="Normal 3 3 3 2 2 3 8" xfId="11375"/>
    <cellStyle name="Normal 3 3 3 2 2 3 9" xfId="11376"/>
    <cellStyle name="Normal 3 3 3 2 2 4" xfId="11377"/>
    <cellStyle name="Normal 3 3 3 2 2 5" xfId="11378"/>
    <cellStyle name="Normal 3 3 3 2 2 6" xfId="11379"/>
    <cellStyle name="Normal 3 3 3 2 2 7" xfId="11380"/>
    <cellStyle name="Normal 3 3 3 2 2 8" xfId="11381"/>
    <cellStyle name="Normal 3 3 3 2 2 9" xfId="11382"/>
    <cellStyle name="Normal 3 3 3 2 20" xfId="11383"/>
    <cellStyle name="Normal 3 3 3 2 21" xfId="11384"/>
    <cellStyle name="Normal 3 3 3 2 22" xfId="11385"/>
    <cellStyle name="Normal 3 3 3 2 3" xfId="11386"/>
    <cellStyle name="Normal 3 3 3 2 4" xfId="11387"/>
    <cellStyle name="Normal 3 3 3 2 5" xfId="11388"/>
    <cellStyle name="Normal 3 3 3 2 6" xfId="11389"/>
    <cellStyle name="Normal 3 3 3 2 7" xfId="11390"/>
    <cellStyle name="Normal 3 3 3 2 7 10" xfId="11391"/>
    <cellStyle name="Normal 3 3 3 2 7 2" xfId="11392"/>
    <cellStyle name="Normal 3 3 3 2 7 2 2" xfId="11393"/>
    <cellStyle name="Normal 3 3 3 2 7 2 2 2" xfId="11394"/>
    <cellStyle name="Normal 3 3 3 2 7 2 2 2 2" xfId="11395"/>
    <cellStyle name="Normal 3 3 3 2 7 2 2 2 3" xfId="11396"/>
    <cellStyle name="Normal 3 3 3 2 7 2 2 2 4" xfId="11397"/>
    <cellStyle name="Normal 3 3 3 2 7 2 2 2 5" xfId="11398"/>
    <cellStyle name="Normal 3 3 3 2 7 2 2 2 6" xfId="11399"/>
    <cellStyle name="Normal 3 3 3 2 7 2 2 2 7" xfId="11400"/>
    <cellStyle name="Normal 3 3 3 2 7 2 2 2 8" xfId="11401"/>
    <cellStyle name="Normal 3 3 3 2 7 2 2 3" xfId="11402"/>
    <cellStyle name="Normal 3 3 3 2 7 2 2 4" xfId="11403"/>
    <cellStyle name="Normal 3 3 3 2 7 2 2 5" xfId="11404"/>
    <cellStyle name="Normal 3 3 3 2 7 2 2 6" xfId="11405"/>
    <cellStyle name="Normal 3 3 3 2 7 2 2 7" xfId="11406"/>
    <cellStyle name="Normal 3 3 3 2 7 2 2 8" xfId="11407"/>
    <cellStyle name="Normal 3 3 3 2 7 2 3" xfId="11408"/>
    <cellStyle name="Normal 3 3 3 2 7 2 4" xfId="11409"/>
    <cellStyle name="Normal 3 3 3 2 7 2 5" xfId="11410"/>
    <cellStyle name="Normal 3 3 3 2 7 2 6" xfId="11411"/>
    <cellStyle name="Normal 3 3 3 2 7 2 7" xfId="11412"/>
    <cellStyle name="Normal 3 3 3 2 7 2 8" xfId="11413"/>
    <cellStyle name="Normal 3 3 3 2 7 2 9" xfId="11414"/>
    <cellStyle name="Normal 3 3 3 2 7 3" xfId="11415"/>
    <cellStyle name="Normal 3 3 3 2 7 4" xfId="11416"/>
    <cellStyle name="Normal 3 3 3 2 7 4 2" xfId="11417"/>
    <cellStyle name="Normal 3 3 3 2 7 4 3" xfId="11418"/>
    <cellStyle name="Normal 3 3 3 2 7 4 4" xfId="11419"/>
    <cellStyle name="Normal 3 3 3 2 7 4 5" xfId="11420"/>
    <cellStyle name="Normal 3 3 3 2 7 4 6" xfId="11421"/>
    <cellStyle name="Normal 3 3 3 2 7 4 7" xfId="11422"/>
    <cellStyle name="Normal 3 3 3 2 7 4 8" xfId="11423"/>
    <cellStyle name="Normal 3 3 3 2 7 5" xfId="11424"/>
    <cellStyle name="Normal 3 3 3 2 7 6" xfId="11425"/>
    <cellStyle name="Normal 3 3 3 2 7 7" xfId="11426"/>
    <cellStyle name="Normal 3 3 3 2 7 8" xfId="11427"/>
    <cellStyle name="Normal 3 3 3 2 7 9" xfId="11428"/>
    <cellStyle name="Normal 3 3 3 2 8" xfId="11429"/>
    <cellStyle name="Normal 3 3 3 2 9" xfId="11430"/>
    <cellStyle name="Normal 3 3 3 20" xfId="11431"/>
    <cellStyle name="Normal 3 3 3 21" xfId="11432"/>
    <cellStyle name="Normal 3 3 3 22" xfId="11433"/>
    <cellStyle name="Normal 3 3 3 3" xfId="11434"/>
    <cellStyle name="Normal 3 3 3 3 10" xfId="11435"/>
    <cellStyle name="Normal 3 3 3 3 10 2" xfId="11436"/>
    <cellStyle name="Normal 3 3 3 3 10 2 2" xfId="11437"/>
    <cellStyle name="Normal 3 3 3 3 10 2 2 2" xfId="11438"/>
    <cellStyle name="Normal 3 3 3 3 10 2 2 3" xfId="11439"/>
    <cellStyle name="Normal 3 3 3 3 10 2 2 4" xfId="11440"/>
    <cellStyle name="Normal 3 3 3 3 10 2 2 5" xfId="11441"/>
    <cellStyle name="Normal 3 3 3 3 10 2 2 6" xfId="11442"/>
    <cellStyle name="Normal 3 3 3 3 10 2 2 7" xfId="11443"/>
    <cellStyle name="Normal 3 3 3 3 10 2 2 8" xfId="11444"/>
    <cellStyle name="Normal 3 3 3 3 10 2 3" xfId="11445"/>
    <cellStyle name="Normal 3 3 3 3 10 2 4" xfId="11446"/>
    <cellStyle name="Normal 3 3 3 3 10 2 5" xfId="11447"/>
    <cellStyle name="Normal 3 3 3 3 10 2 6" xfId="11448"/>
    <cellStyle name="Normal 3 3 3 3 10 2 7" xfId="11449"/>
    <cellStyle name="Normal 3 3 3 3 10 2 8" xfId="11450"/>
    <cellStyle name="Normal 3 3 3 3 10 3" xfId="11451"/>
    <cellStyle name="Normal 3 3 3 3 10 4" xfId="11452"/>
    <cellStyle name="Normal 3 3 3 3 10 5" xfId="11453"/>
    <cellStyle name="Normal 3 3 3 3 10 6" xfId="11454"/>
    <cellStyle name="Normal 3 3 3 3 10 7" xfId="11455"/>
    <cellStyle name="Normal 3 3 3 3 10 8" xfId="11456"/>
    <cellStyle name="Normal 3 3 3 3 10 9" xfId="11457"/>
    <cellStyle name="Normal 3 3 3 3 11" xfId="11458"/>
    <cellStyle name="Normal 3 3 3 3 11 2" xfId="11459"/>
    <cellStyle name="Normal 3 3 3 3 11 3" xfId="11460"/>
    <cellStyle name="Normal 3 3 3 3 11 4" xfId="11461"/>
    <cellStyle name="Normal 3 3 3 3 11 5" xfId="11462"/>
    <cellStyle name="Normal 3 3 3 3 11 6" xfId="11463"/>
    <cellStyle name="Normal 3 3 3 3 11 7" xfId="11464"/>
    <cellStyle name="Normal 3 3 3 3 11 8" xfId="11465"/>
    <cellStyle name="Normal 3 3 3 3 12" xfId="11466"/>
    <cellStyle name="Normal 3 3 3 3 13" xfId="11467"/>
    <cellStyle name="Normal 3 3 3 3 14" xfId="11468"/>
    <cellStyle name="Normal 3 3 3 3 15" xfId="11469"/>
    <cellStyle name="Normal 3 3 3 3 16" xfId="11470"/>
    <cellStyle name="Normal 3 3 3 3 17" xfId="11471"/>
    <cellStyle name="Normal 3 3 3 3 2" xfId="11472"/>
    <cellStyle name="Normal 3 3 3 3 2 10" xfId="11473"/>
    <cellStyle name="Normal 3 3 3 3 2 10 2" xfId="11474"/>
    <cellStyle name="Normal 3 3 3 3 2 10 2 2" xfId="11475"/>
    <cellStyle name="Normal 3 3 3 3 2 10 2 2 2" xfId="11476"/>
    <cellStyle name="Normal 3 3 3 3 2 10 2 2 3" xfId="11477"/>
    <cellStyle name="Normal 3 3 3 3 2 10 2 2 4" xfId="11478"/>
    <cellStyle name="Normal 3 3 3 3 2 10 2 2 5" xfId="11479"/>
    <cellStyle name="Normal 3 3 3 3 2 10 2 2 6" xfId="11480"/>
    <cellStyle name="Normal 3 3 3 3 2 10 2 2 7" xfId="11481"/>
    <cellStyle name="Normal 3 3 3 3 2 10 2 2 8" xfId="11482"/>
    <cellStyle name="Normal 3 3 3 3 2 10 2 3" xfId="11483"/>
    <cellStyle name="Normal 3 3 3 3 2 10 2 4" xfId="11484"/>
    <cellStyle name="Normal 3 3 3 3 2 10 2 5" xfId="11485"/>
    <cellStyle name="Normal 3 3 3 3 2 10 2 6" xfId="11486"/>
    <cellStyle name="Normal 3 3 3 3 2 10 2 7" xfId="11487"/>
    <cellStyle name="Normal 3 3 3 3 2 10 2 8" xfId="11488"/>
    <cellStyle name="Normal 3 3 3 3 2 10 3" xfId="11489"/>
    <cellStyle name="Normal 3 3 3 3 2 10 4" xfId="11490"/>
    <cellStyle name="Normal 3 3 3 3 2 10 5" xfId="11491"/>
    <cellStyle name="Normal 3 3 3 3 2 10 6" xfId="11492"/>
    <cellStyle name="Normal 3 3 3 3 2 10 7" xfId="11493"/>
    <cellStyle name="Normal 3 3 3 3 2 10 8" xfId="11494"/>
    <cellStyle name="Normal 3 3 3 3 2 10 9" xfId="11495"/>
    <cellStyle name="Normal 3 3 3 3 2 11" xfId="11496"/>
    <cellStyle name="Normal 3 3 3 3 2 11 2" xfId="11497"/>
    <cellStyle name="Normal 3 3 3 3 2 11 3" xfId="11498"/>
    <cellStyle name="Normal 3 3 3 3 2 11 4" xfId="11499"/>
    <cellStyle name="Normal 3 3 3 3 2 11 5" xfId="11500"/>
    <cellStyle name="Normal 3 3 3 3 2 11 6" xfId="11501"/>
    <cellStyle name="Normal 3 3 3 3 2 11 7" xfId="11502"/>
    <cellStyle name="Normal 3 3 3 3 2 11 8" xfId="11503"/>
    <cellStyle name="Normal 3 3 3 3 2 12" xfId="11504"/>
    <cellStyle name="Normal 3 3 3 3 2 13" xfId="11505"/>
    <cellStyle name="Normal 3 3 3 3 2 14" xfId="11506"/>
    <cellStyle name="Normal 3 3 3 3 2 15" xfId="11507"/>
    <cellStyle name="Normal 3 3 3 3 2 16" xfId="11508"/>
    <cellStyle name="Normal 3 3 3 3 2 17" xfId="11509"/>
    <cellStyle name="Normal 3 3 3 3 2 2" xfId="11510"/>
    <cellStyle name="Normal 3 3 3 3 2 2 10" xfId="11511"/>
    <cellStyle name="Normal 3 3 3 3 2 2 2" xfId="11512"/>
    <cellStyle name="Normal 3 3 3 3 2 2 2 2" xfId="11513"/>
    <cellStyle name="Normal 3 3 3 3 2 2 2 2 2" xfId="11514"/>
    <cellStyle name="Normal 3 3 3 3 2 2 2 2 2 2" xfId="11515"/>
    <cellStyle name="Normal 3 3 3 3 2 2 2 2 2 3" xfId="11516"/>
    <cellStyle name="Normal 3 3 3 3 2 2 2 2 2 4" xfId="11517"/>
    <cellStyle name="Normal 3 3 3 3 2 2 2 2 2 5" xfId="11518"/>
    <cellStyle name="Normal 3 3 3 3 2 2 2 2 2 6" xfId="11519"/>
    <cellStyle name="Normal 3 3 3 3 2 2 2 2 2 7" xfId="11520"/>
    <cellStyle name="Normal 3 3 3 3 2 2 2 2 2 8" xfId="11521"/>
    <cellStyle name="Normal 3 3 3 3 2 2 2 2 3" xfId="11522"/>
    <cellStyle name="Normal 3 3 3 3 2 2 2 2 4" xfId="11523"/>
    <cellStyle name="Normal 3 3 3 3 2 2 2 2 5" xfId="11524"/>
    <cellStyle name="Normal 3 3 3 3 2 2 2 2 6" xfId="11525"/>
    <cellStyle name="Normal 3 3 3 3 2 2 2 2 7" xfId="11526"/>
    <cellStyle name="Normal 3 3 3 3 2 2 2 2 8" xfId="11527"/>
    <cellStyle name="Normal 3 3 3 3 2 2 2 3" xfId="11528"/>
    <cellStyle name="Normal 3 3 3 3 2 2 2 4" xfId="11529"/>
    <cellStyle name="Normal 3 3 3 3 2 2 2 5" xfId="11530"/>
    <cellStyle name="Normal 3 3 3 3 2 2 2 6" xfId="11531"/>
    <cellStyle name="Normal 3 3 3 3 2 2 2 7" xfId="11532"/>
    <cellStyle name="Normal 3 3 3 3 2 2 2 8" xfId="11533"/>
    <cellStyle name="Normal 3 3 3 3 2 2 2 9" xfId="11534"/>
    <cellStyle name="Normal 3 3 3 3 2 2 3" xfId="11535"/>
    <cellStyle name="Normal 3 3 3 3 2 2 4" xfId="11536"/>
    <cellStyle name="Normal 3 3 3 3 2 2 4 2" xfId="11537"/>
    <cellStyle name="Normal 3 3 3 3 2 2 4 3" xfId="11538"/>
    <cellStyle name="Normal 3 3 3 3 2 2 4 4" xfId="11539"/>
    <cellStyle name="Normal 3 3 3 3 2 2 4 5" xfId="11540"/>
    <cellStyle name="Normal 3 3 3 3 2 2 4 6" xfId="11541"/>
    <cellStyle name="Normal 3 3 3 3 2 2 4 7" xfId="11542"/>
    <cellStyle name="Normal 3 3 3 3 2 2 4 8" xfId="11543"/>
    <cellStyle name="Normal 3 3 3 3 2 2 5" xfId="11544"/>
    <cellStyle name="Normal 3 3 3 3 2 2 6" xfId="11545"/>
    <cellStyle name="Normal 3 3 3 3 2 2 7" xfId="11546"/>
    <cellStyle name="Normal 3 3 3 3 2 2 8" xfId="11547"/>
    <cellStyle name="Normal 3 3 3 3 2 2 9" xfId="11548"/>
    <cellStyle name="Normal 3 3 3 3 2 3" xfId="11549"/>
    <cellStyle name="Normal 3 3 3 3 2 4" xfId="11550"/>
    <cellStyle name="Normal 3 3 3 3 2 5" xfId="11551"/>
    <cellStyle name="Normal 3 3 3 3 2 6" xfId="11552"/>
    <cellStyle name="Normal 3 3 3 3 2 7" xfId="11553"/>
    <cellStyle name="Normal 3 3 3 3 2 8" xfId="11554"/>
    <cellStyle name="Normal 3 3 3 3 2 9" xfId="11555"/>
    <cellStyle name="Normal 3 3 3 3 3" xfId="11556"/>
    <cellStyle name="Normal 3 3 3 3 3 10" xfId="11557"/>
    <cellStyle name="Normal 3 3 3 3 3 2" xfId="11558"/>
    <cellStyle name="Normal 3 3 3 3 3 2 2" xfId="11559"/>
    <cellStyle name="Normal 3 3 3 3 3 2 2 2" xfId="11560"/>
    <cellStyle name="Normal 3 3 3 3 3 2 2 2 2" xfId="11561"/>
    <cellStyle name="Normal 3 3 3 3 3 2 2 2 3" xfId="11562"/>
    <cellStyle name="Normal 3 3 3 3 3 2 2 2 4" xfId="11563"/>
    <cellStyle name="Normal 3 3 3 3 3 2 2 2 5" xfId="11564"/>
    <cellStyle name="Normal 3 3 3 3 3 2 2 2 6" xfId="11565"/>
    <cellStyle name="Normal 3 3 3 3 3 2 2 2 7" xfId="11566"/>
    <cellStyle name="Normal 3 3 3 3 3 2 2 2 8" xfId="11567"/>
    <cellStyle name="Normal 3 3 3 3 3 2 2 3" xfId="11568"/>
    <cellStyle name="Normal 3 3 3 3 3 2 2 4" xfId="11569"/>
    <cellStyle name="Normal 3 3 3 3 3 2 2 5" xfId="11570"/>
    <cellStyle name="Normal 3 3 3 3 3 2 2 6" xfId="11571"/>
    <cellStyle name="Normal 3 3 3 3 3 2 2 7" xfId="11572"/>
    <cellStyle name="Normal 3 3 3 3 3 2 2 8" xfId="11573"/>
    <cellStyle name="Normal 3 3 3 3 3 2 3" xfId="11574"/>
    <cellStyle name="Normal 3 3 3 3 3 2 4" xfId="11575"/>
    <cellStyle name="Normal 3 3 3 3 3 2 5" xfId="11576"/>
    <cellStyle name="Normal 3 3 3 3 3 2 6" xfId="11577"/>
    <cellStyle name="Normal 3 3 3 3 3 2 7" xfId="11578"/>
    <cellStyle name="Normal 3 3 3 3 3 2 8" xfId="11579"/>
    <cellStyle name="Normal 3 3 3 3 3 2 9" xfId="11580"/>
    <cellStyle name="Normal 3 3 3 3 3 3" xfId="11581"/>
    <cellStyle name="Normal 3 3 3 3 3 4" xfId="11582"/>
    <cellStyle name="Normal 3 3 3 3 3 4 2" xfId="11583"/>
    <cellStyle name="Normal 3 3 3 3 3 4 3" xfId="11584"/>
    <cellStyle name="Normal 3 3 3 3 3 4 4" xfId="11585"/>
    <cellStyle name="Normal 3 3 3 3 3 4 5" xfId="11586"/>
    <cellStyle name="Normal 3 3 3 3 3 4 6" xfId="11587"/>
    <cellStyle name="Normal 3 3 3 3 3 4 7" xfId="11588"/>
    <cellStyle name="Normal 3 3 3 3 3 4 8" xfId="11589"/>
    <cellStyle name="Normal 3 3 3 3 3 5" xfId="11590"/>
    <cellStyle name="Normal 3 3 3 3 3 6" xfId="11591"/>
    <cellStyle name="Normal 3 3 3 3 3 7" xfId="11592"/>
    <cellStyle name="Normal 3 3 3 3 3 8" xfId="11593"/>
    <cellStyle name="Normal 3 3 3 3 3 9" xfId="11594"/>
    <cellStyle name="Normal 3 3 3 3 4" xfId="11595"/>
    <cellStyle name="Normal 3 3 3 3 5" xfId="11596"/>
    <cellStyle name="Normal 3 3 3 3 6" xfId="11597"/>
    <cellStyle name="Normal 3 3 3 3 7" xfId="11598"/>
    <cellStyle name="Normal 3 3 3 3 8" xfId="11599"/>
    <cellStyle name="Normal 3 3 3 3 9" xfId="11600"/>
    <cellStyle name="Normal 3 3 3 4" xfId="11601"/>
    <cellStyle name="Normal 3 3 3 5" xfId="11602"/>
    <cellStyle name="Normal 3 3 3 6" xfId="11603"/>
    <cellStyle name="Normal 3 3 3 7" xfId="11604"/>
    <cellStyle name="Normal 3 3 3 7 10" xfId="11605"/>
    <cellStyle name="Normal 3 3 3 7 2" xfId="11606"/>
    <cellStyle name="Normal 3 3 3 7 2 2" xfId="11607"/>
    <cellStyle name="Normal 3 3 3 7 2 2 2" xfId="11608"/>
    <cellStyle name="Normal 3 3 3 7 2 2 2 2" xfId="11609"/>
    <cellStyle name="Normal 3 3 3 7 2 2 2 3" xfId="11610"/>
    <cellStyle name="Normal 3 3 3 7 2 2 2 4" xfId="11611"/>
    <cellStyle name="Normal 3 3 3 7 2 2 2 5" xfId="11612"/>
    <cellStyle name="Normal 3 3 3 7 2 2 2 6" xfId="11613"/>
    <cellStyle name="Normal 3 3 3 7 2 2 2 7" xfId="11614"/>
    <cellStyle name="Normal 3 3 3 7 2 2 2 8" xfId="11615"/>
    <cellStyle name="Normal 3 3 3 7 2 2 3" xfId="11616"/>
    <cellStyle name="Normal 3 3 3 7 2 2 4" xfId="11617"/>
    <cellStyle name="Normal 3 3 3 7 2 2 5" xfId="11618"/>
    <cellStyle name="Normal 3 3 3 7 2 2 6" xfId="11619"/>
    <cellStyle name="Normal 3 3 3 7 2 2 7" xfId="11620"/>
    <cellStyle name="Normal 3 3 3 7 2 2 8" xfId="11621"/>
    <cellStyle name="Normal 3 3 3 7 2 3" xfId="11622"/>
    <cellStyle name="Normal 3 3 3 7 2 4" xfId="11623"/>
    <cellStyle name="Normal 3 3 3 7 2 5" xfId="11624"/>
    <cellStyle name="Normal 3 3 3 7 2 6" xfId="11625"/>
    <cellStyle name="Normal 3 3 3 7 2 7" xfId="11626"/>
    <cellStyle name="Normal 3 3 3 7 2 8" xfId="11627"/>
    <cellStyle name="Normal 3 3 3 7 2 9" xfId="11628"/>
    <cellStyle name="Normal 3 3 3 7 3" xfId="11629"/>
    <cellStyle name="Normal 3 3 3 7 4" xfId="11630"/>
    <cellStyle name="Normal 3 3 3 7 4 2" xfId="11631"/>
    <cellStyle name="Normal 3 3 3 7 4 3" xfId="11632"/>
    <cellStyle name="Normal 3 3 3 7 4 4" xfId="11633"/>
    <cellStyle name="Normal 3 3 3 7 4 5" xfId="11634"/>
    <cellStyle name="Normal 3 3 3 7 4 6" xfId="11635"/>
    <cellStyle name="Normal 3 3 3 7 4 7" xfId="11636"/>
    <cellStyle name="Normal 3 3 3 7 4 8" xfId="11637"/>
    <cellStyle name="Normal 3 3 3 7 5" xfId="11638"/>
    <cellStyle name="Normal 3 3 3 7 6" xfId="11639"/>
    <cellStyle name="Normal 3 3 3 7 7" xfId="11640"/>
    <cellStyle name="Normal 3 3 3 7 8" xfId="11641"/>
    <cellStyle name="Normal 3 3 3 7 9" xfId="11642"/>
    <cellStyle name="Normal 3 3 3 8" xfId="11643"/>
    <cellStyle name="Normal 3 3 3 9" xfId="11644"/>
    <cellStyle name="Normal 3 3 30" xfId="11645"/>
    <cellStyle name="Normal 3 3 31" xfId="11646"/>
    <cellStyle name="Normal 3 3 32" xfId="11647"/>
    <cellStyle name="Normal 3 3 33" xfId="11648"/>
    <cellStyle name="Normal 3 3 34" xfId="11649"/>
    <cellStyle name="Normal 3 3 35" xfId="11650"/>
    <cellStyle name="Normal 3 3 36" xfId="11651"/>
    <cellStyle name="Normal 3 3 36 2" xfId="11652"/>
    <cellStyle name="Normal 3 3 36 2 2" xfId="11653"/>
    <cellStyle name="Normal 3 3 36 2 2 2" xfId="11654"/>
    <cellStyle name="Normal 3 3 36 2 2 3" xfId="11655"/>
    <cellStyle name="Normal 3 3 36 2 2 4" xfId="11656"/>
    <cellStyle name="Normal 3 3 36 2 2 5" xfId="11657"/>
    <cellStyle name="Normal 3 3 36 2 2 6" xfId="11658"/>
    <cellStyle name="Normal 3 3 36 2 2 7" xfId="11659"/>
    <cellStyle name="Normal 3 3 36 2 2 8" xfId="11660"/>
    <cellStyle name="Normal 3 3 36 2 3" xfId="11661"/>
    <cellStyle name="Normal 3 3 36 2 4" xfId="11662"/>
    <cellStyle name="Normal 3 3 36 2 5" xfId="11663"/>
    <cellStyle name="Normal 3 3 36 2 6" xfId="11664"/>
    <cellStyle name="Normal 3 3 36 2 7" xfId="11665"/>
    <cellStyle name="Normal 3 3 36 2 8" xfId="11666"/>
    <cellStyle name="Normal 3 3 36 3" xfId="11667"/>
    <cellStyle name="Normal 3 3 36 4" xfId="11668"/>
    <cellStyle name="Normal 3 3 36 5" xfId="11669"/>
    <cellStyle name="Normal 3 3 36 6" xfId="11670"/>
    <cellStyle name="Normal 3 3 36 7" xfId="11671"/>
    <cellStyle name="Normal 3 3 36 8" xfId="11672"/>
    <cellStyle name="Normal 3 3 36 9" xfId="11673"/>
    <cellStyle name="Normal 3 3 37" xfId="11674"/>
    <cellStyle name="Normal 3 3 37 2" xfId="11675"/>
    <cellStyle name="Normal 3 3 37 3" xfId="11676"/>
    <cellStyle name="Normal 3 3 37 4" xfId="11677"/>
    <cellStyle name="Normal 3 3 37 5" xfId="11678"/>
    <cellStyle name="Normal 3 3 37 6" xfId="11679"/>
    <cellStyle name="Normal 3 3 37 7" xfId="11680"/>
    <cellStyle name="Normal 3 3 37 8" xfId="11681"/>
    <cellStyle name="Normal 3 3 38" xfId="11682"/>
    <cellStyle name="Normal 3 3 39" xfId="11683"/>
    <cellStyle name="Normal 3 3 4" xfId="11684"/>
    <cellStyle name="Normal 3 3 40" xfId="11685"/>
    <cellStyle name="Normal 3 3 41" xfId="11686"/>
    <cellStyle name="Normal 3 3 42" xfId="11687"/>
    <cellStyle name="Normal 3 3 43" xfId="11688"/>
    <cellStyle name="Normal 3 3 44" xfId="11689"/>
    <cellStyle name="Normal 3 3 5" xfId="11690"/>
    <cellStyle name="Normal 3 3 6" xfId="11691"/>
    <cellStyle name="Normal 3 3 7" xfId="11692"/>
    <cellStyle name="Normal 3 3 8" xfId="11693"/>
    <cellStyle name="Normal 3 3 9" xfId="11694"/>
    <cellStyle name="Normal 3 4" xfId="11695"/>
    <cellStyle name="Normal 3 5" xfId="11696"/>
    <cellStyle name="Normal 3 6" xfId="11697"/>
    <cellStyle name="Normal 3 7" xfId="11698"/>
    <cellStyle name="Normal 3 8" xfId="11699"/>
    <cellStyle name="Normal 3 9" xfId="11700"/>
    <cellStyle name="Normal 30" xfId="11701"/>
    <cellStyle name="Normal 30 10" xfId="11702"/>
    <cellStyle name="Normal 30 11" xfId="11703"/>
    <cellStyle name="Normal 30 12" xfId="11704"/>
    <cellStyle name="Normal 30 13" xfId="11705"/>
    <cellStyle name="Normal 30 14" xfId="11706"/>
    <cellStyle name="Normal 30 15" xfId="11707"/>
    <cellStyle name="Normal 30 16" xfId="11708"/>
    <cellStyle name="Normal 30 17" xfId="11709"/>
    <cellStyle name="Normal 30 18" xfId="11710"/>
    <cellStyle name="Normal 30 19" xfId="11711"/>
    <cellStyle name="Normal 30 2" xfId="11712"/>
    <cellStyle name="Normal 30 20" xfId="11713"/>
    <cellStyle name="Normal 30 21" xfId="11714"/>
    <cellStyle name="Normal 30 22" xfId="11715"/>
    <cellStyle name="Normal 30 23" xfId="11716"/>
    <cellStyle name="Normal 30 3" xfId="11717"/>
    <cellStyle name="Normal 30 4" xfId="11718"/>
    <cellStyle name="Normal 30 5" xfId="11719"/>
    <cellStyle name="Normal 30 6" xfId="11720"/>
    <cellStyle name="Normal 30 7" xfId="11721"/>
    <cellStyle name="Normal 30 8" xfId="11722"/>
    <cellStyle name="Normal 30 9" xfId="11723"/>
    <cellStyle name="Normal 31" xfId="11724"/>
    <cellStyle name="Normal 31 2" xfId="11725"/>
    <cellStyle name="Normal 31 3" xfId="11726"/>
    <cellStyle name="Normal 31 4" xfId="11727"/>
    <cellStyle name="Normal 31 5" xfId="11728"/>
    <cellStyle name="Normal 31 6" xfId="11729"/>
    <cellStyle name="Normal 31 7" xfId="11730"/>
    <cellStyle name="Normal 32" xfId="11731"/>
    <cellStyle name="Normal 32 10" xfId="11732"/>
    <cellStyle name="Normal 32 11" xfId="11733"/>
    <cellStyle name="Normal 32 12" xfId="11734"/>
    <cellStyle name="Normal 32 13" xfId="11735"/>
    <cellStyle name="Normal 32 14" xfId="11736"/>
    <cellStyle name="Normal 32 15" xfId="11737"/>
    <cellStyle name="Normal 32 16" xfId="11738"/>
    <cellStyle name="Normal 32 17" xfId="11739"/>
    <cellStyle name="Normal 32 18" xfId="11740"/>
    <cellStyle name="Normal 32 19" xfId="11741"/>
    <cellStyle name="Normal 32 2" xfId="11742"/>
    <cellStyle name="Normal 32 20" xfId="11743"/>
    <cellStyle name="Normal 32 21" xfId="11744"/>
    <cellStyle name="Normal 32 22" xfId="11745"/>
    <cellStyle name="Normal 32 23" xfId="11746"/>
    <cellStyle name="Normal 32 3" xfId="11747"/>
    <cellStyle name="Normal 32 4" xfId="11748"/>
    <cellStyle name="Normal 32 5" xfId="11749"/>
    <cellStyle name="Normal 32 6" xfId="11750"/>
    <cellStyle name="Normal 32 7" xfId="11751"/>
    <cellStyle name="Normal 32 8" xfId="11752"/>
    <cellStyle name="Normal 32 9" xfId="11753"/>
    <cellStyle name="Normal 33" xfId="11754"/>
    <cellStyle name="Normal 33 10" xfId="11755"/>
    <cellStyle name="Normal 33 11" xfId="11756"/>
    <cellStyle name="Normal 33 12" xfId="11757"/>
    <cellStyle name="Normal 33 13" xfId="11758"/>
    <cellStyle name="Normal 33 14" xfId="11759"/>
    <cellStyle name="Normal 33 15" xfId="11760"/>
    <cellStyle name="Normal 33 16" xfId="11761"/>
    <cellStyle name="Normal 33 17" xfId="11762"/>
    <cellStyle name="Normal 33 18" xfId="11763"/>
    <cellStyle name="Normal 33 19" xfId="11764"/>
    <cellStyle name="Normal 33 2" xfId="11765"/>
    <cellStyle name="Normal 33 20" xfId="11766"/>
    <cellStyle name="Normal 33 21" xfId="11767"/>
    <cellStyle name="Normal 33 22" xfId="11768"/>
    <cellStyle name="Normal 33 23" xfId="11769"/>
    <cellStyle name="Normal 33 3" xfId="11770"/>
    <cellStyle name="Normal 33 4" xfId="11771"/>
    <cellStyle name="Normal 33 5" xfId="11772"/>
    <cellStyle name="Normal 33 6" xfId="11773"/>
    <cellStyle name="Normal 33 7" xfId="11774"/>
    <cellStyle name="Normal 33 8" xfId="11775"/>
    <cellStyle name="Normal 33 9" xfId="11776"/>
    <cellStyle name="Normal 34" xfId="11777"/>
    <cellStyle name="Normal 34 10" xfId="11778"/>
    <cellStyle name="Normal 34 11" xfId="11779"/>
    <cellStyle name="Normal 34 12" xfId="11780"/>
    <cellStyle name="Normal 34 13" xfId="11781"/>
    <cellStyle name="Normal 34 14" xfId="11782"/>
    <cellStyle name="Normal 34 15" xfId="11783"/>
    <cellStyle name="Normal 34 16" xfId="11784"/>
    <cellStyle name="Normal 34 17" xfId="11785"/>
    <cellStyle name="Normal 34 18" xfId="11786"/>
    <cellStyle name="Normal 34 19" xfId="11787"/>
    <cellStyle name="Normal 34 2" xfId="11788"/>
    <cellStyle name="Normal 34 20" xfId="11789"/>
    <cellStyle name="Normal 34 21" xfId="11790"/>
    <cellStyle name="Normal 34 22" xfId="11791"/>
    <cellStyle name="Normal 34 23" xfId="11792"/>
    <cellStyle name="Normal 34 3" xfId="11793"/>
    <cellStyle name="Normal 34 4" xfId="11794"/>
    <cellStyle name="Normal 34 5" xfId="11795"/>
    <cellStyle name="Normal 34 6" xfId="11796"/>
    <cellStyle name="Normal 34 7" xfId="11797"/>
    <cellStyle name="Normal 34 8" xfId="11798"/>
    <cellStyle name="Normal 34 9" xfId="11799"/>
    <cellStyle name="Normal 35" xfId="11800"/>
    <cellStyle name="Normal 35 2" xfId="11801"/>
    <cellStyle name="Normal 35 3" xfId="11802"/>
    <cellStyle name="Normal 35 4" xfId="11803"/>
    <cellStyle name="Normal 35 5" xfId="11804"/>
    <cellStyle name="Normal 36" xfId="11805"/>
    <cellStyle name="Normal 36 10" xfId="11806"/>
    <cellStyle name="Normal 36 11" xfId="11807"/>
    <cellStyle name="Normal 36 12" xfId="11808"/>
    <cellStyle name="Normal 36 13" xfId="11809"/>
    <cellStyle name="Normal 36 14" xfId="11810"/>
    <cellStyle name="Normal 36 15" xfId="11811"/>
    <cellStyle name="Normal 36 16" xfId="11812"/>
    <cellStyle name="Normal 36 17" xfId="11813"/>
    <cellStyle name="Normal 36 18" xfId="11814"/>
    <cellStyle name="Normal 36 2" xfId="11815"/>
    <cellStyle name="Normal 36 3" xfId="11816"/>
    <cellStyle name="Normal 36 4" xfId="11817"/>
    <cellStyle name="Normal 36 5" xfId="11818"/>
    <cellStyle name="Normal 36 6" xfId="11819"/>
    <cellStyle name="Normal 36 7" xfId="11820"/>
    <cellStyle name="Normal 36 8" xfId="11821"/>
    <cellStyle name="Normal 36 9" xfId="11822"/>
    <cellStyle name="Normal 37" xfId="11823"/>
    <cellStyle name="Normal 37 10" xfId="11824"/>
    <cellStyle name="Normal 37 11" xfId="11825"/>
    <cellStyle name="Normal 37 12" xfId="11826"/>
    <cellStyle name="Normal 37 13" xfId="11827"/>
    <cellStyle name="Normal 37 14" xfId="11828"/>
    <cellStyle name="Normal 37 15" xfId="11829"/>
    <cellStyle name="Normal 37 16" xfId="11830"/>
    <cellStyle name="Normal 37 17" xfId="11831"/>
    <cellStyle name="Normal 37 18" xfId="11832"/>
    <cellStyle name="Normal 37 2" xfId="11833"/>
    <cellStyle name="Normal 37 3" xfId="11834"/>
    <cellStyle name="Normal 37 4" xfId="11835"/>
    <cellStyle name="Normal 37 5" xfId="11836"/>
    <cellStyle name="Normal 37 6" xfId="11837"/>
    <cellStyle name="Normal 37 7" xfId="11838"/>
    <cellStyle name="Normal 37 8" xfId="11839"/>
    <cellStyle name="Normal 37 9" xfId="11840"/>
    <cellStyle name="Normal 38" xfId="11841"/>
    <cellStyle name="Normal 38 10" xfId="11842"/>
    <cellStyle name="Normal 38 11" xfId="11843"/>
    <cellStyle name="Normal 38 12" xfId="11844"/>
    <cellStyle name="Normal 38 13" xfId="11845"/>
    <cellStyle name="Normal 38 14" xfId="11846"/>
    <cellStyle name="Normal 38 15" xfId="11847"/>
    <cellStyle name="Normal 38 16" xfId="11848"/>
    <cellStyle name="Normal 38 17" xfId="11849"/>
    <cellStyle name="Normal 38 18" xfId="11850"/>
    <cellStyle name="Normal 38 2" xfId="11851"/>
    <cellStyle name="Normal 38 3" xfId="11852"/>
    <cellStyle name="Normal 38 4" xfId="11853"/>
    <cellStyle name="Normal 38 5" xfId="11854"/>
    <cellStyle name="Normal 38 6" xfId="11855"/>
    <cellStyle name="Normal 38 7" xfId="11856"/>
    <cellStyle name="Normal 38 8" xfId="11857"/>
    <cellStyle name="Normal 38 9" xfId="11858"/>
    <cellStyle name="Normal 39" xfId="11859"/>
    <cellStyle name="Normal 39 10" xfId="11860"/>
    <cellStyle name="Normal 39 11" xfId="11861"/>
    <cellStyle name="Normal 39 12" xfId="11862"/>
    <cellStyle name="Normal 39 13" xfId="11863"/>
    <cellStyle name="Normal 39 14" xfId="11864"/>
    <cellStyle name="Normal 39 15" xfId="11865"/>
    <cellStyle name="Normal 39 16" xfId="11866"/>
    <cellStyle name="Normal 39 17" xfId="11867"/>
    <cellStyle name="Normal 39 18" xfId="11868"/>
    <cellStyle name="Normal 39 2" xfId="11869"/>
    <cellStyle name="Normal 39 3" xfId="11870"/>
    <cellStyle name="Normal 39 4" xfId="11871"/>
    <cellStyle name="Normal 39 5" xfId="11872"/>
    <cellStyle name="Normal 39 6" xfId="11873"/>
    <cellStyle name="Normal 39 7" xfId="11874"/>
    <cellStyle name="Normal 39 8" xfId="11875"/>
    <cellStyle name="Normal 39 9" xfId="11876"/>
    <cellStyle name="Normal 4" xfId="11877"/>
    <cellStyle name="Normal 4 10" xfId="11878"/>
    <cellStyle name="Normal 4 11" xfId="11879"/>
    <cellStyle name="Normal 4 12" xfId="11880"/>
    <cellStyle name="Normal 4 13" xfId="11881"/>
    <cellStyle name="Normal 4 14" xfId="11882"/>
    <cellStyle name="Normal 4 15" xfId="11883"/>
    <cellStyle name="Normal 4 16" xfId="11884"/>
    <cellStyle name="Normal 4 17" xfId="11885"/>
    <cellStyle name="Normal 4 18" xfId="11886"/>
    <cellStyle name="Normal 4 19" xfId="11887"/>
    <cellStyle name="Normal 4 2" xfId="11888"/>
    <cellStyle name="Normal 4 2 10" xfId="11889"/>
    <cellStyle name="Normal 4 2 11" xfId="11890"/>
    <cellStyle name="Normal 4 2 12" xfId="11891"/>
    <cellStyle name="Normal 4 2 13" xfId="11892"/>
    <cellStyle name="Normal 4 2 14" xfId="11893"/>
    <cellStyle name="Normal 4 2 15" xfId="11894"/>
    <cellStyle name="Normal 4 2 16" xfId="11895"/>
    <cellStyle name="Normal 4 2 17" xfId="11896"/>
    <cellStyle name="Normal 4 2 18" xfId="11897"/>
    <cellStyle name="Normal 4 2 19" xfId="11898"/>
    <cellStyle name="Normal 4 2 2" xfId="11899"/>
    <cellStyle name="Normal 4 2 2 10" xfId="11900"/>
    <cellStyle name="Normal 4 2 2 11" xfId="11901"/>
    <cellStyle name="Normal 4 2 2 12" xfId="11902"/>
    <cellStyle name="Normal 4 2 2 13" xfId="11903"/>
    <cellStyle name="Normal 4 2 2 14" xfId="11904"/>
    <cellStyle name="Normal 4 2 2 15" xfId="11905"/>
    <cellStyle name="Normal 4 2 2 16" xfId="11906"/>
    <cellStyle name="Normal 4 2 2 17" xfId="11907"/>
    <cellStyle name="Normal 4 2 2 18" xfId="11908"/>
    <cellStyle name="Normal 4 2 2 19" xfId="11909"/>
    <cellStyle name="Normal 4 2 2 2" xfId="11910"/>
    <cellStyle name="Normal 4 2 2 2 10" xfId="11911"/>
    <cellStyle name="Normal 4 2 2 2 11" xfId="11912"/>
    <cellStyle name="Normal 4 2 2 2 12" xfId="11913"/>
    <cellStyle name="Normal 4 2 2 2 13" xfId="11914"/>
    <cellStyle name="Normal 4 2 2 2 14" xfId="11915"/>
    <cellStyle name="Normal 4 2 2 2 15" xfId="11916"/>
    <cellStyle name="Normal 4 2 2 2 15 2" xfId="11917"/>
    <cellStyle name="Normal 4 2 2 2 15 2 2" xfId="11918"/>
    <cellStyle name="Normal 4 2 2 2 15 2 2 2" xfId="11919"/>
    <cellStyle name="Normal 4 2 2 2 15 2 2 3" xfId="11920"/>
    <cellStyle name="Normal 4 2 2 2 15 2 2 4" xfId="11921"/>
    <cellStyle name="Normal 4 2 2 2 15 2 2 5" xfId="11922"/>
    <cellStyle name="Normal 4 2 2 2 15 2 2 6" xfId="11923"/>
    <cellStyle name="Normal 4 2 2 2 15 2 2 7" xfId="11924"/>
    <cellStyle name="Normal 4 2 2 2 15 2 2 8" xfId="11925"/>
    <cellStyle name="Normal 4 2 2 2 15 2 3" xfId="11926"/>
    <cellStyle name="Normal 4 2 2 2 15 2 4" xfId="11927"/>
    <cellStyle name="Normal 4 2 2 2 15 2 5" xfId="11928"/>
    <cellStyle name="Normal 4 2 2 2 15 2 6" xfId="11929"/>
    <cellStyle name="Normal 4 2 2 2 15 2 7" xfId="11930"/>
    <cellStyle name="Normal 4 2 2 2 15 2 8" xfId="11931"/>
    <cellStyle name="Normal 4 2 2 2 15 3" xfId="11932"/>
    <cellStyle name="Normal 4 2 2 2 15 4" xfId="11933"/>
    <cellStyle name="Normal 4 2 2 2 15 5" xfId="11934"/>
    <cellStyle name="Normal 4 2 2 2 15 6" xfId="11935"/>
    <cellStyle name="Normal 4 2 2 2 15 7" xfId="11936"/>
    <cellStyle name="Normal 4 2 2 2 15 8" xfId="11937"/>
    <cellStyle name="Normal 4 2 2 2 15 9" xfId="11938"/>
    <cellStyle name="Normal 4 2 2 2 16" xfId="11939"/>
    <cellStyle name="Normal 4 2 2 2 16 2" xfId="11940"/>
    <cellStyle name="Normal 4 2 2 2 16 3" xfId="11941"/>
    <cellStyle name="Normal 4 2 2 2 16 4" xfId="11942"/>
    <cellStyle name="Normal 4 2 2 2 16 5" xfId="11943"/>
    <cellStyle name="Normal 4 2 2 2 16 6" xfId="11944"/>
    <cellStyle name="Normal 4 2 2 2 16 7" xfId="11945"/>
    <cellStyle name="Normal 4 2 2 2 16 8" xfId="11946"/>
    <cellStyle name="Normal 4 2 2 2 17" xfId="11947"/>
    <cellStyle name="Normal 4 2 2 2 18" xfId="11948"/>
    <cellStyle name="Normal 4 2 2 2 19" xfId="11949"/>
    <cellStyle name="Normal 4 2 2 2 2" xfId="11950"/>
    <cellStyle name="Normal 4 2 2 2 2 10" xfId="11951"/>
    <cellStyle name="Normal 4 2 2 2 2 11" xfId="11952"/>
    <cellStyle name="Normal 4 2 2 2 2 12" xfId="11953"/>
    <cellStyle name="Normal 4 2 2 2 2 13" xfId="11954"/>
    <cellStyle name="Normal 4 2 2 2 2 14" xfId="11955"/>
    <cellStyle name="Normal 4 2 2 2 2 15" xfId="11956"/>
    <cellStyle name="Normal 4 2 2 2 2 15 2" xfId="11957"/>
    <cellStyle name="Normal 4 2 2 2 2 15 2 2" xfId="11958"/>
    <cellStyle name="Normal 4 2 2 2 2 15 2 2 2" xfId="11959"/>
    <cellStyle name="Normal 4 2 2 2 2 15 2 2 3" xfId="11960"/>
    <cellStyle name="Normal 4 2 2 2 2 15 2 2 4" xfId="11961"/>
    <cellStyle name="Normal 4 2 2 2 2 15 2 2 5" xfId="11962"/>
    <cellStyle name="Normal 4 2 2 2 2 15 2 2 6" xfId="11963"/>
    <cellStyle name="Normal 4 2 2 2 2 15 2 2 7" xfId="11964"/>
    <cellStyle name="Normal 4 2 2 2 2 15 2 2 8" xfId="11965"/>
    <cellStyle name="Normal 4 2 2 2 2 15 2 3" xfId="11966"/>
    <cellStyle name="Normal 4 2 2 2 2 15 2 4" xfId="11967"/>
    <cellStyle name="Normal 4 2 2 2 2 15 2 5" xfId="11968"/>
    <cellStyle name="Normal 4 2 2 2 2 15 2 6" xfId="11969"/>
    <cellStyle name="Normal 4 2 2 2 2 15 2 7" xfId="11970"/>
    <cellStyle name="Normal 4 2 2 2 2 15 2 8" xfId="11971"/>
    <cellStyle name="Normal 4 2 2 2 2 15 3" xfId="11972"/>
    <cellStyle name="Normal 4 2 2 2 2 15 4" xfId="11973"/>
    <cellStyle name="Normal 4 2 2 2 2 15 5" xfId="11974"/>
    <cellStyle name="Normal 4 2 2 2 2 15 6" xfId="11975"/>
    <cellStyle name="Normal 4 2 2 2 2 15 7" xfId="11976"/>
    <cellStyle name="Normal 4 2 2 2 2 15 8" xfId="11977"/>
    <cellStyle name="Normal 4 2 2 2 2 15 9" xfId="11978"/>
    <cellStyle name="Normal 4 2 2 2 2 16" xfId="11979"/>
    <cellStyle name="Normal 4 2 2 2 2 16 2" xfId="11980"/>
    <cellStyle name="Normal 4 2 2 2 2 16 3" xfId="11981"/>
    <cellStyle name="Normal 4 2 2 2 2 16 4" xfId="11982"/>
    <cellStyle name="Normal 4 2 2 2 2 16 5" xfId="11983"/>
    <cellStyle name="Normal 4 2 2 2 2 16 6" xfId="11984"/>
    <cellStyle name="Normal 4 2 2 2 2 16 7" xfId="11985"/>
    <cellStyle name="Normal 4 2 2 2 2 16 8" xfId="11986"/>
    <cellStyle name="Normal 4 2 2 2 2 17" xfId="11987"/>
    <cellStyle name="Normal 4 2 2 2 2 18" xfId="11988"/>
    <cellStyle name="Normal 4 2 2 2 2 19" xfId="11989"/>
    <cellStyle name="Normal 4 2 2 2 2 2" xfId="11990"/>
    <cellStyle name="Normal 4 2 2 2 2 2 10" xfId="11991"/>
    <cellStyle name="Normal 4 2 2 2 2 2 10 2" xfId="11992"/>
    <cellStyle name="Normal 4 2 2 2 2 2 10 2 2" xfId="11993"/>
    <cellStyle name="Normal 4 2 2 2 2 2 10 2 2 2" xfId="11994"/>
    <cellStyle name="Normal 4 2 2 2 2 2 10 2 2 3" xfId="11995"/>
    <cellStyle name="Normal 4 2 2 2 2 2 10 2 2 4" xfId="11996"/>
    <cellStyle name="Normal 4 2 2 2 2 2 10 2 2 5" xfId="11997"/>
    <cellStyle name="Normal 4 2 2 2 2 2 10 2 2 6" xfId="11998"/>
    <cellStyle name="Normal 4 2 2 2 2 2 10 2 2 7" xfId="11999"/>
    <cellStyle name="Normal 4 2 2 2 2 2 10 2 2 8" xfId="12000"/>
    <cellStyle name="Normal 4 2 2 2 2 2 10 2 3" xfId="12001"/>
    <cellStyle name="Normal 4 2 2 2 2 2 10 2 4" xfId="12002"/>
    <cellStyle name="Normal 4 2 2 2 2 2 10 2 5" xfId="12003"/>
    <cellStyle name="Normal 4 2 2 2 2 2 10 2 6" xfId="12004"/>
    <cellStyle name="Normal 4 2 2 2 2 2 10 2 7" xfId="12005"/>
    <cellStyle name="Normal 4 2 2 2 2 2 10 2 8" xfId="12006"/>
    <cellStyle name="Normal 4 2 2 2 2 2 10 3" xfId="12007"/>
    <cellStyle name="Normal 4 2 2 2 2 2 10 4" xfId="12008"/>
    <cellStyle name="Normal 4 2 2 2 2 2 10 5" xfId="12009"/>
    <cellStyle name="Normal 4 2 2 2 2 2 10 6" xfId="12010"/>
    <cellStyle name="Normal 4 2 2 2 2 2 10 7" xfId="12011"/>
    <cellStyle name="Normal 4 2 2 2 2 2 10 8" xfId="12012"/>
    <cellStyle name="Normal 4 2 2 2 2 2 10 9" xfId="12013"/>
    <cellStyle name="Normal 4 2 2 2 2 2 11" xfId="12014"/>
    <cellStyle name="Normal 4 2 2 2 2 2 11 2" xfId="12015"/>
    <cellStyle name="Normal 4 2 2 2 2 2 11 3" xfId="12016"/>
    <cellStyle name="Normal 4 2 2 2 2 2 11 4" xfId="12017"/>
    <cellStyle name="Normal 4 2 2 2 2 2 11 5" xfId="12018"/>
    <cellStyle name="Normal 4 2 2 2 2 2 11 6" xfId="12019"/>
    <cellStyle name="Normal 4 2 2 2 2 2 11 7" xfId="12020"/>
    <cellStyle name="Normal 4 2 2 2 2 2 11 8" xfId="12021"/>
    <cellStyle name="Normal 4 2 2 2 2 2 12" xfId="12022"/>
    <cellStyle name="Normal 4 2 2 2 2 2 13" xfId="12023"/>
    <cellStyle name="Normal 4 2 2 2 2 2 14" xfId="12024"/>
    <cellStyle name="Normal 4 2 2 2 2 2 15" xfId="12025"/>
    <cellStyle name="Normal 4 2 2 2 2 2 16" xfId="12026"/>
    <cellStyle name="Normal 4 2 2 2 2 2 17" xfId="12027"/>
    <cellStyle name="Normal 4 2 2 2 2 2 2" xfId="12028"/>
    <cellStyle name="Normal 4 2 2 2 2 2 2 10" xfId="12029"/>
    <cellStyle name="Normal 4 2 2 2 2 2 2 10 2" xfId="12030"/>
    <cellStyle name="Normal 4 2 2 2 2 2 2 10 2 2" xfId="12031"/>
    <cellStyle name="Normal 4 2 2 2 2 2 2 10 2 2 2" xfId="12032"/>
    <cellStyle name="Normal 4 2 2 2 2 2 2 10 2 2 3" xfId="12033"/>
    <cellStyle name="Normal 4 2 2 2 2 2 2 10 2 2 4" xfId="12034"/>
    <cellStyle name="Normal 4 2 2 2 2 2 2 10 2 2 5" xfId="12035"/>
    <cellStyle name="Normal 4 2 2 2 2 2 2 10 2 2 6" xfId="12036"/>
    <cellStyle name="Normal 4 2 2 2 2 2 2 10 2 2 7" xfId="12037"/>
    <cellStyle name="Normal 4 2 2 2 2 2 2 10 2 2 8" xfId="12038"/>
    <cellStyle name="Normal 4 2 2 2 2 2 2 10 2 3" xfId="12039"/>
    <cellStyle name="Normal 4 2 2 2 2 2 2 10 2 4" xfId="12040"/>
    <cellStyle name="Normal 4 2 2 2 2 2 2 10 2 5" xfId="12041"/>
    <cellStyle name="Normal 4 2 2 2 2 2 2 10 2 6" xfId="12042"/>
    <cellStyle name="Normal 4 2 2 2 2 2 2 10 2 7" xfId="12043"/>
    <cellStyle name="Normal 4 2 2 2 2 2 2 10 2 8" xfId="12044"/>
    <cellStyle name="Normal 4 2 2 2 2 2 2 10 3" xfId="12045"/>
    <cellStyle name="Normal 4 2 2 2 2 2 2 10 4" xfId="12046"/>
    <cellStyle name="Normal 4 2 2 2 2 2 2 10 5" xfId="12047"/>
    <cellStyle name="Normal 4 2 2 2 2 2 2 10 6" xfId="12048"/>
    <cellStyle name="Normal 4 2 2 2 2 2 2 10 7" xfId="12049"/>
    <cellStyle name="Normal 4 2 2 2 2 2 2 10 8" xfId="12050"/>
    <cellStyle name="Normal 4 2 2 2 2 2 2 10 9" xfId="12051"/>
    <cellStyle name="Normal 4 2 2 2 2 2 2 11" xfId="12052"/>
    <cellStyle name="Normal 4 2 2 2 2 2 2 11 2" xfId="12053"/>
    <cellStyle name="Normal 4 2 2 2 2 2 2 11 3" xfId="12054"/>
    <cellStyle name="Normal 4 2 2 2 2 2 2 11 4" xfId="12055"/>
    <cellStyle name="Normal 4 2 2 2 2 2 2 11 5" xfId="12056"/>
    <cellStyle name="Normal 4 2 2 2 2 2 2 11 6" xfId="12057"/>
    <cellStyle name="Normal 4 2 2 2 2 2 2 11 7" xfId="12058"/>
    <cellStyle name="Normal 4 2 2 2 2 2 2 11 8" xfId="12059"/>
    <cellStyle name="Normal 4 2 2 2 2 2 2 12" xfId="12060"/>
    <cellStyle name="Normal 4 2 2 2 2 2 2 13" xfId="12061"/>
    <cellStyle name="Normal 4 2 2 2 2 2 2 14" xfId="12062"/>
    <cellStyle name="Normal 4 2 2 2 2 2 2 15" xfId="12063"/>
    <cellStyle name="Normal 4 2 2 2 2 2 2 16" xfId="12064"/>
    <cellStyle name="Normal 4 2 2 2 2 2 2 17" xfId="12065"/>
    <cellStyle name="Normal 4 2 2 2 2 2 2 2" xfId="12066"/>
    <cellStyle name="Normal 4 2 2 2 2 2 2 2 10" xfId="12067"/>
    <cellStyle name="Normal 4 2 2 2 2 2 2 2 2" xfId="12068"/>
    <cellStyle name="Normal 4 2 2 2 2 2 2 2 2 2" xfId="12069"/>
    <cellStyle name="Normal 4 2 2 2 2 2 2 2 2 2 2" xfId="12070"/>
    <cellStyle name="Normal 4 2 2 2 2 2 2 2 2 2 2 2" xfId="12071"/>
    <cellStyle name="Normal 4 2 2 2 2 2 2 2 2 2 2 3" xfId="12072"/>
    <cellStyle name="Normal 4 2 2 2 2 2 2 2 2 2 2 4" xfId="12073"/>
    <cellStyle name="Normal 4 2 2 2 2 2 2 2 2 2 2 5" xfId="12074"/>
    <cellStyle name="Normal 4 2 2 2 2 2 2 2 2 2 2 6" xfId="12075"/>
    <cellStyle name="Normal 4 2 2 2 2 2 2 2 2 2 2 7" xfId="12076"/>
    <cellStyle name="Normal 4 2 2 2 2 2 2 2 2 2 2 8" xfId="12077"/>
    <cellStyle name="Normal 4 2 2 2 2 2 2 2 2 2 3" xfId="12078"/>
    <cellStyle name="Normal 4 2 2 2 2 2 2 2 2 2 4" xfId="12079"/>
    <cellStyle name="Normal 4 2 2 2 2 2 2 2 2 2 5" xfId="12080"/>
    <cellStyle name="Normal 4 2 2 2 2 2 2 2 2 2 6" xfId="12081"/>
    <cellStyle name="Normal 4 2 2 2 2 2 2 2 2 2 7" xfId="12082"/>
    <cellStyle name="Normal 4 2 2 2 2 2 2 2 2 2 8" xfId="12083"/>
    <cellStyle name="Normal 4 2 2 2 2 2 2 2 2 3" xfId="12084"/>
    <cellStyle name="Normal 4 2 2 2 2 2 2 2 2 4" xfId="12085"/>
    <cellStyle name="Normal 4 2 2 2 2 2 2 2 2 5" xfId="12086"/>
    <cellStyle name="Normal 4 2 2 2 2 2 2 2 2 6" xfId="12087"/>
    <cellStyle name="Normal 4 2 2 2 2 2 2 2 2 7" xfId="12088"/>
    <cellStyle name="Normal 4 2 2 2 2 2 2 2 2 8" xfId="12089"/>
    <cellStyle name="Normal 4 2 2 2 2 2 2 2 2 9" xfId="12090"/>
    <cellStyle name="Normal 4 2 2 2 2 2 2 2 3" xfId="12091"/>
    <cellStyle name="Normal 4 2 2 2 2 2 2 2 4" xfId="12092"/>
    <cellStyle name="Normal 4 2 2 2 2 2 2 2 4 2" xfId="12093"/>
    <cellStyle name="Normal 4 2 2 2 2 2 2 2 4 3" xfId="12094"/>
    <cellStyle name="Normal 4 2 2 2 2 2 2 2 4 4" xfId="12095"/>
    <cellStyle name="Normal 4 2 2 2 2 2 2 2 4 5" xfId="12096"/>
    <cellStyle name="Normal 4 2 2 2 2 2 2 2 4 6" xfId="12097"/>
    <cellStyle name="Normal 4 2 2 2 2 2 2 2 4 7" xfId="12098"/>
    <cellStyle name="Normal 4 2 2 2 2 2 2 2 4 8" xfId="12099"/>
    <cellStyle name="Normal 4 2 2 2 2 2 2 2 5" xfId="12100"/>
    <cellStyle name="Normal 4 2 2 2 2 2 2 2 6" xfId="12101"/>
    <cellStyle name="Normal 4 2 2 2 2 2 2 2 7" xfId="12102"/>
    <cellStyle name="Normal 4 2 2 2 2 2 2 2 8" xfId="12103"/>
    <cellStyle name="Normal 4 2 2 2 2 2 2 2 9" xfId="12104"/>
    <cellStyle name="Normal 4 2 2 2 2 2 2 3" xfId="12105"/>
    <cellStyle name="Normal 4 2 2 2 2 2 2 4" xfId="12106"/>
    <cellStyle name="Normal 4 2 2 2 2 2 2 5" xfId="12107"/>
    <cellStyle name="Normal 4 2 2 2 2 2 2 6" xfId="12108"/>
    <cellStyle name="Normal 4 2 2 2 2 2 2 7" xfId="12109"/>
    <cellStyle name="Normal 4 2 2 2 2 2 2 8" xfId="12110"/>
    <cellStyle name="Normal 4 2 2 2 2 2 2 9" xfId="12111"/>
    <cellStyle name="Normal 4 2 2 2 2 2 3" xfId="12112"/>
    <cellStyle name="Normal 4 2 2 2 2 2 3 10" xfId="12113"/>
    <cellStyle name="Normal 4 2 2 2 2 2 3 2" xfId="12114"/>
    <cellStyle name="Normal 4 2 2 2 2 2 3 2 2" xfId="12115"/>
    <cellStyle name="Normal 4 2 2 2 2 2 3 2 2 2" xfId="12116"/>
    <cellStyle name="Normal 4 2 2 2 2 2 3 2 2 2 2" xfId="12117"/>
    <cellStyle name="Normal 4 2 2 2 2 2 3 2 2 2 3" xfId="12118"/>
    <cellStyle name="Normal 4 2 2 2 2 2 3 2 2 2 4" xfId="12119"/>
    <cellStyle name="Normal 4 2 2 2 2 2 3 2 2 2 5" xfId="12120"/>
    <cellStyle name="Normal 4 2 2 2 2 2 3 2 2 2 6" xfId="12121"/>
    <cellStyle name="Normal 4 2 2 2 2 2 3 2 2 2 7" xfId="12122"/>
    <cellStyle name="Normal 4 2 2 2 2 2 3 2 2 2 8" xfId="12123"/>
    <cellStyle name="Normal 4 2 2 2 2 2 3 2 2 3" xfId="12124"/>
    <cellStyle name="Normal 4 2 2 2 2 2 3 2 2 4" xfId="12125"/>
    <cellStyle name="Normal 4 2 2 2 2 2 3 2 2 5" xfId="12126"/>
    <cellStyle name="Normal 4 2 2 2 2 2 3 2 2 6" xfId="12127"/>
    <cellStyle name="Normal 4 2 2 2 2 2 3 2 2 7" xfId="12128"/>
    <cellStyle name="Normal 4 2 2 2 2 2 3 2 2 8" xfId="12129"/>
    <cellStyle name="Normal 4 2 2 2 2 2 3 2 3" xfId="12130"/>
    <cellStyle name="Normal 4 2 2 2 2 2 3 2 4" xfId="12131"/>
    <cellStyle name="Normal 4 2 2 2 2 2 3 2 5" xfId="12132"/>
    <cellStyle name="Normal 4 2 2 2 2 2 3 2 6" xfId="12133"/>
    <cellStyle name="Normal 4 2 2 2 2 2 3 2 7" xfId="12134"/>
    <cellStyle name="Normal 4 2 2 2 2 2 3 2 8" xfId="12135"/>
    <cellStyle name="Normal 4 2 2 2 2 2 3 2 9" xfId="12136"/>
    <cellStyle name="Normal 4 2 2 2 2 2 3 3" xfId="12137"/>
    <cellStyle name="Normal 4 2 2 2 2 2 3 4" xfId="12138"/>
    <cellStyle name="Normal 4 2 2 2 2 2 3 4 2" xfId="12139"/>
    <cellStyle name="Normal 4 2 2 2 2 2 3 4 3" xfId="12140"/>
    <cellStyle name="Normal 4 2 2 2 2 2 3 4 4" xfId="12141"/>
    <cellStyle name="Normal 4 2 2 2 2 2 3 4 5" xfId="12142"/>
    <cellStyle name="Normal 4 2 2 2 2 2 3 4 6" xfId="12143"/>
    <cellStyle name="Normal 4 2 2 2 2 2 3 4 7" xfId="12144"/>
    <cellStyle name="Normal 4 2 2 2 2 2 3 4 8" xfId="12145"/>
    <cellStyle name="Normal 4 2 2 2 2 2 3 5" xfId="12146"/>
    <cellStyle name="Normal 4 2 2 2 2 2 3 6" xfId="12147"/>
    <cellStyle name="Normal 4 2 2 2 2 2 3 7" xfId="12148"/>
    <cellStyle name="Normal 4 2 2 2 2 2 3 8" xfId="12149"/>
    <cellStyle name="Normal 4 2 2 2 2 2 3 9" xfId="12150"/>
    <cellStyle name="Normal 4 2 2 2 2 2 4" xfId="12151"/>
    <cellStyle name="Normal 4 2 2 2 2 2 5" xfId="12152"/>
    <cellStyle name="Normal 4 2 2 2 2 2 6" xfId="12153"/>
    <cellStyle name="Normal 4 2 2 2 2 2 7" xfId="12154"/>
    <cellStyle name="Normal 4 2 2 2 2 2 8" xfId="12155"/>
    <cellStyle name="Normal 4 2 2 2 2 2 9" xfId="12156"/>
    <cellStyle name="Normal 4 2 2 2 2 20" xfId="12157"/>
    <cellStyle name="Normal 4 2 2 2 2 21" xfId="12158"/>
    <cellStyle name="Normal 4 2 2 2 2 22" xfId="12159"/>
    <cellStyle name="Normal 4 2 2 2 2 3" xfId="12160"/>
    <cellStyle name="Normal 4 2 2 2 2 4" xfId="12161"/>
    <cellStyle name="Normal 4 2 2 2 2 5" xfId="12162"/>
    <cellStyle name="Normal 4 2 2 2 2 6" xfId="12163"/>
    <cellStyle name="Normal 4 2 2 2 2 7" xfId="12164"/>
    <cellStyle name="Normal 4 2 2 2 2 7 10" xfId="12165"/>
    <cellStyle name="Normal 4 2 2 2 2 7 2" xfId="12166"/>
    <cellStyle name="Normal 4 2 2 2 2 7 2 2" xfId="12167"/>
    <cellStyle name="Normal 4 2 2 2 2 7 2 2 2" xfId="12168"/>
    <cellStyle name="Normal 4 2 2 2 2 7 2 2 2 2" xfId="12169"/>
    <cellStyle name="Normal 4 2 2 2 2 7 2 2 2 3" xfId="12170"/>
    <cellStyle name="Normal 4 2 2 2 2 7 2 2 2 4" xfId="12171"/>
    <cellStyle name="Normal 4 2 2 2 2 7 2 2 2 5" xfId="12172"/>
    <cellStyle name="Normal 4 2 2 2 2 7 2 2 2 6" xfId="12173"/>
    <cellStyle name="Normal 4 2 2 2 2 7 2 2 2 7" xfId="12174"/>
    <cellStyle name="Normal 4 2 2 2 2 7 2 2 2 8" xfId="12175"/>
    <cellStyle name="Normal 4 2 2 2 2 7 2 2 3" xfId="12176"/>
    <cellStyle name="Normal 4 2 2 2 2 7 2 2 4" xfId="12177"/>
    <cellStyle name="Normal 4 2 2 2 2 7 2 2 5" xfId="12178"/>
    <cellStyle name="Normal 4 2 2 2 2 7 2 2 6" xfId="12179"/>
    <cellStyle name="Normal 4 2 2 2 2 7 2 2 7" xfId="12180"/>
    <cellStyle name="Normal 4 2 2 2 2 7 2 2 8" xfId="12181"/>
    <cellStyle name="Normal 4 2 2 2 2 7 2 3" xfId="12182"/>
    <cellStyle name="Normal 4 2 2 2 2 7 2 4" xfId="12183"/>
    <cellStyle name="Normal 4 2 2 2 2 7 2 5" xfId="12184"/>
    <cellStyle name="Normal 4 2 2 2 2 7 2 6" xfId="12185"/>
    <cellStyle name="Normal 4 2 2 2 2 7 2 7" xfId="12186"/>
    <cellStyle name="Normal 4 2 2 2 2 7 2 8" xfId="12187"/>
    <cellStyle name="Normal 4 2 2 2 2 7 2 9" xfId="12188"/>
    <cellStyle name="Normal 4 2 2 2 2 7 3" xfId="12189"/>
    <cellStyle name="Normal 4 2 2 2 2 7 4" xfId="12190"/>
    <cellStyle name="Normal 4 2 2 2 2 7 4 2" xfId="12191"/>
    <cellStyle name="Normal 4 2 2 2 2 7 4 3" xfId="12192"/>
    <cellStyle name="Normal 4 2 2 2 2 7 4 4" xfId="12193"/>
    <cellStyle name="Normal 4 2 2 2 2 7 4 5" xfId="12194"/>
    <cellStyle name="Normal 4 2 2 2 2 7 4 6" xfId="12195"/>
    <cellStyle name="Normal 4 2 2 2 2 7 4 7" xfId="12196"/>
    <cellStyle name="Normal 4 2 2 2 2 7 4 8" xfId="12197"/>
    <cellStyle name="Normal 4 2 2 2 2 7 5" xfId="12198"/>
    <cellStyle name="Normal 4 2 2 2 2 7 6" xfId="12199"/>
    <cellStyle name="Normal 4 2 2 2 2 7 7" xfId="12200"/>
    <cellStyle name="Normal 4 2 2 2 2 7 8" xfId="12201"/>
    <cellStyle name="Normal 4 2 2 2 2 7 9" xfId="12202"/>
    <cellStyle name="Normal 4 2 2 2 2 8" xfId="12203"/>
    <cellStyle name="Normal 4 2 2 2 2 9" xfId="12204"/>
    <cellStyle name="Normal 4 2 2 2 20" xfId="12205"/>
    <cellStyle name="Normal 4 2 2 2 21" xfId="12206"/>
    <cellStyle name="Normal 4 2 2 2 22" xfId="12207"/>
    <cellStyle name="Normal 4 2 2 2 3" xfId="12208"/>
    <cellStyle name="Normal 4 2 2 2 3 10" xfId="12209"/>
    <cellStyle name="Normal 4 2 2 2 3 10 2" xfId="12210"/>
    <cellStyle name="Normal 4 2 2 2 3 10 2 2" xfId="12211"/>
    <cellStyle name="Normal 4 2 2 2 3 10 2 2 2" xfId="12212"/>
    <cellStyle name="Normal 4 2 2 2 3 10 2 2 3" xfId="12213"/>
    <cellStyle name="Normal 4 2 2 2 3 10 2 2 4" xfId="12214"/>
    <cellStyle name="Normal 4 2 2 2 3 10 2 2 5" xfId="12215"/>
    <cellStyle name="Normal 4 2 2 2 3 10 2 2 6" xfId="12216"/>
    <cellStyle name="Normal 4 2 2 2 3 10 2 2 7" xfId="12217"/>
    <cellStyle name="Normal 4 2 2 2 3 10 2 2 8" xfId="12218"/>
    <cellStyle name="Normal 4 2 2 2 3 10 2 3" xfId="12219"/>
    <cellStyle name="Normal 4 2 2 2 3 10 2 4" xfId="12220"/>
    <cellStyle name="Normal 4 2 2 2 3 10 2 5" xfId="12221"/>
    <cellStyle name="Normal 4 2 2 2 3 10 2 6" xfId="12222"/>
    <cellStyle name="Normal 4 2 2 2 3 10 2 7" xfId="12223"/>
    <cellStyle name="Normal 4 2 2 2 3 10 2 8" xfId="12224"/>
    <cellStyle name="Normal 4 2 2 2 3 10 3" xfId="12225"/>
    <cellStyle name="Normal 4 2 2 2 3 10 4" xfId="12226"/>
    <cellStyle name="Normal 4 2 2 2 3 10 5" xfId="12227"/>
    <cellStyle name="Normal 4 2 2 2 3 10 6" xfId="12228"/>
    <cellStyle name="Normal 4 2 2 2 3 10 7" xfId="12229"/>
    <cellStyle name="Normal 4 2 2 2 3 10 8" xfId="12230"/>
    <cellStyle name="Normal 4 2 2 2 3 10 9" xfId="12231"/>
    <cellStyle name="Normal 4 2 2 2 3 11" xfId="12232"/>
    <cellStyle name="Normal 4 2 2 2 3 11 2" xfId="12233"/>
    <cellStyle name="Normal 4 2 2 2 3 11 3" xfId="12234"/>
    <cellStyle name="Normal 4 2 2 2 3 11 4" xfId="12235"/>
    <cellStyle name="Normal 4 2 2 2 3 11 5" xfId="12236"/>
    <cellStyle name="Normal 4 2 2 2 3 11 6" xfId="12237"/>
    <cellStyle name="Normal 4 2 2 2 3 11 7" xfId="12238"/>
    <cellStyle name="Normal 4 2 2 2 3 11 8" xfId="12239"/>
    <cellStyle name="Normal 4 2 2 2 3 12" xfId="12240"/>
    <cellStyle name="Normal 4 2 2 2 3 13" xfId="12241"/>
    <cellStyle name="Normal 4 2 2 2 3 14" xfId="12242"/>
    <cellStyle name="Normal 4 2 2 2 3 15" xfId="12243"/>
    <cellStyle name="Normal 4 2 2 2 3 16" xfId="12244"/>
    <cellStyle name="Normal 4 2 2 2 3 17" xfId="12245"/>
    <cellStyle name="Normal 4 2 2 2 3 2" xfId="12246"/>
    <cellStyle name="Normal 4 2 2 2 3 2 10" xfId="12247"/>
    <cellStyle name="Normal 4 2 2 2 3 2 10 2" xfId="12248"/>
    <cellStyle name="Normal 4 2 2 2 3 2 10 2 2" xfId="12249"/>
    <cellStyle name="Normal 4 2 2 2 3 2 10 2 2 2" xfId="12250"/>
    <cellStyle name="Normal 4 2 2 2 3 2 10 2 2 3" xfId="12251"/>
    <cellStyle name="Normal 4 2 2 2 3 2 10 2 2 4" xfId="12252"/>
    <cellStyle name="Normal 4 2 2 2 3 2 10 2 2 5" xfId="12253"/>
    <cellStyle name="Normal 4 2 2 2 3 2 10 2 2 6" xfId="12254"/>
    <cellStyle name="Normal 4 2 2 2 3 2 10 2 2 7" xfId="12255"/>
    <cellStyle name="Normal 4 2 2 2 3 2 10 2 2 8" xfId="12256"/>
    <cellStyle name="Normal 4 2 2 2 3 2 10 2 3" xfId="12257"/>
    <cellStyle name="Normal 4 2 2 2 3 2 10 2 4" xfId="12258"/>
    <cellStyle name="Normal 4 2 2 2 3 2 10 2 5" xfId="12259"/>
    <cellStyle name="Normal 4 2 2 2 3 2 10 2 6" xfId="12260"/>
    <cellStyle name="Normal 4 2 2 2 3 2 10 2 7" xfId="12261"/>
    <cellStyle name="Normal 4 2 2 2 3 2 10 2 8" xfId="12262"/>
    <cellStyle name="Normal 4 2 2 2 3 2 10 3" xfId="12263"/>
    <cellStyle name="Normal 4 2 2 2 3 2 10 4" xfId="12264"/>
    <cellStyle name="Normal 4 2 2 2 3 2 10 5" xfId="12265"/>
    <cellStyle name="Normal 4 2 2 2 3 2 10 6" xfId="12266"/>
    <cellStyle name="Normal 4 2 2 2 3 2 10 7" xfId="12267"/>
    <cellStyle name="Normal 4 2 2 2 3 2 10 8" xfId="12268"/>
    <cellStyle name="Normal 4 2 2 2 3 2 10 9" xfId="12269"/>
    <cellStyle name="Normal 4 2 2 2 3 2 11" xfId="12270"/>
    <cellStyle name="Normal 4 2 2 2 3 2 11 2" xfId="12271"/>
    <cellStyle name="Normal 4 2 2 2 3 2 11 3" xfId="12272"/>
    <cellStyle name="Normal 4 2 2 2 3 2 11 4" xfId="12273"/>
    <cellStyle name="Normal 4 2 2 2 3 2 11 5" xfId="12274"/>
    <cellStyle name="Normal 4 2 2 2 3 2 11 6" xfId="12275"/>
    <cellStyle name="Normal 4 2 2 2 3 2 11 7" xfId="12276"/>
    <cellStyle name="Normal 4 2 2 2 3 2 11 8" xfId="12277"/>
    <cellStyle name="Normal 4 2 2 2 3 2 12" xfId="12278"/>
    <cellStyle name="Normal 4 2 2 2 3 2 13" xfId="12279"/>
    <cellStyle name="Normal 4 2 2 2 3 2 14" xfId="12280"/>
    <cellStyle name="Normal 4 2 2 2 3 2 15" xfId="12281"/>
    <cellStyle name="Normal 4 2 2 2 3 2 16" xfId="12282"/>
    <cellStyle name="Normal 4 2 2 2 3 2 17" xfId="12283"/>
    <cellStyle name="Normal 4 2 2 2 3 2 2" xfId="12284"/>
    <cellStyle name="Normal 4 2 2 2 3 2 2 10" xfId="12285"/>
    <cellStyle name="Normal 4 2 2 2 3 2 2 2" xfId="12286"/>
    <cellStyle name="Normal 4 2 2 2 3 2 2 2 2" xfId="12287"/>
    <cellStyle name="Normal 4 2 2 2 3 2 2 2 2 2" xfId="12288"/>
    <cellStyle name="Normal 4 2 2 2 3 2 2 2 2 2 2" xfId="12289"/>
    <cellStyle name="Normal 4 2 2 2 3 2 2 2 2 2 3" xfId="12290"/>
    <cellStyle name="Normal 4 2 2 2 3 2 2 2 2 2 4" xfId="12291"/>
    <cellStyle name="Normal 4 2 2 2 3 2 2 2 2 2 5" xfId="12292"/>
    <cellStyle name="Normal 4 2 2 2 3 2 2 2 2 2 6" xfId="12293"/>
    <cellStyle name="Normal 4 2 2 2 3 2 2 2 2 2 7" xfId="12294"/>
    <cellStyle name="Normal 4 2 2 2 3 2 2 2 2 2 8" xfId="12295"/>
    <cellStyle name="Normal 4 2 2 2 3 2 2 2 2 3" xfId="12296"/>
    <cellStyle name="Normal 4 2 2 2 3 2 2 2 2 4" xfId="12297"/>
    <cellStyle name="Normal 4 2 2 2 3 2 2 2 2 5" xfId="12298"/>
    <cellStyle name="Normal 4 2 2 2 3 2 2 2 2 6" xfId="12299"/>
    <cellStyle name="Normal 4 2 2 2 3 2 2 2 2 7" xfId="12300"/>
    <cellStyle name="Normal 4 2 2 2 3 2 2 2 2 8" xfId="12301"/>
    <cellStyle name="Normal 4 2 2 2 3 2 2 2 3" xfId="12302"/>
    <cellStyle name="Normal 4 2 2 2 3 2 2 2 4" xfId="12303"/>
    <cellStyle name="Normal 4 2 2 2 3 2 2 2 5" xfId="12304"/>
    <cellStyle name="Normal 4 2 2 2 3 2 2 2 6" xfId="12305"/>
    <cellStyle name="Normal 4 2 2 2 3 2 2 2 7" xfId="12306"/>
    <cellStyle name="Normal 4 2 2 2 3 2 2 2 8" xfId="12307"/>
    <cellStyle name="Normal 4 2 2 2 3 2 2 2 9" xfId="12308"/>
    <cellStyle name="Normal 4 2 2 2 3 2 2 3" xfId="12309"/>
    <cellStyle name="Normal 4 2 2 2 3 2 2 4" xfId="12310"/>
    <cellStyle name="Normal 4 2 2 2 3 2 2 4 2" xfId="12311"/>
    <cellStyle name="Normal 4 2 2 2 3 2 2 4 3" xfId="12312"/>
    <cellStyle name="Normal 4 2 2 2 3 2 2 4 4" xfId="12313"/>
    <cellStyle name="Normal 4 2 2 2 3 2 2 4 5" xfId="12314"/>
    <cellStyle name="Normal 4 2 2 2 3 2 2 4 6" xfId="12315"/>
    <cellStyle name="Normal 4 2 2 2 3 2 2 4 7" xfId="12316"/>
    <cellStyle name="Normal 4 2 2 2 3 2 2 4 8" xfId="12317"/>
    <cellStyle name="Normal 4 2 2 2 3 2 2 5" xfId="12318"/>
    <cellStyle name="Normal 4 2 2 2 3 2 2 6" xfId="12319"/>
    <cellStyle name="Normal 4 2 2 2 3 2 2 7" xfId="12320"/>
    <cellStyle name="Normal 4 2 2 2 3 2 2 8" xfId="12321"/>
    <cellStyle name="Normal 4 2 2 2 3 2 2 9" xfId="12322"/>
    <cellStyle name="Normal 4 2 2 2 3 2 3" xfId="12323"/>
    <cellStyle name="Normal 4 2 2 2 3 2 4" xfId="12324"/>
    <cellStyle name="Normal 4 2 2 2 3 2 5" xfId="12325"/>
    <cellStyle name="Normal 4 2 2 2 3 2 6" xfId="12326"/>
    <cellStyle name="Normal 4 2 2 2 3 2 7" xfId="12327"/>
    <cellStyle name="Normal 4 2 2 2 3 2 8" xfId="12328"/>
    <cellStyle name="Normal 4 2 2 2 3 2 9" xfId="12329"/>
    <cellStyle name="Normal 4 2 2 2 3 3" xfId="12330"/>
    <cellStyle name="Normal 4 2 2 2 3 3 10" xfId="12331"/>
    <cellStyle name="Normal 4 2 2 2 3 3 2" xfId="12332"/>
    <cellStyle name="Normal 4 2 2 2 3 3 2 2" xfId="12333"/>
    <cellStyle name="Normal 4 2 2 2 3 3 2 2 2" xfId="12334"/>
    <cellStyle name="Normal 4 2 2 2 3 3 2 2 2 2" xfId="12335"/>
    <cellStyle name="Normal 4 2 2 2 3 3 2 2 2 3" xfId="12336"/>
    <cellStyle name="Normal 4 2 2 2 3 3 2 2 2 4" xfId="12337"/>
    <cellStyle name="Normal 4 2 2 2 3 3 2 2 2 5" xfId="12338"/>
    <cellStyle name="Normal 4 2 2 2 3 3 2 2 2 6" xfId="12339"/>
    <cellStyle name="Normal 4 2 2 2 3 3 2 2 2 7" xfId="12340"/>
    <cellStyle name="Normal 4 2 2 2 3 3 2 2 2 8" xfId="12341"/>
    <cellStyle name="Normal 4 2 2 2 3 3 2 2 3" xfId="12342"/>
    <cellStyle name="Normal 4 2 2 2 3 3 2 2 4" xfId="12343"/>
    <cellStyle name="Normal 4 2 2 2 3 3 2 2 5" xfId="12344"/>
    <cellStyle name="Normal 4 2 2 2 3 3 2 2 6" xfId="12345"/>
    <cellStyle name="Normal 4 2 2 2 3 3 2 2 7" xfId="12346"/>
    <cellStyle name="Normal 4 2 2 2 3 3 2 2 8" xfId="12347"/>
    <cellStyle name="Normal 4 2 2 2 3 3 2 3" xfId="12348"/>
    <cellStyle name="Normal 4 2 2 2 3 3 2 4" xfId="12349"/>
    <cellStyle name="Normal 4 2 2 2 3 3 2 5" xfId="12350"/>
    <cellStyle name="Normal 4 2 2 2 3 3 2 6" xfId="12351"/>
    <cellStyle name="Normal 4 2 2 2 3 3 2 7" xfId="12352"/>
    <cellStyle name="Normal 4 2 2 2 3 3 2 8" xfId="12353"/>
    <cellStyle name="Normal 4 2 2 2 3 3 2 9" xfId="12354"/>
    <cellStyle name="Normal 4 2 2 2 3 3 3" xfId="12355"/>
    <cellStyle name="Normal 4 2 2 2 3 3 4" xfId="12356"/>
    <cellStyle name="Normal 4 2 2 2 3 3 4 2" xfId="12357"/>
    <cellStyle name="Normal 4 2 2 2 3 3 4 3" xfId="12358"/>
    <cellStyle name="Normal 4 2 2 2 3 3 4 4" xfId="12359"/>
    <cellStyle name="Normal 4 2 2 2 3 3 4 5" xfId="12360"/>
    <cellStyle name="Normal 4 2 2 2 3 3 4 6" xfId="12361"/>
    <cellStyle name="Normal 4 2 2 2 3 3 4 7" xfId="12362"/>
    <cellStyle name="Normal 4 2 2 2 3 3 4 8" xfId="12363"/>
    <cellStyle name="Normal 4 2 2 2 3 3 5" xfId="12364"/>
    <cellStyle name="Normal 4 2 2 2 3 3 6" xfId="12365"/>
    <cellStyle name="Normal 4 2 2 2 3 3 7" xfId="12366"/>
    <cellStyle name="Normal 4 2 2 2 3 3 8" xfId="12367"/>
    <cellStyle name="Normal 4 2 2 2 3 3 9" xfId="12368"/>
    <cellStyle name="Normal 4 2 2 2 3 4" xfId="12369"/>
    <cellStyle name="Normal 4 2 2 2 3 5" xfId="12370"/>
    <cellStyle name="Normal 4 2 2 2 3 6" xfId="12371"/>
    <cellStyle name="Normal 4 2 2 2 3 7" xfId="12372"/>
    <cellStyle name="Normal 4 2 2 2 3 8" xfId="12373"/>
    <cellStyle name="Normal 4 2 2 2 3 9" xfId="12374"/>
    <cellStyle name="Normal 4 2 2 2 4" xfId="12375"/>
    <cellStyle name="Normal 4 2 2 2 5" xfId="12376"/>
    <cellStyle name="Normal 4 2 2 2 6" xfId="12377"/>
    <cellStyle name="Normal 4 2 2 2 7" xfId="12378"/>
    <cellStyle name="Normal 4 2 2 2 7 10" xfId="12379"/>
    <cellStyle name="Normal 4 2 2 2 7 2" xfId="12380"/>
    <cellStyle name="Normal 4 2 2 2 7 2 2" xfId="12381"/>
    <cellStyle name="Normal 4 2 2 2 7 2 2 2" xfId="12382"/>
    <cellStyle name="Normal 4 2 2 2 7 2 2 2 2" xfId="12383"/>
    <cellStyle name="Normal 4 2 2 2 7 2 2 2 3" xfId="12384"/>
    <cellStyle name="Normal 4 2 2 2 7 2 2 2 4" xfId="12385"/>
    <cellStyle name="Normal 4 2 2 2 7 2 2 2 5" xfId="12386"/>
    <cellStyle name="Normal 4 2 2 2 7 2 2 2 6" xfId="12387"/>
    <cellStyle name="Normal 4 2 2 2 7 2 2 2 7" xfId="12388"/>
    <cellStyle name="Normal 4 2 2 2 7 2 2 2 8" xfId="12389"/>
    <cellStyle name="Normal 4 2 2 2 7 2 2 3" xfId="12390"/>
    <cellStyle name="Normal 4 2 2 2 7 2 2 4" xfId="12391"/>
    <cellStyle name="Normal 4 2 2 2 7 2 2 5" xfId="12392"/>
    <cellStyle name="Normal 4 2 2 2 7 2 2 6" xfId="12393"/>
    <cellStyle name="Normal 4 2 2 2 7 2 2 7" xfId="12394"/>
    <cellStyle name="Normal 4 2 2 2 7 2 2 8" xfId="12395"/>
    <cellStyle name="Normal 4 2 2 2 7 2 3" xfId="12396"/>
    <cellStyle name="Normal 4 2 2 2 7 2 4" xfId="12397"/>
    <cellStyle name="Normal 4 2 2 2 7 2 5" xfId="12398"/>
    <cellStyle name="Normal 4 2 2 2 7 2 6" xfId="12399"/>
    <cellStyle name="Normal 4 2 2 2 7 2 7" xfId="12400"/>
    <cellStyle name="Normal 4 2 2 2 7 2 8" xfId="12401"/>
    <cellStyle name="Normal 4 2 2 2 7 2 9" xfId="12402"/>
    <cellStyle name="Normal 4 2 2 2 7 3" xfId="12403"/>
    <cellStyle name="Normal 4 2 2 2 7 4" xfId="12404"/>
    <cellStyle name="Normal 4 2 2 2 7 4 2" xfId="12405"/>
    <cellStyle name="Normal 4 2 2 2 7 4 3" xfId="12406"/>
    <cellStyle name="Normal 4 2 2 2 7 4 4" xfId="12407"/>
    <cellStyle name="Normal 4 2 2 2 7 4 5" xfId="12408"/>
    <cellStyle name="Normal 4 2 2 2 7 4 6" xfId="12409"/>
    <cellStyle name="Normal 4 2 2 2 7 4 7" xfId="12410"/>
    <cellStyle name="Normal 4 2 2 2 7 4 8" xfId="12411"/>
    <cellStyle name="Normal 4 2 2 2 7 5" xfId="12412"/>
    <cellStyle name="Normal 4 2 2 2 7 6" xfId="12413"/>
    <cellStyle name="Normal 4 2 2 2 7 7" xfId="12414"/>
    <cellStyle name="Normal 4 2 2 2 7 8" xfId="12415"/>
    <cellStyle name="Normal 4 2 2 2 7 9" xfId="12416"/>
    <cellStyle name="Normal 4 2 2 2 8" xfId="12417"/>
    <cellStyle name="Normal 4 2 2 2 9" xfId="12418"/>
    <cellStyle name="Normal 4 2 2 20" xfId="12419"/>
    <cellStyle name="Normal 4 2 2 21" xfId="12420"/>
    <cellStyle name="Normal 4 2 2 22" xfId="12421"/>
    <cellStyle name="Normal 4 2 2 23" xfId="12422"/>
    <cellStyle name="Normal 4 2 2 23 10" xfId="12423"/>
    <cellStyle name="Normal 4 2 2 23 10 2" xfId="12424"/>
    <cellStyle name="Normal 4 2 2 23 10 2 2" xfId="12425"/>
    <cellStyle name="Normal 4 2 2 23 10 2 2 2" xfId="12426"/>
    <cellStyle name="Normal 4 2 2 23 10 2 2 3" xfId="12427"/>
    <cellStyle name="Normal 4 2 2 23 10 2 2 4" xfId="12428"/>
    <cellStyle name="Normal 4 2 2 23 10 2 2 5" xfId="12429"/>
    <cellStyle name="Normal 4 2 2 23 10 2 2 6" xfId="12430"/>
    <cellStyle name="Normal 4 2 2 23 10 2 2 7" xfId="12431"/>
    <cellStyle name="Normal 4 2 2 23 10 2 2 8" xfId="12432"/>
    <cellStyle name="Normal 4 2 2 23 10 2 3" xfId="12433"/>
    <cellStyle name="Normal 4 2 2 23 10 2 4" xfId="12434"/>
    <cellStyle name="Normal 4 2 2 23 10 2 5" xfId="12435"/>
    <cellStyle name="Normal 4 2 2 23 10 2 6" xfId="12436"/>
    <cellStyle name="Normal 4 2 2 23 10 2 7" xfId="12437"/>
    <cellStyle name="Normal 4 2 2 23 10 2 8" xfId="12438"/>
    <cellStyle name="Normal 4 2 2 23 10 3" xfId="12439"/>
    <cellStyle name="Normal 4 2 2 23 10 4" xfId="12440"/>
    <cellStyle name="Normal 4 2 2 23 10 5" xfId="12441"/>
    <cellStyle name="Normal 4 2 2 23 10 6" xfId="12442"/>
    <cellStyle name="Normal 4 2 2 23 10 7" xfId="12443"/>
    <cellStyle name="Normal 4 2 2 23 10 8" xfId="12444"/>
    <cellStyle name="Normal 4 2 2 23 10 9" xfId="12445"/>
    <cellStyle name="Normal 4 2 2 23 11" xfId="12446"/>
    <cellStyle name="Normal 4 2 2 23 11 2" xfId="12447"/>
    <cellStyle name="Normal 4 2 2 23 11 3" xfId="12448"/>
    <cellStyle name="Normal 4 2 2 23 11 4" xfId="12449"/>
    <cellStyle name="Normal 4 2 2 23 11 5" xfId="12450"/>
    <cellStyle name="Normal 4 2 2 23 11 6" xfId="12451"/>
    <cellStyle name="Normal 4 2 2 23 11 7" xfId="12452"/>
    <cellStyle name="Normal 4 2 2 23 11 8" xfId="12453"/>
    <cellStyle name="Normal 4 2 2 23 12" xfId="12454"/>
    <cellStyle name="Normal 4 2 2 23 13" xfId="12455"/>
    <cellStyle name="Normal 4 2 2 23 14" xfId="12456"/>
    <cellStyle name="Normal 4 2 2 23 15" xfId="12457"/>
    <cellStyle name="Normal 4 2 2 23 16" xfId="12458"/>
    <cellStyle name="Normal 4 2 2 23 17" xfId="12459"/>
    <cellStyle name="Normal 4 2 2 23 2" xfId="12460"/>
    <cellStyle name="Normal 4 2 2 23 2 10" xfId="12461"/>
    <cellStyle name="Normal 4 2 2 23 2 10 2" xfId="12462"/>
    <cellStyle name="Normal 4 2 2 23 2 10 2 2" xfId="12463"/>
    <cellStyle name="Normal 4 2 2 23 2 10 2 2 2" xfId="12464"/>
    <cellStyle name="Normal 4 2 2 23 2 10 2 2 3" xfId="12465"/>
    <cellStyle name="Normal 4 2 2 23 2 10 2 2 4" xfId="12466"/>
    <cellStyle name="Normal 4 2 2 23 2 10 2 2 5" xfId="12467"/>
    <cellStyle name="Normal 4 2 2 23 2 10 2 2 6" xfId="12468"/>
    <cellStyle name="Normal 4 2 2 23 2 10 2 2 7" xfId="12469"/>
    <cellStyle name="Normal 4 2 2 23 2 10 2 2 8" xfId="12470"/>
    <cellStyle name="Normal 4 2 2 23 2 10 2 3" xfId="12471"/>
    <cellStyle name="Normal 4 2 2 23 2 10 2 4" xfId="12472"/>
    <cellStyle name="Normal 4 2 2 23 2 10 2 5" xfId="12473"/>
    <cellStyle name="Normal 4 2 2 23 2 10 2 6" xfId="12474"/>
    <cellStyle name="Normal 4 2 2 23 2 10 2 7" xfId="12475"/>
    <cellStyle name="Normal 4 2 2 23 2 10 2 8" xfId="12476"/>
    <cellStyle name="Normal 4 2 2 23 2 10 3" xfId="12477"/>
    <cellStyle name="Normal 4 2 2 23 2 10 4" xfId="12478"/>
    <cellStyle name="Normal 4 2 2 23 2 10 5" xfId="12479"/>
    <cellStyle name="Normal 4 2 2 23 2 10 6" xfId="12480"/>
    <cellStyle name="Normal 4 2 2 23 2 10 7" xfId="12481"/>
    <cellStyle name="Normal 4 2 2 23 2 10 8" xfId="12482"/>
    <cellStyle name="Normal 4 2 2 23 2 10 9" xfId="12483"/>
    <cellStyle name="Normal 4 2 2 23 2 11" xfId="12484"/>
    <cellStyle name="Normal 4 2 2 23 2 11 2" xfId="12485"/>
    <cellStyle name="Normal 4 2 2 23 2 11 3" xfId="12486"/>
    <cellStyle name="Normal 4 2 2 23 2 11 4" xfId="12487"/>
    <cellStyle name="Normal 4 2 2 23 2 11 5" xfId="12488"/>
    <cellStyle name="Normal 4 2 2 23 2 11 6" xfId="12489"/>
    <cellStyle name="Normal 4 2 2 23 2 11 7" xfId="12490"/>
    <cellStyle name="Normal 4 2 2 23 2 11 8" xfId="12491"/>
    <cellStyle name="Normal 4 2 2 23 2 12" xfId="12492"/>
    <cellStyle name="Normal 4 2 2 23 2 13" xfId="12493"/>
    <cellStyle name="Normal 4 2 2 23 2 14" xfId="12494"/>
    <cellStyle name="Normal 4 2 2 23 2 15" xfId="12495"/>
    <cellStyle name="Normal 4 2 2 23 2 16" xfId="12496"/>
    <cellStyle name="Normal 4 2 2 23 2 17" xfId="12497"/>
    <cellStyle name="Normal 4 2 2 23 2 2" xfId="12498"/>
    <cellStyle name="Normal 4 2 2 23 2 2 10" xfId="12499"/>
    <cellStyle name="Normal 4 2 2 23 2 2 2" xfId="12500"/>
    <cellStyle name="Normal 4 2 2 23 2 2 2 2" xfId="12501"/>
    <cellStyle name="Normal 4 2 2 23 2 2 2 2 2" xfId="12502"/>
    <cellStyle name="Normal 4 2 2 23 2 2 2 2 2 2" xfId="12503"/>
    <cellStyle name="Normal 4 2 2 23 2 2 2 2 2 3" xfId="12504"/>
    <cellStyle name="Normal 4 2 2 23 2 2 2 2 2 4" xfId="12505"/>
    <cellStyle name="Normal 4 2 2 23 2 2 2 2 2 5" xfId="12506"/>
    <cellStyle name="Normal 4 2 2 23 2 2 2 2 2 6" xfId="12507"/>
    <cellStyle name="Normal 4 2 2 23 2 2 2 2 2 7" xfId="12508"/>
    <cellStyle name="Normal 4 2 2 23 2 2 2 2 2 8" xfId="12509"/>
    <cellStyle name="Normal 4 2 2 23 2 2 2 2 3" xfId="12510"/>
    <cellStyle name="Normal 4 2 2 23 2 2 2 2 4" xfId="12511"/>
    <cellStyle name="Normal 4 2 2 23 2 2 2 2 5" xfId="12512"/>
    <cellStyle name="Normal 4 2 2 23 2 2 2 2 6" xfId="12513"/>
    <cellStyle name="Normal 4 2 2 23 2 2 2 2 7" xfId="12514"/>
    <cellStyle name="Normal 4 2 2 23 2 2 2 2 8" xfId="12515"/>
    <cellStyle name="Normal 4 2 2 23 2 2 2 3" xfId="12516"/>
    <cellStyle name="Normal 4 2 2 23 2 2 2 4" xfId="12517"/>
    <cellStyle name="Normal 4 2 2 23 2 2 2 5" xfId="12518"/>
    <cellStyle name="Normal 4 2 2 23 2 2 2 6" xfId="12519"/>
    <cellStyle name="Normal 4 2 2 23 2 2 2 7" xfId="12520"/>
    <cellStyle name="Normal 4 2 2 23 2 2 2 8" xfId="12521"/>
    <cellStyle name="Normal 4 2 2 23 2 2 2 9" xfId="12522"/>
    <cellStyle name="Normal 4 2 2 23 2 2 3" xfId="12523"/>
    <cellStyle name="Normal 4 2 2 23 2 2 4" xfId="12524"/>
    <cellStyle name="Normal 4 2 2 23 2 2 4 2" xfId="12525"/>
    <cellStyle name="Normal 4 2 2 23 2 2 4 3" xfId="12526"/>
    <cellStyle name="Normal 4 2 2 23 2 2 4 4" xfId="12527"/>
    <cellStyle name="Normal 4 2 2 23 2 2 4 5" xfId="12528"/>
    <cellStyle name="Normal 4 2 2 23 2 2 4 6" xfId="12529"/>
    <cellStyle name="Normal 4 2 2 23 2 2 4 7" xfId="12530"/>
    <cellStyle name="Normal 4 2 2 23 2 2 4 8" xfId="12531"/>
    <cellStyle name="Normal 4 2 2 23 2 2 5" xfId="12532"/>
    <cellStyle name="Normal 4 2 2 23 2 2 6" xfId="12533"/>
    <cellStyle name="Normal 4 2 2 23 2 2 7" xfId="12534"/>
    <cellStyle name="Normal 4 2 2 23 2 2 8" xfId="12535"/>
    <cellStyle name="Normal 4 2 2 23 2 2 9" xfId="12536"/>
    <cellStyle name="Normal 4 2 2 23 2 3" xfId="12537"/>
    <cellStyle name="Normal 4 2 2 23 2 4" xfId="12538"/>
    <cellStyle name="Normal 4 2 2 23 2 5" xfId="12539"/>
    <cellStyle name="Normal 4 2 2 23 2 6" xfId="12540"/>
    <cellStyle name="Normal 4 2 2 23 2 7" xfId="12541"/>
    <cellStyle name="Normal 4 2 2 23 2 8" xfId="12542"/>
    <cellStyle name="Normal 4 2 2 23 2 9" xfId="12543"/>
    <cellStyle name="Normal 4 2 2 23 3" xfId="12544"/>
    <cellStyle name="Normal 4 2 2 23 3 10" xfId="12545"/>
    <cellStyle name="Normal 4 2 2 23 3 2" xfId="12546"/>
    <cellStyle name="Normal 4 2 2 23 3 2 2" xfId="12547"/>
    <cellStyle name="Normal 4 2 2 23 3 2 2 2" xfId="12548"/>
    <cellStyle name="Normal 4 2 2 23 3 2 2 2 2" xfId="12549"/>
    <cellStyle name="Normal 4 2 2 23 3 2 2 2 3" xfId="12550"/>
    <cellStyle name="Normal 4 2 2 23 3 2 2 2 4" xfId="12551"/>
    <cellStyle name="Normal 4 2 2 23 3 2 2 2 5" xfId="12552"/>
    <cellStyle name="Normal 4 2 2 23 3 2 2 2 6" xfId="12553"/>
    <cellStyle name="Normal 4 2 2 23 3 2 2 2 7" xfId="12554"/>
    <cellStyle name="Normal 4 2 2 23 3 2 2 2 8" xfId="12555"/>
    <cellStyle name="Normal 4 2 2 23 3 2 2 3" xfId="12556"/>
    <cellStyle name="Normal 4 2 2 23 3 2 2 4" xfId="12557"/>
    <cellStyle name="Normal 4 2 2 23 3 2 2 5" xfId="12558"/>
    <cellStyle name="Normal 4 2 2 23 3 2 2 6" xfId="12559"/>
    <cellStyle name="Normal 4 2 2 23 3 2 2 7" xfId="12560"/>
    <cellStyle name="Normal 4 2 2 23 3 2 2 8" xfId="12561"/>
    <cellStyle name="Normal 4 2 2 23 3 2 3" xfId="12562"/>
    <cellStyle name="Normal 4 2 2 23 3 2 4" xfId="12563"/>
    <cellStyle name="Normal 4 2 2 23 3 2 5" xfId="12564"/>
    <cellStyle name="Normal 4 2 2 23 3 2 6" xfId="12565"/>
    <cellStyle name="Normal 4 2 2 23 3 2 7" xfId="12566"/>
    <cellStyle name="Normal 4 2 2 23 3 2 8" xfId="12567"/>
    <cellStyle name="Normal 4 2 2 23 3 2 9" xfId="12568"/>
    <cellStyle name="Normal 4 2 2 23 3 3" xfId="12569"/>
    <cellStyle name="Normal 4 2 2 23 3 4" xfId="12570"/>
    <cellStyle name="Normal 4 2 2 23 3 4 2" xfId="12571"/>
    <cellStyle name="Normal 4 2 2 23 3 4 3" xfId="12572"/>
    <cellStyle name="Normal 4 2 2 23 3 4 4" xfId="12573"/>
    <cellStyle name="Normal 4 2 2 23 3 4 5" xfId="12574"/>
    <cellStyle name="Normal 4 2 2 23 3 4 6" xfId="12575"/>
    <cellStyle name="Normal 4 2 2 23 3 4 7" xfId="12576"/>
    <cellStyle name="Normal 4 2 2 23 3 4 8" xfId="12577"/>
    <cellStyle name="Normal 4 2 2 23 3 5" xfId="12578"/>
    <cellStyle name="Normal 4 2 2 23 3 6" xfId="12579"/>
    <cellStyle name="Normal 4 2 2 23 3 7" xfId="12580"/>
    <cellStyle name="Normal 4 2 2 23 3 8" xfId="12581"/>
    <cellStyle name="Normal 4 2 2 23 3 9" xfId="12582"/>
    <cellStyle name="Normal 4 2 2 23 4" xfId="12583"/>
    <cellStyle name="Normal 4 2 2 23 5" xfId="12584"/>
    <cellStyle name="Normal 4 2 2 23 6" xfId="12585"/>
    <cellStyle name="Normal 4 2 2 23 7" xfId="12586"/>
    <cellStyle name="Normal 4 2 2 23 8" xfId="12587"/>
    <cellStyle name="Normal 4 2 2 23 9" xfId="12588"/>
    <cellStyle name="Normal 4 2 2 24" xfId="12589"/>
    <cellStyle name="Normal 4 2 2 25" xfId="12590"/>
    <cellStyle name="Normal 4 2 2 26" xfId="12591"/>
    <cellStyle name="Normal 4 2 2 27" xfId="12592"/>
    <cellStyle name="Normal 4 2 2 28" xfId="12593"/>
    <cellStyle name="Normal 4 2 2 28 10" xfId="12594"/>
    <cellStyle name="Normal 4 2 2 28 2" xfId="12595"/>
    <cellStyle name="Normal 4 2 2 28 2 2" xfId="12596"/>
    <cellStyle name="Normal 4 2 2 28 2 2 2" xfId="12597"/>
    <cellStyle name="Normal 4 2 2 28 2 2 2 2" xfId="12598"/>
    <cellStyle name="Normal 4 2 2 28 2 2 2 3" xfId="12599"/>
    <cellStyle name="Normal 4 2 2 28 2 2 2 4" xfId="12600"/>
    <cellStyle name="Normal 4 2 2 28 2 2 2 5" xfId="12601"/>
    <cellStyle name="Normal 4 2 2 28 2 2 2 6" xfId="12602"/>
    <cellStyle name="Normal 4 2 2 28 2 2 2 7" xfId="12603"/>
    <cellStyle name="Normal 4 2 2 28 2 2 2 8" xfId="12604"/>
    <cellStyle name="Normal 4 2 2 28 2 2 3" xfId="12605"/>
    <cellStyle name="Normal 4 2 2 28 2 2 4" xfId="12606"/>
    <cellStyle name="Normal 4 2 2 28 2 2 5" xfId="12607"/>
    <cellStyle name="Normal 4 2 2 28 2 2 6" xfId="12608"/>
    <cellStyle name="Normal 4 2 2 28 2 2 7" xfId="12609"/>
    <cellStyle name="Normal 4 2 2 28 2 2 8" xfId="12610"/>
    <cellStyle name="Normal 4 2 2 28 2 3" xfId="12611"/>
    <cellStyle name="Normal 4 2 2 28 2 4" xfId="12612"/>
    <cellStyle name="Normal 4 2 2 28 2 5" xfId="12613"/>
    <cellStyle name="Normal 4 2 2 28 2 6" xfId="12614"/>
    <cellStyle name="Normal 4 2 2 28 2 7" xfId="12615"/>
    <cellStyle name="Normal 4 2 2 28 2 8" xfId="12616"/>
    <cellStyle name="Normal 4 2 2 28 2 9" xfId="12617"/>
    <cellStyle name="Normal 4 2 2 28 3" xfId="12618"/>
    <cellStyle name="Normal 4 2 2 28 4" xfId="12619"/>
    <cellStyle name="Normal 4 2 2 28 4 2" xfId="12620"/>
    <cellStyle name="Normal 4 2 2 28 4 3" xfId="12621"/>
    <cellStyle name="Normal 4 2 2 28 4 4" xfId="12622"/>
    <cellStyle name="Normal 4 2 2 28 4 5" xfId="12623"/>
    <cellStyle name="Normal 4 2 2 28 4 6" xfId="12624"/>
    <cellStyle name="Normal 4 2 2 28 4 7" xfId="12625"/>
    <cellStyle name="Normal 4 2 2 28 4 8" xfId="12626"/>
    <cellStyle name="Normal 4 2 2 28 5" xfId="12627"/>
    <cellStyle name="Normal 4 2 2 28 6" xfId="12628"/>
    <cellStyle name="Normal 4 2 2 28 7" xfId="12629"/>
    <cellStyle name="Normal 4 2 2 28 8" xfId="12630"/>
    <cellStyle name="Normal 4 2 2 28 9" xfId="12631"/>
    <cellStyle name="Normal 4 2 2 29" xfId="12632"/>
    <cellStyle name="Normal 4 2 2 3" xfId="12633"/>
    <cellStyle name="Normal 4 2 2 30" xfId="12634"/>
    <cellStyle name="Normal 4 2 2 31" xfId="12635"/>
    <cellStyle name="Normal 4 2 2 32" xfId="12636"/>
    <cellStyle name="Normal 4 2 2 33" xfId="12637"/>
    <cellStyle name="Normal 4 2 2 34" xfId="12638"/>
    <cellStyle name="Normal 4 2 2 35" xfId="12639"/>
    <cellStyle name="Normal 4 2 2 36" xfId="12640"/>
    <cellStyle name="Normal 4 2 2 36 2" xfId="12641"/>
    <cellStyle name="Normal 4 2 2 36 2 2" xfId="12642"/>
    <cellStyle name="Normal 4 2 2 36 2 2 2" xfId="12643"/>
    <cellStyle name="Normal 4 2 2 36 2 2 3" xfId="12644"/>
    <cellStyle name="Normal 4 2 2 36 2 2 4" xfId="12645"/>
    <cellStyle name="Normal 4 2 2 36 2 2 5" xfId="12646"/>
    <cellStyle name="Normal 4 2 2 36 2 2 6" xfId="12647"/>
    <cellStyle name="Normal 4 2 2 36 2 2 7" xfId="12648"/>
    <cellStyle name="Normal 4 2 2 36 2 2 8" xfId="12649"/>
    <cellStyle name="Normal 4 2 2 36 2 3" xfId="12650"/>
    <cellStyle name="Normal 4 2 2 36 2 4" xfId="12651"/>
    <cellStyle name="Normal 4 2 2 36 2 5" xfId="12652"/>
    <cellStyle name="Normal 4 2 2 36 2 6" xfId="12653"/>
    <cellStyle name="Normal 4 2 2 36 2 7" xfId="12654"/>
    <cellStyle name="Normal 4 2 2 36 2 8" xfId="12655"/>
    <cellStyle name="Normal 4 2 2 36 3" xfId="12656"/>
    <cellStyle name="Normal 4 2 2 36 4" xfId="12657"/>
    <cellStyle name="Normal 4 2 2 36 5" xfId="12658"/>
    <cellStyle name="Normal 4 2 2 36 6" xfId="12659"/>
    <cellStyle name="Normal 4 2 2 36 7" xfId="12660"/>
    <cellStyle name="Normal 4 2 2 36 8" xfId="12661"/>
    <cellStyle name="Normal 4 2 2 36 9" xfId="12662"/>
    <cellStyle name="Normal 4 2 2 37" xfId="12663"/>
    <cellStyle name="Normal 4 2 2 37 2" xfId="12664"/>
    <cellStyle name="Normal 4 2 2 37 3" xfId="12665"/>
    <cellStyle name="Normal 4 2 2 37 4" xfId="12666"/>
    <cellStyle name="Normal 4 2 2 37 5" xfId="12667"/>
    <cellStyle name="Normal 4 2 2 37 6" xfId="12668"/>
    <cellStyle name="Normal 4 2 2 37 7" xfId="12669"/>
    <cellStyle name="Normal 4 2 2 37 8" xfId="12670"/>
    <cellStyle name="Normal 4 2 2 38" xfId="12671"/>
    <cellStyle name="Normal 4 2 2 39" xfId="12672"/>
    <cellStyle name="Normal 4 2 2 4" xfId="12673"/>
    <cellStyle name="Normal 4 2 2 40" xfId="12674"/>
    <cellStyle name="Normal 4 2 2 41" xfId="12675"/>
    <cellStyle name="Normal 4 2 2 42" xfId="12676"/>
    <cellStyle name="Normal 4 2 2 43" xfId="12677"/>
    <cellStyle name="Normal 4 2 2 5" xfId="12678"/>
    <cellStyle name="Normal 4 2 2 6" xfId="12679"/>
    <cellStyle name="Normal 4 2 2 7" xfId="12680"/>
    <cellStyle name="Normal 4 2 2 8" xfId="12681"/>
    <cellStyle name="Normal 4 2 2 9" xfId="12682"/>
    <cellStyle name="Normal 4 2 20" xfId="12683"/>
    <cellStyle name="Normal 4 2 21" xfId="12684"/>
    <cellStyle name="Normal 4 2 22" xfId="12685"/>
    <cellStyle name="Normal 4 2 23" xfId="12686"/>
    <cellStyle name="Normal 4 2 23 10" xfId="12687"/>
    <cellStyle name="Normal 4 2 23 10 2" xfId="12688"/>
    <cellStyle name="Normal 4 2 23 10 2 2" xfId="12689"/>
    <cellStyle name="Normal 4 2 23 10 2 2 2" xfId="12690"/>
    <cellStyle name="Normal 4 2 23 10 2 2 3" xfId="12691"/>
    <cellStyle name="Normal 4 2 23 10 2 2 4" xfId="12692"/>
    <cellStyle name="Normal 4 2 23 10 2 2 5" xfId="12693"/>
    <cellStyle name="Normal 4 2 23 10 2 2 6" xfId="12694"/>
    <cellStyle name="Normal 4 2 23 10 2 2 7" xfId="12695"/>
    <cellStyle name="Normal 4 2 23 10 2 2 8" xfId="12696"/>
    <cellStyle name="Normal 4 2 23 10 2 3" xfId="12697"/>
    <cellStyle name="Normal 4 2 23 10 2 4" xfId="12698"/>
    <cellStyle name="Normal 4 2 23 10 2 5" xfId="12699"/>
    <cellStyle name="Normal 4 2 23 10 2 6" xfId="12700"/>
    <cellStyle name="Normal 4 2 23 10 2 7" xfId="12701"/>
    <cellStyle name="Normal 4 2 23 10 2 8" xfId="12702"/>
    <cellStyle name="Normal 4 2 23 10 3" xfId="12703"/>
    <cellStyle name="Normal 4 2 23 10 4" xfId="12704"/>
    <cellStyle name="Normal 4 2 23 10 5" xfId="12705"/>
    <cellStyle name="Normal 4 2 23 10 6" xfId="12706"/>
    <cellStyle name="Normal 4 2 23 10 7" xfId="12707"/>
    <cellStyle name="Normal 4 2 23 10 8" xfId="12708"/>
    <cellStyle name="Normal 4 2 23 10 9" xfId="12709"/>
    <cellStyle name="Normal 4 2 23 11" xfId="12710"/>
    <cellStyle name="Normal 4 2 23 11 2" xfId="12711"/>
    <cellStyle name="Normal 4 2 23 11 3" xfId="12712"/>
    <cellStyle name="Normal 4 2 23 11 4" xfId="12713"/>
    <cellStyle name="Normal 4 2 23 11 5" xfId="12714"/>
    <cellStyle name="Normal 4 2 23 11 6" xfId="12715"/>
    <cellStyle name="Normal 4 2 23 11 7" xfId="12716"/>
    <cellStyle name="Normal 4 2 23 11 8" xfId="12717"/>
    <cellStyle name="Normal 4 2 23 12" xfId="12718"/>
    <cellStyle name="Normal 4 2 23 13" xfId="12719"/>
    <cellStyle name="Normal 4 2 23 14" xfId="12720"/>
    <cellStyle name="Normal 4 2 23 15" xfId="12721"/>
    <cellStyle name="Normal 4 2 23 16" xfId="12722"/>
    <cellStyle name="Normal 4 2 23 17" xfId="12723"/>
    <cellStyle name="Normal 4 2 23 2" xfId="12724"/>
    <cellStyle name="Normal 4 2 23 2 10" xfId="12725"/>
    <cellStyle name="Normal 4 2 23 2 10 2" xfId="12726"/>
    <cellStyle name="Normal 4 2 23 2 10 2 2" xfId="12727"/>
    <cellStyle name="Normal 4 2 23 2 10 2 2 2" xfId="12728"/>
    <cellStyle name="Normal 4 2 23 2 10 2 2 3" xfId="12729"/>
    <cellStyle name="Normal 4 2 23 2 10 2 2 4" xfId="12730"/>
    <cellStyle name="Normal 4 2 23 2 10 2 2 5" xfId="12731"/>
    <cellStyle name="Normal 4 2 23 2 10 2 2 6" xfId="12732"/>
    <cellStyle name="Normal 4 2 23 2 10 2 2 7" xfId="12733"/>
    <cellStyle name="Normal 4 2 23 2 10 2 2 8" xfId="12734"/>
    <cellStyle name="Normal 4 2 23 2 10 2 3" xfId="12735"/>
    <cellStyle name="Normal 4 2 23 2 10 2 4" xfId="12736"/>
    <cellStyle name="Normal 4 2 23 2 10 2 5" xfId="12737"/>
    <cellStyle name="Normal 4 2 23 2 10 2 6" xfId="12738"/>
    <cellStyle name="Normal 4 2 23 2 10 2 7" xfId="12739"/>
    <cellStyle name="Normal 4 2 23 2 10 2 8" xfId="12740"/>
    <cellStyle name="Normal 4 2 23 2 10 3" xfId="12741"/>
    <cellStyle name="Normal 4 2 23 2 10 4" xfId="12742"/>
    <cellStyle name="Normal 4 2 23 2 10 5" xfId="12743"/>
    <cellStyle name="Normal 4 2 23 2 10 6" xfId="12744"/>
    <cellStyle name="Normal 4 2 23 2 10 7" xfId="12745"/>
    <cellStyle name="Normal 4 2 23 2 10 8" xfId="12746"/>
    <cellStyle name="Normal 4 2 23 2 10 9" xfId="12747"/>
    <cellStyle name="Normal 4 2 23 2 11" xfId="12748"/>
    <cellStyle name="Normal 4 2 23 2 11 2" xfId="12749"/>
    <cellStyle name="Normal 4 2 23 2 11 3" xfId="12750"/>
    <cellStyle name="Normal 4 2 23 2 11 4" xfId="12751"/>
    <cellStyle name="Normal 4 2 23 2 11 5" xfId="12752"/>
    <cellStyle name="Normal 4 2 23 2 11 6" xfId="12753"/>
    <cellStyle name="Normal 4 2 23 2 11 7" xfId="12754"/>
    <cellStyle name="Normal 4 2 23 2 11 8" xfId="12755"/>
    <cellStyle name="Normal 4 2 23 2 12" xfId="12756"/>
    <cellStyle name="Normal 4 2 23 2 13" xfId="12757"/>
    <cellStyle name="Normal 4 2 23 2 14" xfId="12758"/>
    <cellStyle name="Normal 4 2 23 2 15" xfId="12759"/>
    <cellStyle name="Normal 4 2 23 2 16" xfId="12760"/>
    <cellStyle name="Normal 4 2 23 2 17" xfId="12761"/>
    <cellStyle name="Normal 4 2 23 2 2" xfId="12762"/>
    <cellStyle name="Normal 4 2 23 2 2 10" xfId="12763"/>
    <cellStyle name="Normal 4 2 23 2 2 2" xfId="12764"/>
    <cellStyle name="Normal 4 2 23 2 2 2 2" xfId="12765"/>
    <cellStyle name="Normal 4 2 23 2 2 2 2 2" xfId="12766"/>
    <cellStyle name="Normal 4 2 23 2 2 2 2 2 2" xfId="12767"/>
    <cellStyle name="Normal 4 2 23 2 2 2 2 2 3" xfId="12768"/>
    <cellStyle name="Normal 4 2 23 2 2 2 2 2 4" xfId="12769"/>
    <cellStyle name="Normal 4 2 23 2 2 2 2 2 5" xfId="12770"/>
    <cellStyle name="Normal 4 2 23 2 2 2 2 2 6" xfId="12771"/>
    <cellStyle name="Normal 4 2 23 2 2 2 2 2 7" xfId="12772"/>
    <cellStyle name="Normal 4 2 23 2 2 2 2 2 8" xfId="12773"/>
    <cellStyle name="Normal 4 2 23 2 2 2 2 3" xfId="12774"/>
    <cellStyle name="Normal 4 2 23 2 2 2 2 4" xfId="12775"/>
    <cellStyle name="Normal 4 2 23 2 2 2 2 5" xfId="12776"/>
    <cellStyle name="Normal 4 2 23 2 2 2 2 6" xfId="12777"/>
    <cellStyle name="Normal 4 2 23 2 2 2 2 7" xfId="12778"/>
    <cellStyle name="Normal 4 2 23 2 2 2 2 8" xfId="12779"/>
    <cellStyle name="Normal 4 2 23 2 2 2 3" xfId="12780"/>
    <cellStyle name="Normal 4 2 23 2 2 2 4" xfId="12781"/>
    <cellStyle name="Normal 4 2 23 2 2 2 5" xfId="12782"/>
    <cellStyle name="Normal 4 2 23 2 2 2 6" xfId="12783"/>
    <cellStyle name="Normal 4 2 23 2 2 2 7" xfId="12784"/>
    <cellStyle name="Normal 4 2 23 2 2 2 8" xfId="12785"/>
    <cellStyle name="Normal 4 2 23 2 2 2 9" xfId="12786"/>
    <cellStyle name="Normal 4 2 23 2 2 3" xfId="12787"/>
    <cellStyle name="Normal 4 2 23 2 2 4" xfId="12788"/>
    <cellStyle name="Normal 4 2 23 2 2 4 2" xfId="12789"/>
    <cellStyle name="Normal 4 2 23 2 2 4 3" xfId="12790"/>
    <cellStyle name="Normal 4 2 23 2 2 4 4" xfId="12791"/>
    <cellStyle name="Normal 4 2 23 2 2 4 5" xfId="12792"/>
    <cellStyle name="Normal 4 2 23 2 2 4 6" xfId="12793"/>
    <cellStyle name="Normal 4 2 23 2 2 4 7" xfId="12794"/>
    <cellStyle name="Normal 4 2 23 2 2 4 8" xfId="12795"/>
    <cellStyle name="Normal 4 2 23 2 2 5" xfId="12796"/>
    <cellStyle name="Normal 4 2 23 2 2 6" xfId="12797"/>
    <cellStyle name="Normal 4 2 23 2 2 7" xfId="12798"/>
    <cellStyle name="Normal 4 2 23 2 2 8" xfId="12799"/>
    <cellStyle name="Normal 4 2 23 2 2 9" xfId="12800"/>
    <cellStyle name="Normal 4 2 23 2 3" xfId="12801"/>
    <cellStyle name="Normal 4 2 23 2 4" xfId="12802"/>
    <cellStyle name="Normal 4 2 23 2 5" xfId="12803"/>
    <cellStyle name="Normal 4 2 23 2 6" xfId="12804"/>
    <cellStyle name="Normal 4 2 23 2 7" xfId="12805"/>
    <cellStyle name="Normal 4 2 23 2 8" xfId="12806"/>
    <cellStyle name="Normal 4 2 23 2 9" xfId="12807"/>
    <cellStyle name="Normal 4 2 23 3" xfId="12808"/>
    <cellStyle name="Normal 4 2 23 3 10" xfId="12809"/>
    <cellStyle name="Normal 4 2 23 3 2" xfId="12810"/>
    <cellStyle name="Normal 4 2 23 3 2 2" xfId="12811"/>
    <cellStyle name="Normal 4 2 23 3 2 2 2" xfId="12812"/>
    <cellStyle name="Normal 4 2 23 3 2 2 2 2" xfId="12813"/>
    <cellStyle name="Normal 4 2 23 3 2 2 2 3" xfId="12814"/>
    <cellStyle name="Normal 4 2 23 3 2 2 2 4" xfId="12815"/>
    <cellStyle name="Normal 4 2 23 3 2 2 2 5" xfId="12816"/>
    <cellStyle name="Normal 4 2 23 3 2 2 2 6" xfId="12817"/>
    <cellStyle name="Normal 4 2 23 3 2 2 2 7" xfId="12818"/>
    <cellStyle name="Normal 4 2 23 3 2 2 2 8" xfId="12819"/>
    <cellStyle name="Normal 4 2 23 3 2 2 3" xfId="12820"/>
    <cellStyle name="Normal 4 2 23 3 2 2 4" xfId="12821"/>
    <cellStyle name="Normal 4 2 23 3 2 2 5" xfId="12822"/>
    <cellStyle name="Normal 4 2 23 3 2 2 6" xfId="12823"/>
    <cellStyle name="Normal 4 2 23 3 2 2 7" xfId="12824"/>
    <cellStyle name="Normal 4 2 23 3 2 2 8" xfId="12825"/>
    <cellStyle name="Normal 4 2 23 3 2 3" xfId="12826"/>
    <cellStyle name="Normal 4 2 23 3 2 4" xfId="12827"/>
    <cellStyle name="Normal 4 2 23 3 2 5" xfId="12828"/>
    <cellStyle name="Normal 4 2 23 3 2 6" xfId="12829"/>
    <cellStyle name="Normal 4 2 23 3 2 7" xfId="12830"/>
    <cellStyle name="Normal 4 2 23 3 2 8" xfId="12831"/>
    <cellStyle name="Normal 4 2 23 3 2 9" xfId="12832"/>
    <cellStyle name="Normal 4 2 23 3 3" xfId="12833"/>
    <cellStyle name="Normal 4 2 23 3 4" xfId="12834"/>
    <cellStyle name="Normal 4 2 23 3 4 2" xfId="12835"/>
    <cellStyle name="Normal 4 2 23 3 4 3" xfId="12836"/>
    <cellStyle name="Normal 4 2 23 3 4 4" xfId="12837"/>
    <cellStyle name="Normal 4 2 23 3 4 5" xfId="12838"/>
    <cellStyle name="Normal 4 2 23 3 4 6" xfId="12839"/>
    <cellStyle name="Normal 4 2 23 3 4 7" xfId="12840"/>
    <cellStyle name="Normal 4 2 23 3 4 8" xfId="12841"/>
    <cellStyle name="Normal 4 2 23 3 5" xfId="12842"/>
    <cellStyle name="Normal 4 2 23 3 6" xfId="12843"/>
    <cellStyle name="Normal 4 2 23 3 7" xfId="12844"/>
    <cellStyle name="Normal 4 2 23 3 8" xfId="12845"/>
    <cellStyle name="Normal 4 2 23 3 9" xfId="12846"/>
    <cellStyle name="Normal 4 2 23 4" xfId="12847"/>
    <cellStyle name="Normal 4 2 23 5" xfId="12848"/>
    <cellStyle name="Normal 4 2 23 6" xfId="12849"/>
    <cellStyle name="Normal 4 2 23 7" xfId="12850"/>
    <cellStyle name="Normal 4 2 23 8" xfId="12851"/>
    <cellStyle name="Normal 4 2 23 9" xfId="12852"/>
    <cellStyle name="Normal 4 2 24" xfId="12853"/>
    <cellStyle name="Normal 4 2 25" xfId="12854"/>
    <cellStyle name="Normal 4 2 26" xfId="12855"/>
    <cellStyle name="Normal 4 2 27" xfId="12856"/>
    <cellStyle name="Normal 4 2 28" xfId="12857"/>
    <cellStyle name="Normal 4 2 28 10" xfId="12858"/>
    <cellStyle name="Normal 4 2 28 2" xfId="12859"/>
    <cellStyle name="Normal 4 2 28 2 2" xfId="12860"/>
    <cellStyle name="Normal 4 2 28 2 2 2" xfId="12861"/>
    <cellStyle name="Normal 4 2 28 2 2 2 2" xfId="12862"/>
    <cellStyle name="Normal 4 2 28 2 2 2 3" xfId="12863"/>
    <cellStyle name="Normal 4 2 28 2 2 2 4" xfId="12864"/>
    <cellStyle name="Normal 4 2 28 2 2 2 5" xfId="12865"/>
    <cellStyle name="Normal 4 2 28 2 2 2 6" xfId="12866"/>
    <cellStyle name="Normal 4 2 28 2 2 2 7" xfId="12867"/>
    <cellStyle name="Normal 4 2 28 2 2 2 8" xfId="12868"/>
    <cellStyle name="Normal 4 2 28 2 2 3" xfId="12869"/>
    <cellStyle name="Normal 4 2 28 2 2 4" xfId="12870"/>
    <cellStyle name="Normal 4 2 28 2 2 5" xfId="12871"/>
    <cellStyle name="Normal 4 2 28 2 2 6" xfId="12872"/>
    <cellStyle name="Normal 4 2 28 2 2 7" xfId="12873"/>
    <cellStyle name="Normal 4 2 28 2 2 8" xfId="12874"/>
    <cellStyle name="Normal 4 2 28 2 3" xfId="12875"/>
    <cellStyle name="Normal 4 2 28 2 4" xfId="12876"/>
    <cellStyle name="Normal 4 2 28 2 5" xfId="12877"/>
    <cellStyle name="Normal 4 2 28 2 6" xfId="12878"/>
    <cellStyle name="Normal 4 2 28 2 7" xfId="12879"/>
    <cellStyle name="Normal 4 2 28 2 8" xfId="12880"/>
    <cellStyle name="Normal 4 2 28 2 9" xfId="12881"/>
    <cellStyle name="Normal 4 2 28 3" xfId="12882"/>
    <cellStyle name="Normal 4 2 28 4" xfId="12883"/>
    <cellStyle name="Normal 4 2 28 4 2" xfId="12884"/>
    <cellStyle name="Normal 4 2 28 4 3" xfId="12885"/>
    <cellStyle name="Normal 4 2 28 4 4" xfId="12886"/>
    <cellStyle name="Normal 4 2 28 4 5" xfId="12887"/>
    <cellStyle name="Normal 4 2 28 4 6" xfId="12888"/>
    <cellStyle name="Normal 4 2 28 4 7" xfId="12889"/>
    <cellStyle name="Normal 4 2 28 4 8" xfId="12890"/>
    <cellStyle name="Normal 4 2 28 5" xfId="12891"/>
    <cellStyle name="Normal 4 2 28 6" xfId="12892"/>
    <cellStyle name="Normal 4 2 28 7" xfId="12893"/>
    <cellStyle name="Normal 4 2 28 8" xfId="12894"/>
    <cellStyle name="Normal 4 2 28 9" xfId="12895"/>
    <cellStyle name="Normal 4 2 29" xfId="12896"/>
    <cellStyle name="Normal 4 2 3" xfId="12897"/>
    <cellStyle name="Normal 4 2 3 10" xfId="12898"/>
    <cellStyle name="Normal 4 2 3 11" xfId="12899"/>
    <cellStyle name="Normal 4 2 3 12" xfId="12900"/>
    <cellStyle name="Normal 4 2 3 13" xfId="12901"/>
    <cellStyle name="Normal 4 2 3 14" xfId="12902"/>
    <cellStyle name="Normal 4 2 3 15" xfId="12903"/>
    <cellStyle name="Normal 4 2 3 15 2" xfId="12904"/>
    <cellStyle name="Normal 4 2 3 15 2 2" xfId="12905"/>
    <cellStyle name="Normal 4 2 3 15 2 2 2" xfId="12906"/>
    <cellStyle name="Normal 4 2 3 15 2 2 3" xfId="12907"/>
    <cellStyle name="Normal 4 2 3 15 2 2 4" xfId="12908"/>
    <cellStyle name="Normal 4 2 3 15 2 2 5" xfId="12909"/>
    <cellStyle name="Normal 4 2 3 15 2 2 6" xfId="12910"/>
    <cellStyle name="Normal 4 2 3 15 2 2 7" xfId="12911"/>
    <cellStyle name="Normal 4 2 3 15 2 2 8" xfId="12912"/>
    <cellStyle name="Normal 4 2 3 15 2 3" xfId="12913"/>
    <cellStyle name="Normal 4 2 3 15 2 4" xfId="12914"/>
    <cellStyle name="Normal 4 2 3 15 2 5" xfId="12915"/>
    <cellStyle name="Normal 4 2 3 15 2 6" xfId="12916"/>
    <cellStyle name="Normal 4 2 3 15 2 7" xfId="12917"/>
    <cellStyle name="Normal 4 2 3 15 2 8" xfId="12918"/>
    <cellStyle name="Normal 4 2 3 15 3" xfId="12919"/>
    <cellStyle name="Normal 4 2 3 15 4" xfId="12920"/>
    <cellStyle name="Normal 4 2 3 15 5" xfId="12921"/>
    <cellStyle name="Normal 4 2 3 15 6" xfId="12922"/>
    <cellStyle name="Normal 4 2 3 15 7" xfId="12923"/>
    <cellStyle name="Normal 4 2 3 15 8" xfId="12924"/>
    <cellStyle name="Normal 4 2 3 15 9" xfId="12925"/>
    <cellStyle name="Normal 4 2 3 16" xfId="12926"/>
    <cellStyle name="Normal 4 2 3 16 2" xfId="12927"/>
    <cellStyle name="Normal 4 2 3 16 3" xfId="12928"/>
    <cellStyle name="Normal 4 2 3 16 4" xfId="12929"/>
    <cellStyle name="Normal 4 2 3 16 5" xfId="12930"/>
    <cellStyle name="Normal 4 2 3 16 6" xfId="12931"/>
    <cellStyle name="Normal 4 2 3 16 7" xfId="12932"/>
    <cellStyle name="Normal 4 2 3 16 8" xfId="12933"/>
    <cellStyle name="Normal 4 2 3 17" xfId="12934"/>
    <cellStyle name="Normal 4 2 3 18" xfId="12935"/>
    <cellStyle name="Normal 4 2 3 19" xfId="12936"/>
    <cellStyle name="Normal 4 2 3 2" xfId="12937"/>
    <cellStyle name="Normal 4 2 3 2 10" xfId="12938"/>
    <cellStyle name="Normal 4 2 3 2 11" xfId="12939"/>
    <cellStyle name="Normal 4 2 3 2 12" xfId="12940"/>
    <cellStyle name="Normal 4 2 3 2 13" xfId="12941"/>
    <cellStyle name="Normal 4 2 3 2 14" xfId="12942"/>
    <cellStyle name="Normal 4 2 3 2 15" xfId="12943"/>
    <cellStyle name="Normal 4 2 3 2 15 2" xfId="12944"/>
    <cellStyle name="Normal 4 2 3 2 15 2 2" xfId="12945"/>
    <cellStyle name="Normal 4 2 3 2 15 2 2 2" xfId="12946"/>
    <cellStyle name="Normal 4 2 3 2 15 2 2 3" xfId="12947"/>
    <cellStyle name="Normal 4 2 3 2 15 2 2 4" xfId="12948"/>
    <cellStyle name="Normal 4 2 3 2 15 2 2 5" xfId="12949"/>
    <cellStyle name="Normal 4 2 3 2 15 2 2 6" xfId="12950"/>
    <cellStyle name="Normal 4 2 3 2 15 2 2 7" xfId="12951"/>
    <cellStyle name="Normal 4 2 3 2 15 2 2 8" xfId="12952"/>
    <cellStyle name="Normal 4 2 3 2 15 2 3" xfId="12953"/>
    <cellStyle name="Normal 4 2 3 2 15 2 4" xfId="12954"/>
    <cellStyle name="Normal 4 2 3 2 15 2 5" xfId="12955"/>
    <cellStyle name="Normal 4 2 3 2 15 2 6" xfId="12956"/>
    <cellStyle name="Normal 4 2 3 2 15 2 7" xfId="12957"/>
    <cellStyle name="Normal 4 2 3 2 15 2 8" xfId="12958"/>
    <cellStyle name="Normal 4 2 3 2 15 3" xfId="12959"/>
    <cellStyle name="Normal 4 2 3 2 15 4" xfId="12960"/>
    <cellStyle name="Normal 4 2 3 2 15 5" xfId="12961"/>
    <cellStyle name="Normal 4 2 3 2 15 6" xfId="12962"/>
    <cellStyle name="Normal 4 2 3 2 15 7" xfId="12963"/>
    <cellStyle name="Normal 4 2 3 2 15 8" xfId="12964"/>
    <cellStyle name="Normal 4 2 3 2 15 9" xfId="12965"/>
    <cellStyle name="Normal 4 2 3 2 16" xfId="12966"/>
    <cellStyle name="Normal 4 2 3 2 16 2" xfId="12967"/>
    <cellStyle name="Normal 4 2 3 2 16 3" xfId="12968"/>
    <cellStyle name="Normal 4 2 3 2 16 4" xfId="12969"/>
    <cellStyle name="Normal 4 2 3 2 16 5" xfId="12970"/>
    <cellStyle name="Normal 4 2 3 2 16 6" xfId="12971"/>
    <cellStyle name="Normal 4 2 3 2 16 7" xfId="12972"/>
    <cellStyle name="Normal 4 2 3 2 16 8" xfId="12973"/>
    <cellStyle name="Normal 4 2 3 2 17" xfId="12974"/>
    <cellStyle name="Normal 4 2 3 2 18" xfId="12975"/>
    <cellStyle name="Normal 4 2 3 2 19" xfId="12976"/>
    <cellStyle name="Normal 4 2 3 2 2" xfId="12977"/>
    <cellStyle name="Normal 4 2 3 2 2 10" xfId="12978"/>
    <cellStyle name="Normal 4 2 3 2 2 10 2" xfId="12979"/>
    <cellStyle name="Normal 4 2 3 2 2 10 2 2" xfId="12980"/>
    <cellStyle name="Normal 4 2 3 2 2 10 2 2 2" xfId="12981"/>
    <cellStyle name="Normal 4 2 3 2 2 10 2 2 3" xfId="12982"/>
    <cellStyle name="Normal 4 2 3 2 2 10 2 2 4" xfId="12983"/>
    <cellStyle name="Normal 4 2 3 2 2 10 2 2 5" xfId="12984"/>
    <cellStyle name="Normal 4 2 3 2 2 10 2 2 6" xfId="12985"/>
    <cellStyle name="Normal 4 2 3 2 2 10 2 2 7" xfId="12986"/>
    <cellStyle name="Normal 4 2 3 2 2 10 2 2 8" xfId="12987"/>
    <cellStyle name="Normal 4 2 3 2 2 10 2 3" xfId="12988"/>
    <cellStyle name="Normal 4 2 3 2 2 10 2 4" xfId="12989"/>
    <cellStyle name="Normal 4 2 3 2 2 10 2 5" xfId="12990"/>
    <cellStyle name="Normal 4 2 3 2 2 10 2 6" xfId="12991"/>
    <cellStyle name="Normal 4 2 3 2 2 10 2 7" xfId="12992"/>
    <cellStyle name="Normal 4 2 3 2 2 10 2 8" xfId="12993"/>
    <cellStyle name="Normal 4 2 3 2 2 10 3" xfId="12994"/>
    <cellStyle name="Normal 4 2 3 2 2 10 4" xfId="12995"/>
    <cellStyle name="Normal 4 2 3 2 2 10 5" xfId="12996"/>
    <cellStyle name="Normal 4 2 3 2 2 10 6" xfId="12997"/>
    <cellStyle name="Normal 4 2 3 2 2 10 7" xfId="12998"/>
    <cellStyle name="Normal 4 2 3 2 2 10 8" xfId="12999"/>
    <cellStyle name="Normal 4 2 3 2 2 10 9" xfId="13000"/>
    <cellStyle name="Normal 4 2 3 2 2 11" xfId="13001"/>
    <cellStyle name="Normal 4 2 3 2 2 11 2" xfId="13002"/>
    <cellStyle name="Normal 4 2 3 2 2 11 3" xfId="13003"/>
    <cellStyle name="Normal 4 2 3 2 2 11 4" xfId="13004"/>
    <cellStyle name="Normal 4 2 3 2 2 11 5" xfId="13005"/>
    <cellStyle name="Normal 4 2 3 2 2 11 6" xfId="13006"/>
    <cellStyle name="Normal 4 2 3 2 2 11 7" xfId="13007"/>
    <cellStyle name="Normal 4 2 3 2 2 11 8" xfId="13008"/>
    <cellStyle name="Normal 4 2 3 2 2 12" xfId="13009"/>
    <cellStyle name="Normal 4 2 3 2 2 13" xfId="13010"/>
    <cellStyle name="Normal 4 2 3 2 2 14" xfId="13011"/>
    <cellStyle name="Normal 4 2 3 2 2 15" xfId="13012"/>
    <cellStyle name="Normal 4 2 3 2 2 16" xfId="13013"/>
    <cellStyle name="Normal 4 2 3 2 2 17" xfId="13014"/>
    <cellStyle name="Normal 4 2 3 2 2 2" xfId="13015"/>
    <cellStyle name="Normal 4 2 3 2 2 2 10" xfId="13016"/>
    <cellStyle name="Normal 4 2 3 2 2 2 10 2" xfId="13017"/>
    <cellStyle name="Normal 4 2 3 2 2 2 10 2 2" xfId="13018"/>
    <cellStyle name="Normal 4 2 3 2 2 2 10 2 2 2" xfId="13019"/>
    <cellStyle name="Normal 4 2 3 2 2 2 10 2 2 3" xfId="13020"/>
    <cellStyle name="Normal 4 2 3 2 2 2 10 2 2 4" xfId="13021"/>
    <cellStyle name="Normal 4 2 3 2 2 2 10 2 2 5" xfId="13022"/>
    <cellStyle name="Normal 4 2 3 2 2 2 10 2 2 6" xfId="13023"/>
    <cellStyle name="Normal 4 2 3 2 2 2 10 2 2 7" xfId="13024"/>
    <cellStyle name="Normal 4 2 3 2 2 2 10 2 2 8" xfId="13025"/>
    <cellStyle name="Normal 4 2 3 2 2 2 10 2 3" xfId="13026"/>
    <cellStyle name="Normal 4 2 3 2 2 2 10 2 4" xfId="13027"/>
    <cellStyle name="Normal 4 2 3 2 2 2 10 2 5" xfId="13028"/>
    <cellStyle name="Normal 4 2 3 2 2 2 10 2 6" xfId="13029"/>
    <cellStyle name="Normal 4 2 3 2 2 2 10 2 7" xfId="13030"/>
    <cellStyle name="Normal 4 2 3 2 2 2 10 2 8" xfId="13031"/>
    <cellStyle name="Normal 4 2 3 2 2 2 10 3" xfId="13032"/>
    <cellStyle name="Normal 4 2 3 2 2 2 10 4" xfId="13033"/>
    <cellStyle name="Normal 4 2 3 2 2 2 10 5" xfId="13034"/>
    <cellStyle name="Normal 4 2 3 2 2 2 10 6" xfId="13035"/>
    <cellStyle name="Normal 4 2 3 2 2 2 10 7" xfId="13036"/>
    <cellStyle name="Normal 4 2 3 2 2 2 10 8" xfId="13037"/>
    <cellStyle name="Normal 4 2 3 2 2 2 10 9" xfId="13038"/>
    <cellStyle name="Normal 4 2 3 2 2 2 11" xfId="13039"/>
    <cellStyle name="Normal 4 2 3 2 2 2 11 2" xfId="13040"/>
    <cellStyle name="Normal 4 2 3 2 2 2 11 3" xfId="13041"/>
    <cellStyle name="Normal 4 2 3 2 2 2 11 4" xfId="13042"/>
    <cellStyle name="Normal 4 2 3 2 2 2 11 5" xfId="13043"/>
    <cellStyle name="Normal 4 2 3 2 2 2 11 6" xfId="13044"/>
    <cellStyle name="Normal 4 2 3 2 2 2 11 7" xfId="13045"/>
    <cellStyle name="Normal 4 2 3 2 2 2 11 8" xfId="13046"/>
    <cellStyle name="Normal 4 2 3 2 2 2 12" xfId="13047"/>
    <cellStyle name="Normal 4 2 3 2 2 2 13" xfId="13048"/>
    <cellStyle name="Normal 4 2 3 2 2 2 14" xfId="13049"/>
    <cellStyle name="Normal 4 2 3 2 2 2 15" xfId="13050"/>
    <cellStyle name="Normal 4 2 3 2 2 2 16" xfId="13051"/>
    <cellStyle name="Normal 4 2 3 2 2 2 17" xfId="13052"/>
    <cellStyle name="Normal 4 2 3 2 2 2 2" xfId="13053"/>
    <cellStyle name="Normal 4 2 3 2 2 2 2 10" xfId="13054"/>
    <cellStyle name="Normal 4 2 3 2 2 2 2 2" xfId="13055"/>
    <cellStyle name="Normal 4 2 3 2 2 2 2 2 2" xfId="13056"/>
    <cellStyle name="Normal 4 2 3 2 2 2 2 2 2 2" xfId="13057"/>
    <cellStyle name="Normal 4 2 3 2 2 2 2 2 2 2 2" xfId="13058"/>
    <cellStyle name="Normal 4 2 3 2 2 2 2 2 2 2 3" xfId="13059"/>
    <cellStyle name="Normal 4 2 3 2 2 2 2 2 2 2 4" xfId="13060"/>
    <cellStyle name="Normal 4 2 3 2 2 2 2 2 2 2 5" xfId="13061"/>
    <cellStyle name="Normal 4 2 3 2 2 2 2 2 2 2 6" xfId="13062"/>
    <cellStyle name="Normal 4 2 3 2 2 2 2 2 2 2 7" xfId="13063"/>
    <cellStyle name="Normal 4 2 3 2 2 2 2 2 2 2 8" xfId="13064"/>
    <cellStyle name="Normal 4 2 3 2 2 2 2 2 2 3" xfId="13065"/>
    <cellStyle name="Normal 4 2 3 2 2 2 2 2 2 4" xfId="13066"/>
    <cellStyle name="Normal 4 2 3 2 2 2 2 2 2 5" xfId="13067"/>
    <cellStyle name="Normal 4 2 3 2 2 2 2 2 2 6" xfId="13068"/>
    <cellStyle name="Normal 4 2 3 2 2 2 2 2 2 7" xfId="13069"/>
    <cellStyle name="Normal 4 2 3 2 2 2 2 2 2 8" xfId="13070"/>
    <cellStyle name="Normal 4 2 3 2 2 2 2 2 3" xfId="13071"/>
    <cellStyle name="Normal 4 2 3 2 2 2 2 2 4" xfId="13072"/>
    <cellStyle name="Normal 4 2 3 2 2 2 2 2 5" xfId="13073"/>
    <cellStyle name="Normal 4 2 3 2 2 2 2 2 6" xfId="13074"/>
    <cellStyle name="Normal 4 2 3 2 2 2 2 2 7" xfId="13075"/>
    <cellStyle name="Normal 4 2 3 2 2 2 2 2 8" xfId="13076"/>
    <cellStyle name="Normal 4 2 3 2 2 2 2 2 9" xfId="13077"/>
    <cellStyle name="Normal 4 2 3 2 2 2 2 3" xfId="13078"/>
    <cellStyle name="Normal 4 2 3 2 2 2 2 4" xfId="13079"/>
    <cellStyle name="Normal 4 2 3 2 2 2 2 4 2" xfId="13080"/>
    <cellStyle name="Normal 4 2 3 2 2 2 2 4 3" xfId="13081"/>
    <cellStyle name="Normal 4 2 3 2 2 2 2 4 4" xfId="13082"/>
    <cellStyle name="Normal 4 2 3 2 2 2 2 4 5" xfId="13083"/>
    <cellStyle name="Normal 4 2 3 2 2 2 2 4 6" xfId="13084"/>
    <cellStyle name="Normal 4 2 3 2 2 2 2 4 7" xfId="13085"/>
    <cellStyle name="Normal 4 2 3 2 2 2 2 4 8" xfId="13086"/>
    <cellStyle name="Normal 4 2 3 2 2 2 2 5" xfId="13087"/>
    <cellStyle name="Normal 4 2 3 2 2 2 2 6" xfId="13088"/>
    <cellStyle name="Normal 4 2 3 2 2 2 2 7" xfId="13089"/>
    <cellStyle name="Normal 4 2 3 2 2 2 2 8" xfId="13090"/>
    <cellStyle name="Normal 4 2 3 2 2 2 2 9" xfId="13091"/>
    <cellStyle name="Normal 4 2 3 2 2 2 3" xfId="13092"/>
    <cellStyle name="Normal 4 2 3 2 2 2 4" xfId="13093"/>
    <cellStyle name="Normal 4 2 3 2 2 2 5" xfId="13094"/>
    <cellStyle name="Normal 4 2 3 2 2 2 6" xfId="13095"/>
    <cellStyle name="Normal 4 2 3 2 2 2 7" xfId="13096"/>
    <cellStyle name="Normal 4 2 3 2 2 2 8" xfId="13097"/>
    <cellStyle name="Normal 4 2 3 2 2 2 9" xfId="13098"/>
    <cellStyle name="Normal 4 2 3 2 2 3" xfId="13099"/>
    <cellStyle name="Normal 4 2 3 2 2 3 10" xfId="13100"/>
    <cellStyle name="Normal 4 2 3 2 2 3 2" xfId="13101"/>
    <cellStyle name="Normal 4 2 3 2 2 3 2 2" xfId="13102"/>
    <cellStyle name="Normal 4 2 3 2 2 3 2 2 2" xfId="13103"/>
    <cellStyle name="Normal 4 2 3 2 2 3 2 2 2 2" xfId="13104"/>
    <cellStyle name="Normal 4 2 3 2 2 3 2 2 2 3" xfId="13105"/>
    <cellStyle name="Normal 4 2 3 2 2 3 2 2 2 4" xfId="13106"/>
    <cellStyle name="Normal 4 2 3 2 2 3 2 2 2 5" xfId="13107"/>
    <cellStyle name="Normal 4 2 3 2 2 3 2 2 2 6" xfId="13108"/>
    <cellStyle name="Normal 4 2 3 2 2 3 2 2 2 7" xfId="13109"/>
    <cellStyle name="Normal 4 2 3 2 2 3 2 2 2 8" xfId="13110"/>
    <cellStyle name="Normal 4 2 3 2 2 3 2 2 3" xfId="13111"/>
    <cellStyle name="Normal 4 2 3 2 2 3 2 2 4" xfId="13112"/>
    <cellStyle name="Normal 4 2 3 2 2 3 2 2 5" xfId="13113"/>
    <cellStyle name="Normal 4 2 3 2 2 3 2 2 6" xfId="13114"/>
    <cellStyle name="Normal 4 2 3 2 2 3 2 2 7" xfId="13115"/>
    <cellStyle name="Normal 4 2 3 2 2 3 2 2 8" xfId="13116"/>
    <cellStyle name="Normal 4 2 3 2 2 3 2 3" xfId="13117"/>
    <cellStyle name="Normal 4 2 3 2 2 3 2 4" xfId="13118"/>
    <cellStyle name="Normal 4 2 3 2 2 3 2 5" xfId="13119"/>
    <cellStyle name="Normal 4 2 3 2 2 3 2 6" xfId="13120"/>
    <cellStyle name="Normal 4 2 3 2 2 3 2 7" xfId="13121"/>
    <cellStyle name="Normal 4 2 3 2 2 3 2 8" xfId="13122"/>
    <cellStyle name="Normal 4 2 3 2 2 3 2 9" xfId="13123"/>
    <cellStyle name="Normal 4 2 3 2 2 3 3" xfId="13124"/>
    <cellStyle name="Normal 4 2 3 2 2 3 4" xfId="13125"/>
    <cellStyle name="Normal 4 2 3 2 2 3 4 2" xfId="13126"/>
    <cellStyle name="Normal 4 2 3 2 2 3 4 3" xfId="13127"/>
    <cellStyle name="Normal 4 2 3 2 2 3 4 4" xfId="13128"/>
    <cellStyle name="Normal 4 2 3 2 2 3 4 5" xfId="13129"/>
    <cellStyle name="Normal 4 2 3 2 2 3 4 6" xfId="13130"/>
    <cellStyle name="Normal 4 2 3 2 2 3 4 7" xfId="13131"/>
    <cellStyle name="Normal 4 2 3 2 2 3 4 8" xfId="13132"/>
    <cellStyle name="Normal 4 2 3 2 2 3 5" xfId="13133"/>
    <cellStyle name="Normal 4 2 3 2 2 3 6" xfId="13134"/>
    <cellStyle name="Normal 4 2 3 2 2 3 7" xfId="13135"/>
    <cellStyle name="Normal 4 2 3 2 2 3 8" xfId="13136"/>
    <cellStyle name="Normal 4 2 3 2 2 3 9" xfId="13137"/>
    <cellStyle name="Normal 4 2 3 2 2 4" xfId="13138"/>
    <cellStyle name="Normal 4 2 3 2 2 5" xfId="13139"/>
    <cellStyle name="Normal 4 2 3 2 2 6" xfId="13140"/>
    <cellStyle name="Normal 4 2 3 2 2 7" xfId="13141"/>
    <cellStyle name="Normal 4 2 3 2 2 8" xfId="13142"/>
    <cellStyle name="Normal 4 2 3 2 2 9" xfId="13143"/>
    <cellStyle name="Normal 4 2 3 2 20" xfId="13144"/>
    <cellStyle name="Normal 4 2 3 2 21" xfId="13145"/>
    <cellStyle name="Normal 4 2 3 2 22" xfId="13146"/>
    <cellStyle name="Normal 4 2 3 2 3" xfId="13147"/>
    <cellStyle name="Normal 4 2 3 2 4" xfId="13148"/>
    <cellStyle name="Normal 4 2 3 2 5" xfId="13149"/>
    <cellStyle name="Normal 4 2 3 2 6" xfId="13150"/>
    <cellStyle name="Normal 4 2 3 2 7" xfId="13151"/>
    <cellStyle name="Normal 4 2 3 2 7 10" xfId="13152"/>
    <cellStyle name="Normal 4 2 3 2 7 2" xfId="13153"/>
    <cellStyle name="Normal 4 2 3 2 7 2 2" xfId="13154"/>
    <cellStyle name="Normal 4 2 3 2 7 2 2 2" xfId="13155"/>
    <cellStyle name="Normal 4 2 3 2 7 2 2 2 2" xfId="13156"/>
    <cellStyle name="Normal 4 2 3 2 7 2 2 2 3" xfId="13157"/>
    <cellStyle name="Normal 4 2 3 2 7 2 2 2 4" xfId="13158"/>
    <cellStyle name="Normal 4 2 3 2 7 2 2 2 5" xfId="13159"/>
    <cellStyle name="Normal 4 2 3 2 7 2 2 2 6" xfId="13160"/>
    <cellStyle name="Normal 4 2 3 2 7 2 2 2 7" xfId="13161"/>
    <cellStyle name="Normal 4 2 3 2 7 2 2 2 8" xfId="13162"/>
    <cellStyle name="Normal 4 2 3 2 7 2 2 3" xfId="13163"/>
    <cellStyle name="Normal 4 2 3 2 7 2 2 4" xfId="13164"/>
    <cellStyle name="Normal 4 2 3 2 7 2 2 5" xfId="13165"/>
    <cellStyle name="Normal 4 2 3 2 7 2 2 6" xfId="13166"/>
    <cellStyle name="Normal 4 2 3 2 7 2 2 7" xfId="13167"/>
    <cellStyle name="Normal 4 2 3 2 7 2 2 8" xfId="13168"/>
    <cellStyle name="Normal 4 2 3 2 7 2 3" xfId="13169"/>
    <cellStyle name="Normal 4 2 3 2 7 2 4" xfId="13170"/>
    <cellStyle name="Normal 4 2 3 2 7 2 5" xfId="13171"/>
    <cellStyle name="Normal 4 2 3 2 7 2 6" xfId="13172"/>
    <cellStyle name="Normal 4 2 3 2 7 2 7" xfId="13173"/>
    <cellStyle name="Normal 4 2 3 2 7 2 8" xfId="13174"/>
    <cellStyle name="Normal 4 2 3 2 7 2 9" xfId="13175"/>
    <cellStyle name="Normal 4 2 3 2 7 3" xfId="13176"/>
    <cellStyle name="Normal 4 2 3 2 7 4" xfId="13177"/>
    <cellStyle name="Normal 4 2 3 2 7 4 2" xfId="13178"/>
    <cellStyle name="Normal 4 2 3 2 7 4 3" xfId="13179"/>
    <cellStyle name="Normal 4 2 3 2 7 4 4" xfId="13180"/>
    <cellStyle name="Normal 4 2 3 2 7 4 5" xfId="13181"/>
    <cellStyle name="Normal 4 2 3 2 7 4 6" xfId="13182"/>
    <cellStyle name="Normal 4 2 3 2 7 4 7" xfId="13183"/>
    <cellStyle name="Normal 4 2 3 2 7 4 8" xfId="13184"/>
    <cellStyle name="Normal 4 2 3 2 7 5" xfId="13185"/>
    <cellStyle name="Normal 4 2 3 2 7 6" xfId="13186"/>
    <cellStyle name="Normal 4 2 3 2 7 7" xfId="13187"/>
    <cellStyle name="Normal 4 2 3 2 7 8" xfId="13188"/>
    <cellStyle name="Normal 4 2 3 2 7 9" xfId="13189"/>
    <cellStyle name="Normal 4 2 3 2 8" xfId="13190"/>
    <cellStyle name="Normal 4 2 3 2 9" xfId="13191"/>
    <cellStyle name="Normal 4 2 3 20" xfId="13192"/>
    <cellStyle name="Normal 4 2 3 21" xfId="13193"/>
    <cellStyle name="Normal 4 2 3 22" xfId="13194"/>
    <cellStyle name="Normal 4 2 3 3" xfId="13195"/>
    <cellStyle name="Normal 4 2 3 3 10" xfId="13196"/>
    <cellStyle name="Normal 4 2 3 3 10 2" xfId="13197"/>
    <cellStyle name="Normal 4 2 3 3 10 2 2" xfId="13198"/>
    <cellStyle name="Normal 4 2 3 3 10 2 2 2" xfId="13199"/>
    <cellStyle name="Normal 4 2 3 3 10 2 2 3" xfId="13200"/>
    <cellStyle name="Normal 4 2 3 3 10 2 2 4" xfId="13201"/>
    <cellStyle name="Normal 4 2 3 3 10 2 2 5" xfId="13202"/>
    <cellStyle name="Normal 4 2 3 3 10 2 2 6" xfId="13203"/>
    <cellStyle name="Normal 4 2 3 3 10 2 2 7" xfId="13204"/>
    <cellStyle name="Normal 4 2 3 3 10 2 2 8" xfId="13205"/>
    <cellStyle name="Normal 4 2 3 3 10 2 3" xfId="13206"/>
    <cellStyle name="Normal 4 2 3 3 10 2 4" xfId="13207"/>
    <cellStyle name="Normal 4 2 3 3 10 2 5" xfId="13208"/>
    <cellStyle name="Normal 4 2 3 3 10 2 6" xfId="13209"/>
    <cellStyle name="Normal 4 2 3 3 10 2 7" xfId="13210"/>
    <cellStyle name="Normal 4 2 3 3 10 2 8" xfId="13211"/>
    <cellStyle name="Normal 4 2 3 3 10 3" xfId="13212"/>
    <cellStyle name="Normal 4 2 3 3 10 4" xfId="13213"/>
    <cellStyle name="Normal 4 2 3 3 10 5" xfId="13214"/>
    <cellStyle name="Normal 4 2 3 3 10 6" xfId="13215"/>
    <cellStyle name="Normal 4 2 3 3 10 7" xfId="13216"/>
    <cellStyle name="Normal 4 2 3 3 10 8" xfId="13217"/>
    <cellStyle name="Normal 4 2 3 3 10 9" xfId="13218"/>
    <cellStyle name="Normal 4 2 3 3 11" xfId="13219"/>
    <cellStyle name="Normal 4 2 3 3 11 2" xfId="13220"/>
    <cellStyle name="Normal 4 2 3 3 11 3" xfId="13221"/>
    <cellStyle name="Normal 4 2 3 3 11 4" xfId="13222"/>
    <cellStyle name="Normal 4 2 3 3 11 5" xfId="13223"/>
    <cellStyle name="Normal 4 2 3 3 11 6" xfId="13224"/>
    <cellStyle name="Normal 4 2 3 3 11 7" xfId="13225"/>
    <cellStyle name="Normal 4 2 3 3 11 8" xfId="13226"/>
    <cellStyle name="Normal 4 2 3 3 12" xfId="13227"/>
    <cellStyle name="Normal 4 2 3 3 13" xfId="13228"/>
    <cellStyle name="Normal 4 2 3 3 14" xfId="13229"/>
    <cellStyle name="Normal 4 2 3 3 15" xfId="13230"/>
    <cellStyle name="Normal 4 2 3 3 16" xfId="13231"/>
    <cellStyle name="Normal 4 2 3 3 17" xfId="13232"/>
    <cellStyle name="Normal 4 2 3 3 2" xfId="13233"/>
    <cellStyle name="Normal 4 2 3 3 2 10" xfId="13234"/>
    <cellStyle name="Normal 4 2 3 3 2 10 2" xfId="13235"/>
    <cellStyle name="Normal 4 2 3 3 2 10 2 2" xfId="13236"/>
    <cellStyle name="Normal 4 2 3 3 2 10 2 2 2" xfId="13237"/>
    <cellStyle name="Normal 4 2 3 3 2 10 2 2 3" xfId="13238"/>
    <cellStyle name="Normal 4 2 3 3 2 10 2 2 4" xfId="13239"/>
    <cellStyle name="Normal 4 2 3 3 2 10 2 2 5" xfId="13240"/>
    <cellStyle name="Normal 4 2 3 3 2 10 2 2 6" xfId="13241"/>
    <cellStyle name="Normal 4 2 3 3 2 10 2 2 7" xfId="13242"/>
    <cellStyle name="Normal 4 2 3 3 2 10 2 2 8" xfId="13243"/>
    <cellStyle name="Normal 4 2 3 3 2 10 2 3" xfId="13244"/>
    <cellStyle name="Normal 4 2 3 3 2 10 2 4" xfId="13245"/>
    <cellStyle name="Normal 4 2 3 3 2 10 2 5" xfId="13246"/>
    <cellStyle name="Normal 4 2 3 3 2 10 2 6" xfId="13247"/>
    <cellStyle name="Normal 4 2 3 3 2 10 2 7" xfId="13248"/>
    <cellStyle name="Normal 4 2 3 3 2 10 2 8" xfId="13249"/>
    <cellStyle name="Normal 4 2 3 3 2 10 3" xfId="13250"/>
    <cellStyle name="Normal 4 2 3 3 2 10 4" xfId="13251"/>
    <cellStyle name="Normal 4 2 3 3 2 10 5" xfId="13252"/>
    <cellStyle name="Normal 4 2 3 3 2 10 6" xfId="13253"/>
    <cellStyle name="Normal 4 2 3 3 2 10 7" xfId="13254"/>
    <cellStyle name="Normal 4 2 3 3 2 10 8" xfId="13255"/>
    <cellStyle name="Normal 4 2 3 3 2 10 9" xfId="13256"/>
    <cellStyle name="Normal 4 2 3 3 2 11" xfId="13257"/>
    <cellStyle name="Normal 4 2 3 3 2 11 2" xfId="13258"/>
    <cellStyle name="Normal 4 2 3 3 2 11 3" xfId="13259"/>
    <cellStyle name="Normal 4 2 3 3 2 11 4" xfId="13260"/>
    <cellStyle name="Normal 4 2 3 3 2 11 5" xfId="13261"/>
    <cellStyle name="Normal 4 2 3 3 2 11 6" xfId="13262"/>
    <cellStyle name="Normal 4 2 3 3 2 11 7" xfId="13263"/>
    <cellStyle name="Normal 4 2 3 3 2 11 8" xfId="13264"/>
    <cellStyle name="Normal 4 2 3 3 2 12" xfId="13265"/>
    <cellStyle name="Normal 4 2 3 3 2 13" xfId="13266"/>
    <cellStyle name="Normal 4 2 3 3 2 14" xfId="13267"/>
    <cellStyle name="Normal 4 2 3 3 2 15" xfId="13268"/>
    <cellStyle name="Normal 4 2 3 3 2 16" xfId="13269"/>
    <cellStyle name="Normal 4 2 3 3 2 17" xfId="13270"/>
    <cellStyle name="Normal 4 2 3 3 2 2" xfId="13271"/>
    <cellStyle name="Normal 4 2 3 3 2 2 10" xfId="13272"/>
    <cellStyle name="Normal 4 2 3 3 2 2 2" xfId="13273"/>
    <cellStyle name="Normal 4 2 3 3 2 2 2 2" xfId="13274"/>
    <cellStyle name="Normal 4 2 3 3 2 2 2 2 2" xfId="13275"/>
    <cellStyle name="Normal 4 2 3 3 2 2 2 2 2 2" xfId="13276"/>
    <cellStyle name="Normal 4 2 3 3 2 2 2 2 2 3" xfId="13277"/>
    <cellStyle name="Normal 4 2 3 3 2 2 2 2 2 4" xfId="13278"/>
    <cellStyle name="Normal 4 2 3 3 2 2 2 2 2 5" xfId="13279"/>
    <cellStyle name="Normal 4 2 3 3 2 2 2 2 2 6" xfId="13280"/>
    <cellStyle name="Normal 4 2 3 3 2 2 2 2 2 7" xfId="13281"/>
    <cellStyle name="Normal 4 2 3 3 2 2 2 2 2 8" xfId="13282"/>
    <cellStyle name="Normal 4 2 3 3 2 2 2 2 3" xfId="13283"/>
    <cellStyle name="Normal 4 2 3 3 2 2 2 2 4" xfId="13284"/>
    <cellStyle name="Normal 4 2 3 3 2 2 2 2 5" xfId="13285"/>
    <cellStyle name="Normal 4 2 3 3 2 2 2 2 6" xfId="13286"/>
    <cellStyle name="Normal 4 2 3 3 2 2 2 2 7" xfId="13287"/>
    <cellStyle name="Normal 4 2 3 3 2 2 2 2 8" xfId="13288"/>
    <cellStyle name="Normal 4 2 3 3 2 2 2 3" xfId="13289"/>
    <cellStyle name="Normal 4 2 3 3 2 2 2 4" xfId="13290"/>
    <cellStyle name="Normal 4 2 3 3 2 2 2 5" xfId="13291"/>
    <cellStyle name="Normal 4 2 3 3 2 2 2 6" xfId="13292"/>
    <cellStyle name="Normal 4 2 3 3 2 2 2 7" xfId="13293"/>
    <cellStyle name="Normal 4 2 3 3 2 2 2 8" xfId="13294"/>
    <cellStyle name="Normal 4 2 3 3 2 2 2 9" xfId="13295"/>
    <cellStyle name="Normal 4 2 3 3 2 2 3" xfId="13296"/>
    <cellStyle name="Normal 4 2 3 3 2 2 4" xfId="13297"/>
    <cellStyle name="Normal 4 2 3 3 2 2 4 2" xfId="13298"/>
    <cellStyle name="Normal 4 2 3 3 2 2 4 3" xfId="13299"/>
    <cellStyle name="Normal 4 2 3 3 2 2 4 4" xfId="13300"/>
    <cellStyle name="Normal 4 2 3 3 2 2 4 5" xfId="13301"/>
    <cellStyle name="Normal 4 2 3 3 2 2 4 6" xfId="13302"/>
    <cellStyle name="Normal 4 2 3 3 2 2 4 7" xfId="13303"/>
    <cellStyle name="Normal 4 2 3 3 2 2 4 8" xfId="13304"/>
    <cellStyle name="Normal 4 2 3 3 2 2 5" xfId="13305"/>
    <cellStyle name="Normal 4 2 3 3 2 2 6" xfId="13306"/>
    <cellStyle name="Normal 4 2 3 3 2 2 7" xfId="13307"/>
    <cellStyle name="Normal 4 2 3 3 2 2 8" xfId="13308"/>
    <cellStyle name="Normal 4 2 3 3 2 2 9" xfId="13309"/>
    <cellStyle name="Normal 4 2 3 3 2 3" xfId="13310"/>
    <cellStyle name="Normal 4 2 3 3 2 4" xfId="13311"/>
    <cellStyle name="Normal 4 2 3 3 2 5" xfId="13312"/>
    <cellStyle name="Normal 4 2 3 3 2 6" xfId="13313"/>
    <cellStyle name="Normal 4 2 3 3 2 7" xfId="13314"/>
    <cellStyle name="Normal 4 2 3 3 2 8" xfId="13315"/>
    <cellStyle name="Normal 4 2 3 3 2 9" xfId="13316"/>
    <cellStyle name="Normal 4 2 3 3 3" xfId="13317"/>
    <cellStyle name="Normal 4 2 3 3 3 10" xfId="13318"/>
    <cellStyle name="Normal 4 2 3 3 3 2" xfId="13319"/>
    <cellStyle name="Normal 4 2 3 3 3 2 2" xfId="13320"/>
    <cellStyle name="Normal 4 2 3 3 3 2 2 2" xfId="13321"/>
    <cellStyle name="Normal 4 2 3 3 3 2 2 2 2" xfId="13322"/>
    <cellStyle name="Normal 4 2 3 3 3 2 2 2 3" xfId="13323"/>
    <cellStyle name="Normal 4 2 3 3 3 2 2 2 4" xfId="13324"/>
    <cellStyle name="Normal 4 2 3 3 3 2 2 2 5" xfId="13325"/>
    <cellStyle name="Normal 4 2 3 3 3 2 2 2 6" xfId="13326"/>
    <cellStyle name="Normal 4 2 3 3 3 2 2 2 7" xfId="13327"/>
    <cellStyle name="Normal 4 2 3 3 3 2 2 2 8" xfId="13328"/>
    <cellStyle name="Normal 4 2 3 3 3 2 2 3" xfId="13329"/>
    <cellStyle name="Normal 4 2 3 3 3 2 2 4" xfId="13330"/>
    <cellStyle name="Normal 4 2 3 3 3 2 2 5" xfId="13331"/>
    <cellStyle name="Normal 4 2 3 3 3 2 2 6" xfId="13332"/>
    <cellStyle name="Normal 4 2 3 3 3 2 2 7" xfId="13333"/>
    <cellStyle name="Normal 4 2 3 3 3 2 2 8" xfId="13334"/>
    <cellStyle name="Normal 4 2 3 3 3 2 3" xfId="13335"/>
    <cellStyle name="Normal 4 2 3 3 3 2 4" xfId="13336"/>
    <cellStyle name="Normal 4 2 3 3 3 2 5" xfId="13337"/>
    <cellStyle name="Normal 4 2 3 3 3 2 6" xfId="13338"/>
    <cellStyle name="Normal 4 2 3 3 3 2 7" xfId="13339"/>
    <cellStyle name="Normal 4 2 3 3 3 2 8" xfId="13340"/>
    <cellStyle name="Normal 4 2 3 3 3 2 9" xfId="13341"/>
    <cellStyle name="Normal 4 2 3 3 3 3" xfId="13342"/>
    <cellStyle name="Normal 4 2 3 3 3 4" xfId="13343"/>
    <cellStyle name="Normal 4 2 3 3 3 4 2" xfId="13344"/>
    <cellStyle name="Normal 4 2 3 3 3 4 3" xfId="13345"/>
    <cellStyle name="Normal 4 2 3 3 3 4 4" xfId="13346"/>
    <cellStyle name="Normal 4 2 3 3 3 4 5" xfId="13347"/>
    <cellStyle name="Normal 4 2 3 3 3 4 6" xfId="13348"/>
    <cellStyle name="Normal 4 2 3 3 3 4 7" xfId="13349"/>
    <cellStyle name="Normal 4 2 3 3 3 4 8" xfId="13350"/>
    <cellStyle name="Normal 4 2 3 3 3 5" xfId="13351"/>
    <cellStyle name="Normal 4 2 3 3 3 6" xfId="13352"/>
    <cellStyle name="Normal 4 2 3 3 3 7" xfId="13353"/>
    <cellStyle name="Normal 4 2 3 3 3 8" xfId="13354"/>
    <cellStyle name="Normal 4 2 3 3 3 9" xfId="13355"/>
    <cellStyle name="Normal 4 2 3 3 4" xfId="13356"/>
    <cellStyle name="Normal 4 2 3 3 5" xfId="13357"/>
    <cellStyle name="Normal 4 2 3 3 6" xfId="13358"/>
    <cellStyle name="Normal 4 2 3 3 7" xfId="13359"/>
    <cellStyle name="Normal 4 2 3 3 8" xfId="13360"/>
    <cellStyle name="Normal 4 2 3 3 9" xfId="13361"/>
    <cellStyle name="Normal 4 2 3 4" xfId="13362"/>
    <cellStyle name="Normal 4 2 3 5" xfId="13363"/>
    <cellStyle name="Normal 4 2 3 6" xfId="13364"/>
    <cellStyle name="Normal 4 2 3 7" xfId="13365"/>
    <cellStyle name="Normal 4 2 3 7 10" xfId="13366"/>
    <cellStyle name="Normal 4 2 3 7 2" xfId="13367"/>
    <cellStyle name="Normal 4 2 3 7 2 2" xfId="13368"/>
    <cellStyle name="Normal 4 2 3 7 2 2 2" xfId="13369"/>
    <cellStyle name="Normal 4 2 3 7 2 2 2 2" xfId="13370"/>
    <cellStyle name="Normal 4 2 3 7 2 2 2 3" xfId="13371"/>
    <cellStyle name="Normal 4 2 3 7 2 2 2 4" xfId="13372"/>
    <cellStyle name="Normal 4 2 3 7 2 2 2 5" xfId="13373"/>
    <cellStyle name="Normal 4 2 3 7 2 2 2 6" xfId="13374"/>
    <cellStyle name="Normal 4 2 3 7 2 2 2 7" xfId="13375"/>
    <cellStyle name="Normal 4 2 3 7 2 2 2 8" xfId="13376"/>
    <cellStyle name="Normal 4 2 3 7 2 2 3" xfId="13377"/>
    <cellStyle name="Normal 4 2 3 7 2 2 4" xfId="13378"/>
    <cellStyle name="Normal 4 2 3 7 2 2 5" xfId="13379"/>
    <cellStyle name="Normal 4 2 3 7 2 2 6" xfId="13380"/>
    <cellStyle name="Normal 4 2 3 7 2 2 7" xfId="13381"/>
    <cellStyle name="Normal 4 2 3 7 2 2 8" xfId="13382"/>
    <cellStyle name="Normal 4 2 3 7 2 3" xfId="13383"/>
    <cellStyle name="Normal 4 2 3 7 2 4" xfId="13384"/>
    <cellStyle name="Normal 4 2 3 7 2 5" xfId="13385"/>
    <cellStyle name="Normal 4 2 3 7 2 6" xfId="13386"/>
    <cellStyle name="Normal 4 2 3 7 2 7" xfId="13387"/>
    <cellStyle name="Normal 4 2 3 7 2 8" xfId="13388"/>
    <cellStyle name="Normal 4 2 3 7 2 9" xfId="13389"/>
    <cellStyle name="Normal 4 2 3 7 3" xfId="13390"/>
    <cellStyle name="Normal 4 2 3 7 4" xfId="13391"/>
    <cellStyle name="Normal 4 2 3 7 4 2" xfId="13392"/>
    <cellStyle name="Normal 4 2 3 7 4 3" xfId="13393"/>
    <cellStyle name="Normal 4 2 3 7 4 4" xfId="13394"/>
    <cellStyle name="Normal 4 2 3 7 4 5" xfId="13395"/>
    <cellStyle name="Normal 4 2 3 7 4 6" xfId="13396"/>
    <cellStyle name="Normal 4 2 3 7 4 7" xfId="13397"/>
    <cellStyle name="Normal 4 2 3 7 4 8" xfId="13398"/>
    <cellStyle name="Normal 4 2 3 7 5" xfId="13399"/>
    <cellStyle name="Normal 4 2 3 7 6" xfId="13400"/>
    <cellStyle name="Normal 4 2 3 7 7" xfId="13401"/>
    <cellStyle name="Normal 4 2 3 7 8" xfId="13402"/>
    <cellStyle name="Normal 4 2 3 7 9" xfId="13403"/>
    <cellStyle name="Normal 4 2 3 8" xfId="13404"/>
    <cellStyle name="Normal 4 2 3 9" xfId="13405"/>
    <cellStyle name="Normal 4 2 30" xfId="13406"/>
    <cellStyle name="Normal 4 2 31" xfId="13407"/>
    <cellStyle name="Normal 4 2 32" xfId="13408"/>
    <cellStyle name="Normal 4 2 33" xfId="13409"/>
    <cellStyle name="Normal 4 2 34" xfId="13410"/>
    <cellStyle name="Normal 4 2 35" xfId="13411"/>
    <cellStyle name="Normal 4 2 36" xfId="13412"/>
    <cellStyle name="Normal 4 2 36 2" xfId="13413"/>
    <cellStyle name="Normal 4 2 36 2 2" xfId="13414"/>
    <cellStyle name="Normal 4 2 36 2 2 2" xfId="13415"/>
    <cellStyle name="Normal 4 2 36 2 2 3" xfId="13416"/>
    <cellStyle name="Normal 4 2 36 2 2 4" xfId="13417"/>
    <cellStyle name="Normal 4 2 36 2 2 5" xfId="13418"/>
    <cellStyle name="Normal 4 2 36 2 2 6" xfId="13419"/>
    <cellStyle name="Normal 4 2 36 2 2 7" xfId="13420"/>
    <cellStyle name="Normal 4 2 36 2 2 8" xfId="13421"/>
    <cellStyle name="Normal 4 2 36 2 3" xfId="13422"/>
    <cellStyle name="Normal 4 2 36 2 4" xfId="13423"/>
    <cellStyle name="Normal 4 2 36 2 5" xfId="13424"/>
    <cellStyle name="Normal 4 2 36 2 6" xfId="13425"/>
    <cellStyle name="Normal 4 2 36 2 7" xfId="13426"/>
    <cellStyle name="Normal 4 2 36 2 8" xfId="13427"/>
    <cellStyle name="Normal 4 2 36 3" xfId="13428"/>
    <cellStyle name="Normal 4 2 36 4" xfId="13429"/>
    <cellStyle name="Normal 4 2 36 5" xfId="13430"/>
    <cellStyle name="Normal 4 2 36 6" xfId="13431"/>
    <cellStyle name="Normal 4 2 36 7" xfId="13432"/>
    <cellStyle name="Normal 4 2 36 8" xfId="13433"/>
    <cellStyle name="Normal 4 2 36 9" xfId="13434"/>
    <cellStyle name="Normal 4 2 37" xfId="13435"/>
    <cellStyle name="Normal 4 2 37 2" xfId="13436"/>
    <cellStyle name="Normal 4 2 37 3" xfId="13437"/>
    <cellStyle name="Normal 4 2 37 4" xfId="13438"/>
    <cellStyle name="Normal 4 2 37 5" xfId="13439"/>
    <cellStyle name="Normal 4 2 37 6" xfId="13440"/>
    <cellStyle name="Normal 4 2 37 7" xfId="13441"/>
    <cellStyle name="Normal 4 2 37 8" xfId="13442"/>
    <cellStyle name="Normal 4 2 38" xfId="13443"/>
    <cellStyle name="Normal 4 2 39" xfId="13444"/>
    <cellStyle name="Normal 4 2 4" xfId="13445"/>
    <cellStyle name="Normal 4 2 40" xfId="13446"/>
    <cellStyle name="Normal 4 2 41" xfId="13447"/>
    <cellStyle name="Normal 4 2 42" xfId="13448"/>
    <cellStyle name="Normal 4 2 43" xfId="13449"/>
    <cellStyle name="Normal 4 2 44" xfId="13450"/>
    <cellStyle name="Normal 4 2 5" xfId="13451"/>
    <cellStyle name="Normal 4 2 6" xfId="13452"/>
    <cellStyle name="Normal 4 2 7" xfId="13453"/>
    <cellStyle name="Normal 4 2 8" xfId="13454"/>
    <cellStyle name="Normal 4 2 9" xfId="13455"/>
    <cellStyle name="Normal 4 20" xfId="13456"/>
    <cellStyle name="Normal 4 21" xfId="13457"/>
    <cellStyle name="Normal 4 22" xfId="13458"/>
    <cellStyle name="Normal 4 23" xfId="13459"/>
    <cellStyle name="Normal 4 24" xfId="13460"/>
    <cellStyle name="Normal 4 25" xfId="13461"/>
    <cellStyle name="Normal 4 26" xfId="13462"/>
    <cellStyle name="Normal 4 27" xfId="13463"/>
    <cellStyle name="Normal 4 28" xfId="13464"/>
    <cellStyle name="Normal 4 29" xfId="13465"/>
    <cellStyle name="Normal 4 3" xfId="13466"/>
    <cellStyle name="Normal 4 30" xfId="13467"/>
    <cellStyle name="Normal 4 30 10" xfId="13468"/>
    <cellStyle name="Normal 4 30 10 2" xfId="13469"/>
    <cellStyle name="Normal 4 30 10 2 2" xfId="13470"/>
    <cellStyle name="Normal 4 30 10 2 2 2" xfId="13471"/>
    <cellStyle name="Normal 4 30 10 2 2 3" xfId="13472"/>
    <cellStyle name="Normal 4 30 10 2 2 4" xfId="13473"/>
    <cellStyle name="Normal 4 30 10 2 2 5" xfId="13474"/>
    <cellStyle name="Normal 4 30 10 2 2 6" xfId="13475"/>
    <cellStyle name="Normal 4 30 10 2 2 7" xfId="13476"/>
    <cellStyle name="Normal 4 30 10 2 2 8" xfId="13477"/>
    <cellStyle name="Normal 4 30 10 2 3" xfId="13478"/>
    <cellStyle name="Normal 4 30 10 2 4" xfId="13479"/>
    <cellStyle name="Normal 4 30 10 2 5" xfId="13480"/>
    <cellStyle name="Normal 4 30 10 2 6" xfId="13481"/>
    <cellStyle name="Normal 4 30 10 2 7" xfId="13482"/>
    <cellStyle name="Normal 4 30 10 2 8" xfId="13483"/>
    <cellStyle name="Normal 4 30 10 3" xfId="13484"/>
    <cellStyle name="Normal 4 30 10 4" xfId="13485"/>
    <cellStyle name="Normal 4 30 10 5" xfId="13486"/>
    <cellStyle name="Normal 4 30 10 6" xfId="13487"/>
    <cellStyle name="Normal 4 30 10 7" xfId="13488"/>
    <cellStyle name="Normal 4 30 10 8" xfId="13489"/>
    <cellStyle name="Normal 4 30 10 9" xfId="13490"/>
    <cellStyle name="Normal 4 30 11" xfId="13491"/>
    <cellStyle name="Normal 4 30 11 2" xfId="13492"/>
    <cellStyle name="Normal 4 30 11 3" xfId="13493"/>
    <cellStyle name="Normal 4 30 11 4" xfId="13494"/>
    <cellStyle name="Normal 4 30 11 5" xfId="13495"/>
    <cellStyle name="Normal 4 30 11 6" xfId="13496"/>
    <cellStyle name="Normal 4 30 11 7" xfId="13497"/>
    <cellStyle name="Normal 4 30 11 8" xfId="13498"/>
    <cellStyle name="Normal 4 30 12" xfId="13499"/>
    <cellStyle name="Normal 4 30 13" xfId="13500"/>
    <cellStyle name="Normal 4 30 14" xfId="13501"/>
    <cellStyle name="Normal 4 30 15" xfId="13502"/>
    <cellStyle name="Normal 4 30 16" xfId="13503"/>
    <cellStyle name="Normal 4 30 17" xfId="13504"/>
    <cellStyle name="Normal 4 30 2" xfId="13505"/>
    <cellStyle name="Normal 4 30 2 10" xfId="13506"/>
    <cellStyle name="Normal 4 30 2 10 2" xfId="13507"/>
    <cellStyle name="Normal 4 30 2 10 2 2" xfId="13508"/>
    <cellStyle name="Normal 4 30 2 10 2 2 2" xfId="13509"/>
    <cellStyle name="Normal 4 30 2 10 2 2 3" xfId="13510"/>
    <cellStyle name="Normal 4 30 2 10 2 2 4" xfId="13511"/>
    <cellStyle name="Normal 4 30 2 10 2 2 5" xfId="13512"/>
    <cellStyle name="Normal 4 30 2 10 2 2 6" xfId="13513"/>
    <cellStyle name="Normal 4 30 2 10 2 2 7" xfId="13514"/>
    <cellStyle name="Normal 4 30 2 10 2 2 8" xfId="13515"/>
    <cellStyle name="Normal 4 30 2 10 2 3" xfId="13516"/>
    <cellStyle name="Normal 4 30 2 10 2 4" xfId="13517"/>
    <cellStyle name="Normal 4 30 2 10 2 5" xfId="13518"/>
    <cellStyle name="Normal 4 30 2 10 2 6" xfId="13519"/>
    <cellStyle name="Normal 4 30 2 10 2 7" xfId="13520"/>
    <cellStyle name="Normal 4 30 2 10 2 8" xfId="13521"/>
    <cellStyle name="Normal 4 30 2 10 3" xfId="13522"/>
    <cellStyle name="Normal 4 30 2 10 4" xfId="13523"/>
    <cellStyle name="Normal 4 30 2 10 5" xfId="13524"/>
    <cellStyle name="Normal 4 30 2 10 6" xfId="13525"/>
    <cellStyle name="Normal 4 30 2 10 7" xfId="13526"/>
    <cellStyle name="Normal 4 30 2 10 8" xfId="13527"/>
    <cellStyle name="Normal 4 30 2 10 9" xfId="13528"/>
    <cellStyle name="Normal 4 30 2 11" xfId="13529"/>
    <cellStyle name="Normal 4 30 2 11 2" xfId="13530"/>
    <cellStyle name="Normal 4 30 2 11 3" xfId="13531"/>
    <cellStyle name="Normal 4 30 2 11 4" xfId="13532"/>
    <cellStyle name="Normal 4 30 2 11 5" xfId="13533"/>
    <cellStyle name="Normal 4 30 2 11 6" xfId="13534"/>
    <cellStyle name="Normal 4 30 2 11 7" xfId="13535"/>
    <cellStyle name="Normal 4 30 2 11 8" xfId="13536"/>
    <cellStyle name="Normal 4 30 2 12" xfId="13537"/>
    <cellStyle name="Normal 4 30 2 13" xfId="13538"/>
    <cellStyle name="Normal 4 30 2 14" xfId="13539"/>
    <cellStyle name="Normal 4 30 2 15" xfId="13540"/>
    <cellStyle name="Normal 4 30 2 16" xfId="13541"/>
    <cellStyle name="Normal 4 30 2 17" xfId="13542"/>
    <cellStyle name="Normal 4 30 2 2" xfId="13543"/>
    <cellStyle name="Normal 4 30 2 2 10" xfId="13544"/>
    <cellStyle name="Normal 4 30 2 2 2" xfId="13545"/>
    <cellStyle name="Normal 4 30 2 2 2 2" xfId="13546"/>
    <cellStyle name="Normal 4 30 2 2 2 2 2" xfId="13547"/>
    <cellStyle name="Normal 4 30 2 2 2 2 2 2" xfId="13548"/>
    <cellStyle name="Normal 4 30 2 2 2 2 2 3" xfId="13549"/>
    <cellStyle name="Normal 4 30 2 2 2 2 2 4" xfId="13550"/>
    <cellStyle name="Normal 4 30 2 2 2 2 2 5" xfId="13551"/>
    <cellStyle name="Normal 4 30 2 2 2 2 2 6" xfId="13552"/>
    <cellStyle name="Normal 4 30 2 2 2 2 2 7" xfId="13553"/>
    <cellStyle name="Normal 4 30 2 2 2 2 2 8" xfId="13554"/>
    <cellStyle name="Normal 4 30 2 2 2 2 3" xfId="13555"/>
    <cellStyle name="Normal 4 30 2 2 2 2 4" xfId="13556"/>
    <cellStyle name="Normal 4 30 2 2 2 2 5" xfId="13557"/>
    <cellStyle name="Normal 4 30 2 2 2 2 6" xfId="13558"/>
    <cellStyle name="Normal 4 30 2 2 2 2 7" xfId="13559"/>
    <cellStyle name="Normal 4 30 2 2 2 2 8" xfId="13560"/>
    <cellStyle name="Normal 4 30 2 2 2 3" xfId="13561"/>
    <cellStyle name="Normal 4 30 2 2 2 4" xfId="13562"/>
    <cellStyle name="Normal 4 30 2 2 2 5" xfId="13563"/>
    <cellStyle name="Normal 4 30 2 2 2 6" xfId="13564"/>
    <cellStyle name="Normal 4 30 2 2 2 7" xfId="13565"/>
    <cellStyle name="Normal 4 30 2 2 2 8" xfId="13566"/>
    <cellStyle name="Normal 4 30 2 2 2 9" xfId="13567"/>
    <cellStyle name="Normal 4 30 2 2 3" xfId="13568"/>
    <cellStyle name="Normal 4 30 2 2 4" xfId="13569"/>
    <cellStyle name="Normal 4 30 2 2 4 2" xfId="13570"/>
    <cellStyle name="Normal 4 30 2 2 4 3" xfId="13571"/>
    <cellStyle name="Normal 4 30 2 2 4 4" xfId="13572"/>
    <cellStyle name="Normal 4 30 2 2 4 5" xfId="13573"/>
    <cellStyle name="Normal 4 30 2 2 4 6" xfId="13574"/>
    <cellStyle name="Normal 4 30 2 2 4 7" xfId="13575"/>
    <cellStyle name="Normal 4 30 2 2 4 8" xfId="13576"/>
    <cellStyle name="Normal 4 30 2 2 5" xfId="13577"/>
    <cellStyle name="Normal 4 30 2 2 6" xfId="13578"/>
    <cellStyle name="Normal 4 30 2 2 7" xfId="13579"/>
    <cellStyle name="Normal 4 30 2 2 8" xfId="13580"/>
    <cellStyle name="Normal 4 30 2 2 9" xfId="13581"/>
    <cellStyle name="Normal 4 30 2 3" xfId="13582"/>
    <cellStyle name="Normal 4 30 2 4" xfId="13583"/>
    <cellStyle name="Normal 4 30 2 5" xfId="13584"/>
    <cellStyle name="Normal 4 30 2 6" xfId="13585"/>
    <cellStyle name="Normal 4 30 2 7" xfId="13586"/>
    <cellStyle name="Normal 4 30 2 8" xfId="13587"/>
    <cellStyle name="Normal 4 30 2 9" xfId="13588"/>
    <cellStyle name="Normal 4 30 3" xfId="13589"/>
    <cellStyle name="Normal 4 30 3 10" xfId="13590"/>
    <cellStyle name="Normal 4 30 3 2" xfId="13591"/>
    <cellStyle name="Normal 4 30 3 2 2" xfId="13592"/>
    <cellStyle name="Normal 4 30 3 2 2 2" xfId="13593"/>
    <cellStyle name="Normal 4 30 3 2 2 2 2" xfId="13594"/>
    <cellStyle name="Normal 4 30 3 2 2 2 3" xfId="13595"/>
    <cellStyle name="Normal 4 30 3 2 2 2 4" xfId="13596"/>
    <cellStyle name="Normal 4 30 3 2 2 2 5" xfId="13597"/>
    <cellStyle name="Normal 4 30 3 2 2 2 6" xfId="13598"/>
    <cellStyle name="Normal 4 30 3 2 2 2 7" xfId="13599"/>
    <cellStyle name="Normal 4 30 3 2 2 2 8" xfId="13600"/>
    <cellStyle name="Normal 4 30 3 2 2 3" xfId="13601"/>
    <cellStyle name="Normal 4 30 3 2 2 4" xfId="13602"/>
    <cellStyle name="Normal 4 30 3 2 2 5" xfId="13603"/>
    <cellStyle name="Normal 4 30 3 2 2 6" xfId="13604"/>
    <cellStyle name="Normal 4 30 3 2 2 7" xfId="13605"/>
    <cellStyle name="Normal 4 30 3 2 2 8" xfId="13606"/>
    <cellStyle name="Normal 4 30 3 2 3" xfId="13607"/>
    <cellStyle name="Normal 4 30 3 2 4" xfId="13608"/>
    <cellStyle name="Normal 4 30 3 2 5" xfId="13609"/>
    <cellStyle name="Normal 4 30 3 2 6" xfId="13610"/>
    <cellStyle name="Normal 4 30 3 2 7" xfId="13611"/>
    <cellStyle name="Normal 4 30 3 2 8" xfId="13612"/>
    <cellStyle name="Normal 4 30 3 2 9" xfId="13613"/>
    <cellStyle name="Normal 4 30 3 3" xfId="13614"/>
    <cellStyle name="Normal 4 30 3 4" xfId="13615"/>
    <cellStyle name="Normal 4 30 3 4 2" xfId="13616"/>
    <cellStyle name="Normal 4 30 3 4 3" xfId="13617"/>
    <cellStyle name="Normal 4 30 3 4 4" xfId="13618"/>
    <cellStyle name="Normal 4 30 3 4 5" xfId="13619"/>
    <cellStyle name="Normal 4 30 3 4 6" xfId="13620"/>
    <cellStyle name="Normal 4 30 3 4 7" xfId="13621"/>
    <cellStyle name="Normal 4 30 3 4 8" xfId="13622"/>
    <cellStyle name="Normal 4 30 3 5" xfId="13623"/>
    <cellStyle name="Normal 4 30 3 6" xfId="13624"/>
    <cellStyle name="Normal 4 30 3 7" xfId="13625"/>
    <cellStyle name="Normal 4 30 3 8" xfId="13626"/>
    <cellStyle name="Normal 4 30 3 9" xfId="13627"/>
    <cellStyle name="Normal 4 30 4" xfId="13628"/>
    <cellStyle name="Normal 4 30 5" xfId="13629"/>
    <cellStyle name="Normal 4 30 6" xfId="13630"/>
    <cellStyle name="Normal 4 30 7" xfId="13631"/>
    <cellStyle name="Normal 4 30 8" xfId="13632"/>
    <cellStyle name="Normal 4 30 9" xfId="13633"/>
    <cellStyle name="Normal 4 31" xfId="13634"/>
    <cellStyle name="Normal 4 32" xfId="13635"/>
    <cellStyle name="Normal 4 33" xfId="13636"/>
    <cellStyle name="Normal 4 34" xfId="13637"/>
    <cellStyle name="Normal 4 35" xfId="13638"/>
    <cellStyle name="Normal 4 35 10" xfId="13639"/>
    <cellStyle name="Normal 4 35 2" xfId="13640"/>
    <cellStyle name="Normal 4 35 2 2" xfId="13641"/>
    <cellStyle name="Normal 4 35 2 2 2" xfId="13642"/>
    <cellStyle name="Normal 4 35 2 2 2 2" xfId="13643"/>
    <cellStyle name="Normal 4 35 2 2 2 3" xfId="13644"/>
    <cellStyle name="Normal 4 35 2 2 2 4" xfId="13645"/>
    <cellStyle name="Normal 4 35 2 2 2 5" xfId="13646"/>
    <cellStyle name="Normal 4 35 2 2 2 6" xfId="13647"/>
    <cellStyle name="Normal 4 35 2 2 2 7" xfId="13648"/>
    <cellStyle name="Normal 4 35 2 2 2 8" xfId="13649"/>
    <cellStyle name="Normal 4 35 2 2 3" xfId="13650"/>
    <cellStyle name="Normal 4 35 2 2 4" xfId="13651"/>
    <cellStyle name="Normal 4 35 2 2 5" xfId="13652"/>
    <cellStyle name="Normal 4 35 2 2 6" xfId="13653"/>
    <cellStyle name="Normal 4 35 2 2 7" xfId="13654"/>
    <cellStyle name="Normal 4 35 2 2 8" xfId="13655"/>
    <cellStyle name="Normal 4 35 2 3" xfId="13656"/>
    <cellStyle name="Normal 4 35 2 4" xfId="13657"/>
    <cellStyle name="Normal 4 35 2 5" xfId="13658"/>
    <cellStyle name="Normal 4 35 2 6" xfId="13659"/>
    <cellStyle name="Normal 4 35 2 7" xfId="13660"/>
    <cellStyle name="Normal 4 35 2 8" xfId="13661"/>
    <cellStyle name="Normal 4 35 2 9" xfId="13662"/>
    <cellStyle name="Normal 4 35 3" xfId="13663"/>
    <cellStyle name="Normal 4 35 4" xfId="13664"/>
    <cellStyle name="Normal 4 35 4 2" xfId="13665"/>
    <cellStyle name="Normal 4 35 4 3" xfId="13666"/>
    <cellStyle name="Normal 4 35 4 4" xfId="13667"/>
    <cellStyle name="Normal 4 35 4 5" xfId="13668"/>
    <cellStyle name="Normal 4 35 4 6" xfId="13669"/>
    <cellStyle name="Normal 4 35 4 7" xfId="13670"/>
    <cellStyle name="Normal 4 35 4 8" xfId="13671"/>
    <cellStyle name="Normal 4 35 5" xfId="13672"/>
    <cellStyle name="Normal 4 35 6" xfId="13673"/>
    <cellStyle name="Normal 4 35 7" xfId="13674"/>
    <cellStyle name="Normal 4 35 8" xfId="13675"/>
    <cellStyle name="Normal 4 35 9" xfId="13676"/>
    <cellStyle name="Normal 4 36" xfId="13677"/>
    <cellStyle name="Normal 4 37" xfId="13678"/>
    <cellStyle name="Normal 4 38" xfId="13679"/>
    <cellStyle name="Normal 4 39" xfId="13680"/>
    <cellStyle name="Normal 4 4" xfId="13681"/>
    <cellStyle name="Normal 4 40" xfId="13682"/>
    <cellStyle name="Normal 4 41" xfId="13683"/>
    <cellStyle name="Normal 4 42" xfId="13684"/>
    <cellStyle name="Normal 4 43" xfId="13685"/>
    <cellStyle name="Normal 4 43 2" xfId="13686"/>
    <cellStyle name="Normal 4 43 2 2" xfId="13687"/>
    <cellStyle name="Normal 4 43 2 2 2" xfId="13688"/>
    <cellStyle name="Normal 4 43 2 2 3" xfId="13689"/>
    <cellStyle name="Normal 4 43 2 2 4" xfId="13690"/>
    <cellStyle name="Normal 4 43 2 2 5" xfId="13691"/>
    <cellStyle name="Normal 4 43 2 2 6" xfId="13692"/>
    <cellStyle name="Normal 4 43 2 2 7" xfId="13693"/>
    <cellStyle name="Normal 4 43 2 2 8" xfId="13694"/>
    <cellStyle name="Normal 4 43 2 3" xfId="13695"/>
    <cellStyle name="Normal 4 43 2 4" xfId="13696"/>
    <cellStyle name="Normal 4 43 2 5" xfId="13697"/>
    <cellStyle name="Normal 4 43 2 6" xfId="13698"/>
    <cellStyle name="Normal 4 43 2 7" xfId="13699"/>
    <cellStyle name="Normal 4 43 2 8" xfId="13700"/>
    <cellStyle name="Normal 4 43 3" xfId="13701"/>
    <cellStyle name="Normal 4 43 4" xfId="13702"/>
    <cellStyle name="Normal 4 43 5" xfId="13703"/>
    <cellStyle name="Normal 4 43 6" xfId="13704"/>
    <cellStyle name="Normal 4 43 7" xfId="13705"/>
    <cellStyle name="Normal 4 43 8" xfId="13706"/>
    <cellStyle name="Normal 4 43 9" xfId="13707"/>
    <cellStyle name="Normal 4 44" xfId="13708"/>
    <cellStyle name="Normal 4 44 2" xfId="13709"/>
    <cellStyle name="Normal 4 44 3" xfId="13710"/>
    <cellStyle name="Normal 4 44 4" xfId="13711"/>
    <cellStyle name="Normal 4 44 5" xfId="13712"/>
    <cellStyle name="Normal 4 44 6" xfId="13713"/>
    <cellStyle name="Normal 4 44 7" xfId="13714"/>
    <cellStyle name="Normal 4 44 8" xfId="13715"/>
    <cellStyle name="Normal 4 45" xfId="13716"/>
    <cellStyle name="Normal 4 46" xfId="13717"/>
    <cellStyle name="Normal 4 47" xfId="13718"/>
    <cellStyle name="Normal 4 48" xfId="13719"/>
    <cellStyle name="Normal 4 49" xfId="13720"/>
    <cellStyle name="Normal 4 5" xfId="13721"/>
    <cellStyle name="Normal 4 50" xfId="13722"/>
    <cellStyle name="Normal 4 51" xfId="13723"/>
    <cellStyle name="Normal 4 52" xfId="13724"/>
    <cellStyle name="Normal 4 6" xfId="13725"/>
    <cellStyle name="Normal 4 7" xfId="13726"/>
    <cellStyle name="Normal 4 8" xfId="13727"/>
    <cellStyle name="Normal 4 9" xfId="13728"/>
    <cellStyle name="Normal 4 9 10" xfId="13729"/>
    <cellStyle name="Normal 4 9 11" xfId="13730"/>
    <cellStyle name="Normal 4 9 12" xfId="13731"/>
    <cellStyle name="Normal 4 9 13" xfId="13732"/>
    <cellStyle name="Normal 4 9 14" xfId="13733"/>
    <cellStyle name="Normal 4 9 15" xfId="13734"/>
    <cellStyle name="Normal 4 9 15 2" xfId="13735"/>
    <cellStyle name="Normal 4 9 15 2 2" xfId="13736"/>
    <cellStyle name="Normal 4 9 15 2 2 2" xfId="13737"/>
    <cellStyle name="Normal 4 9 15 2 2 3" xfId="13738"/>
    <cellStyle name="Normal 4 9 15 2 2 4" xfId="13739"/>
    <cellStyle name="Normal 4 9 15 2 2 5" xfId="13740"/>
    <cellStyle name="Normal 4 9 15 2 2 6" xfId="13741"/>
    <cellStyle name="Normal 4 9 15 2 2 7" xfId="13742"/>
    <cellStyle name="Normal 4 9 15 2 2 8" xfId="13743"/>
    <cellStyle name="Normal 4 9 15 2 3" xfId="13744"/>
    <cellStyle name="Normal 4 9 15 2 4" xfId="13745"/>
    <cellStyle name="Normal 4 9 15 2 5" xfId="13746"/>
    <cellStyle name="Normal 4 9 15 2 6" xfId="13747"/>
    <cellStyle name="Normal 4 9 15 2 7" xfId="13748"/>
    <cellStyle name="Normal 4 9 15 2 8" xfId="13749"/>
    <cellStyle name="Normal 4 9 15 3" xfId="13750"/>
    <cellStyle name="Normal 4 9 15 4" xfId="13751"/>
    <cellStyle name="Normal 4 9 15 5" xfId="13752"/>
    <cellStyle name="Normal 4 9 15 6" xfId="13753"/>
    <cellStyle name="Normal 4 9 15 7" xfId="13754"/>
    <cellStyle name="Normal 4 9 15 8" xfId="13755"/>
    <cellStyle name="Normal 4 9 15 9" xfId="13756"/>
    <cellStyle name="Normal 4 9 16" xfId="13757"/>
    <cellStyle name="Normal 4 9 16 2" xfId="13758"/>
    <cellStyle name="Normal 4 9 16 3" xfId="13759"/>
    <cellStyle name="Normal 4 9 16 4" xfId="13760"/>
    <cellStyle name="Normal 4 9 16 5" xfId="13761"/>
    <cellStyle name="Normal 4 9 16 6" xfId="13762"/>
    <cellStyle name="Normal 4 9 16 7" xfId="13763"/>
    <cellStyle name="Normal 4 9 16 8" xfId="13764"/>
    <cellStyle name="Normal 4 9 17" xfId="13765"/>
    <cellStyle name="Normal 4 9 18" xfId="13766"/>
    <cellStyle name="Normal 4 9 19" xfId="13767"/>
    <cellStyle name="Normal 4 9 2" xfId="13768"/>
    <cellStyle name="Normal 4 9 2 10" xfId="13769"/>
    <cellStyle name="Normal 4 9 2 11" xfId="13770"/>
    <cellStyle name="Normal 4 9 2 12" xfId="13771"/>
    <cellStyle name="Normal 4 9 2 13" xfId="13772"/>
    <cellStyle name="Normal 4 9 2 14" xfId="13773"/>
    <cellStyle name="Normal 4 9 2 15" xfId="13774"/>
    <cellStyle name="Normal 4 9 2 15 2" xfId="13775"/>
    <cellStyle name="Normal 4 9 2 15 2 2" xfId="13776"/>
    <cellStyle name="Normal 4 9 2 15 2 2 2" xfId="13777"/>
    <cellStyle name="Normal 4 9 2 15 2 2 3" xfId="13778"/>
    <cellStyle name="Normal 4 9 2 15 2 2 4" xfId="13779"/>
    <cellStyle name="Normal 4 9 2 15 2 2 5" xfId="13780"/>
    <cellStyle name="Normal 4 9 2 15 2 2 6" xfId="13781"/>
    <cellStyle name="Normal 4 9 2 15 2 2 7" xfId="13782"/>
    <cellStyle name="Normal 4 9 2 15 2 2 8" xfId="13783"/>
    <cellStyle name="Normal 4 9 2 15 2 3" xfId="13784"/>
    <cellStyle name="Normal 4 9 2 15 2 4" xfId="13785"/>
    <cellStyle name="Normal 4 9 2 15 2 5" xfId="13786"/>
    <cellStyle name="Normal 4 9 2 15 2 6" xfId="13787"/>
    <cellStyle name="Normal 4 9 2 15 2 7" xfId="13788"/>
    <cellStyle name="Normal 4 9 2 15 2 8" xfId="13789"/>
    <cellStyle name="Normal 4 9 2 15 3" xfId="13790"/>
    <cellStyle name="Normal 4 9 2 15 4" xfId="13791"/>
    <cellStyle name="Normal 4 9 2 15 5" xfId="13792"/>
    <cellStyle name="Normal 4 9 2 15 6" xfId="13793"/>
    <cellStyle name="Normal 4 9 2 15 7" xfId="13794"/>
    <cellStyle name="Normal 4 9 2 15 8" xfId="13795"/>
    <cellStyle name="Normal 4 9 2 15 9" xfId="13796"/>
    <cellStyle name="Normal 4 9 2 16" xfId="13797"/>
    <cellStyle name="Normal 4 9 2 16 2" xfId="13798"/>
    <cellStyle name="Normal 4 9 2 16 3" xfId="13799"/>
    <cellStyle name="Normal 4 9 2 16 4" xfId="13800"/>
    <cellStyle name="Normal 4 9 2 16 5" xfId="13801"/>
    <cellStyle name="Normal 4 9 2 16 6" xfId="13802"/>
    <cellStyle name="Normal 4 9 2 16 7" xfId="13803"/>
    <cellStyle name="Normal 4 9 2 16 8" xfId="13804"/>
    <cellStyle name="Normal 4 9 2 17" xfId="13805"/>
    <cellStyle name="Normal 4 9 2 18" xfId="13806"/>
    <cellStyle name="Normal 4 9 2 19" xfId="13807"/>
    <cellStyle name="Normal 4 9 2 2" xfId="13808"/>
    <cellStyle name="Normal 4 9 2 2 10" xfId="13809"/>
    <cellStyle name="Normal 4 9 2 2 10 2" xfId="13810"/>
    <cellStyle name="Normal 4 9 2 2 10 2 2" xfId="13811"/>
    <cellStyle name="Normal 4 9 2 2 10 2 2 2" xfId="13812"/>
    <cellStyle name="Normal 4 9 2 2 10 2 2 3" xfId="13813"/>
    <cellStyle name="Normal 4 9 2 2 10 2 2 4" xfId="13814"/>
    <cellStyle name="Normal 4 9 2 2 10 2 2 5" xfId="13815"/>
    <cellStyle name="Normal 4 9 2 2 10 2 2 6" xfId="13816"/>
    <cellStyle name="Normal 4 9 2 2 10 2 2 7" xfId="13817"/>
    <cellStyle name="Normal 4 9 2 2 10 2 2 8" xfId="13818"/>
    <cellStyle name="Normal 4 9 2 2 10 2 3" xfId="13819"/>
    <cellStyle name="Normal 4 9 2 2 10 2 4" xfId="13820"/>
    <cellStyle name="Normal 4 9 2 2 10 2 5" xfId="13821"/>
    <cellStyle name="Normal 4 9 2 2 10 2 6" xfId="13822"/>
    <cellStyle name="Normal 4 9 2 2 10 2 7" xfId="13823"/>
    <cellStyle name="Normal 4 9 2 2 10 2 8" xfId="13824"/>
    <cellStyle name="Normal 4 9 2 2 10 3" xfId="13825"/>
    <cellStyle name="Normal 4 9 2 2 10 4" xfId="13826"/>
    <cellStyle name="Normal 4 9 2 2 10 5" xfId="13827"/>
    <cellStyle name="Normal 4 9 2 2 10 6" xfId="13828"/>
    <cellStyle name="Normal 4 9 2 2 10 7" xfId="13829"/>
    <cellStyle name="Normal 4 9 2 2 10 8" xfId="13830"/>
    <cellStyle name="Normal 4 9 2 2 10 9" xfId="13831"/>
    <cellStyle name="Normal 4 9 2 2 11" xfId="13832"/>
    <cellStyle name="Normal 4 9 2 2 11 2" xfId="13833"/>
    <cellStyle name="Normal 4 9 2 2 11 3" xfId="13834"/>
    <cellStyle name="Normal 4 9 2 2 11 4" xfId="13835"/>
    <cellStyle name="Normal 4 9 2 2 11 5" xfId="13836"/>
    <cellStyle name="Normal 4 9 2 2 11 6" xfId="13837"/>
    <cellStyle name="Normal 4 9 2 2 11 7" xfId="13838"/>
    <cellStyle name="Normal 4 9 2 2 11 8" xfId="13839"/>
    <cellStyle name="Normal 4 9 2 2 12" xfId="13840"/>
    <cellStyle name="Normal 4 9 2 2 13" xfId="13841"/>
    <cellStyle name="Normal 4 9 2 2 14" xfId="13842"/>
    <cellStyle name="Normal 4 9 2 2 15" xfId="13843"/>
    <cellStyle name="Normal 4 9 2 2 16" xfId="13844"/>
    <cellStyle name="Normal 4 9 2 2 17" xfId="13845"/>
    <cellStyle name="Normal 4 9 2 2 2" xfId="13846"/>
    <cellStyle name="Normal 4 9 2 2 2 10" xfId="13847"/>
    <cellStyle name="Normal 4 9 2 2 2 10 2" xfId="13848"/>
    <cellStyle name="Normal 4 9 2 2 2 10 2 2" xfId="13849"/>
    <cellStyle name="Normal 4 9 2 2 2 10 2 2 2" xfId="13850"/>
    <cellStyle name="Normal 4 9 2 2 2 10 2 2 3" xfId="13851"/>
    <cellStyle name="Normal 4 9 2 2 2 10 2 2 4" xfId="13852"/>
    <cellStyle name="Normal 4 9 2 2 2 10 2 2 5" xfId="13853"/>
    <cellStyle name="Normal 4 9 2 2 2 10 2 2 6" xfId="13854"/>
    <cellStyle name="Normal 4 9 2 2 2 10 2 2 7" xfId="13855"/>
    <cellStyle name="Normal 4 9 2 2 2 10 2 2 8" xfId="13856"/>
    <cellStyle name="Normal 4 9 2 2 2 10 2 3" xfId="13857"/>
    <cellStyle name="Normal 4 9 2 2 2 10 2 4" xfId="13858"/>
    <cellStyle name="Normal 4 9 2 2 2 10 2 5" xfId="13859"/>
    <cellStyle name="Normal 4 9 2 2 2 10 2 6" xfId="13860"/>
    <cellStyle name="Normal 4 9 2 2 2 10 2 7" xfId="13861"/>
    <cellStyle name="Normal 4 9 2 2 2 10 2 8" xfId="13862"/>
    <cellStyle name="Normal 4 9 2 2 2 10 3" xfId="13863"/>
    <cellStyle name="Normal 4 9 2 2 2 10 4" xfId="13864"/>
    <cellStyle name="Normal 4 9 2 2 2 10 5" xfId="13865"/>
    <cellStyle name="Normal 4 9 2 2 2 10 6" xfId="13866"/>
    <cellStyle name="Normal 4 9 2 2 2 10 7" xfId="13867"/>
    <cellStyle name="Normal 4 9 2 2 2 10 8" xfId="13868"/>
    <cellStyle name="Normal 4 9 2 2 2 10 9" xfId="13869"/>
    <cellStyle name="Normal 4 9 2 2 2 11" xfId="13870"/>
    <cellStyle name="Normal 4 9 2 2 2 11 2" xfId="13871"/>
    <cellStyle name="Normal 4 9 2 2 2 11 3" xfId="13872"/>
    <cellStyle name="Normal 4 9 2 2 2 11 4" xfId="13873"/>
    <cellStyle name="Normal 4 9 2 2 2 11 5" xfId="13874"/>
    <cellStyle name="Normal 4 9 2 2 2 11 6" xfId="13875"/>
    <cellStyle name="Normal 4 9 2 2 2 11 7" xfId="13876"/>
    <cellStyle name="Normal 4 9 2 2 2 11 8" xfId="13877"/>
    <cellStyle name="Normal 4 9 2 2 2 12" xfId="13878"/>
    <cellStyle name="Normal 4 9 2 2 2 13" xfId="13879"/>
    <cellStyle name="Normal 4 9 2 2 2 14" xfId="13880"/>
    <cellStyle name="Normal 4 9 2 2 2 15" xfId="13881"/>
    <cellStyle name="Normal 4 9 2 2 2 16" xfId="13882"/>
    <cellStyle name="Normal 4 9 2 2 2 17" xfId="13883"/>
    <cellStyle name="Normal 4 9 2 2 2 2" xfId="13884"/>
    <cellStyle name="Normal 4 9 2 2 2 2 10" xfId="13885"/>
    <cellStyle name="Normal 4 9 2 2 2 2 2" xfId="13886"/>
    <cellStyle name="Normal 4 9 2 2 2 2 2 2" xfId="13887"/>
    <cellStyle name="Normal 4 9 2 2 2 2 2 2 2" xfId="13888"/>
    <cellStyle name="Normal 4 9 2 2 2 2 2 2 2 2" xfId="13889"/>
    <cellStyle name="Normal 4 9 2 2 2 2 2 2 2 3" xfId="13890"/>
    <cellStyle name="Normal 4 9 2 2 2 2 2 2 2 4" xfId="13891"/>
    <cellStyle name="Normal 4 9 2 2 2 2 2 2 2 5" xfId="13892"/>
    <cellStyle name="Normal 4 9 2 2 2 2 2 2 2 6" xfId="13893"/>
    <cellStyle name="Normal 4 9 2 2 2 2 2 2 2 7" xfId="13894"/>
    <cellStyle name="Normal 4 9 2 2 2 2 2 2 2 8" xfId="13895"/>
    <cellStyle name="Normal 4 9 2 2 2 2 2 2 3" xfId="13896"/>
    <cellStyle name="Normal 4 9 2 2 2 2 2 2 4" xfId="13897"/>
    <cellStyle name="Normal 4 9 2 2 2 2 2 2 5" xfId="13898"/>
    <cellStyle name="Normal 4 9 2 2 2 2 2 2 6" xfId="13899"/>
    <cellStyle name="Normal 4 9 2 2 2 2 2 2 7" xfId="13900"/>
    <cellStyle name="Normal 4 9 2 2 2 2 2 2 8" xfId="13901"/>
    <cellStyle name="Normal 4 9 2 2 2 2 2 3" xfId="13902"/>
    <cellStyle name="Normal 4 9 2 2 2 2 2 4" xfId="13903"/>
    <cellStyle name="Normal 4 9 2 2 2 2 2 5" xfId="13904"/>
    <cellStyle name="Normal 4 9 2 2 2 2 2 6" xfId="13905"/>
    <cellStyle name="Normal 4 9 2 2 2 2 2 7" xfId="13906"/>
    <cellStyle name="Normal 4 9 2 2 2 2 2 8" xfId="13907"/>
    <cellStyle name="Normal 4 9 2 2 2 2 2 9" xfId="13908"/>
    <cellStyle name="Normal 4 9 2 2 2 2 3" xfId="13909"/>
    <cellStyle name="Normal 4 9 2 2 2 2 4" xfId="13910"/>
    <cellStyle name="Normal 4 9 2 2 2 2 4 2" xfId="13911"/>
    <cellStyle name="Normal 4 9 2 2 2 2 4 3" xfId="13912"/>
    <cellStyle name="Normal 4 9 2 2 2 2 4 4" xfId="13913"/>
    <cellStyle name="Normal 4 9 2 2 2 2 4 5" xfId="13914"/>
    <cellStyle name="Normal 4 9 2 2 2 2 4 6" xfId="13915"/>
    <cellStyle name="Normal 4 9 2 2 2 2 4 7" xfId="13916"/>
    <cellStyle name="Normal 4 9 2 2 2 2 4 8" xfId="13917"/>
    <cellStyle name="Normal 4 9 2 2 2 2 5" xfId="13918"/>
    <cellStyle name="Normal 4 9 2 2 2 2 6" xfId="13919"/>
    <cellStyle name="Normal 4 9 2 2 2 2 7" xfId="13920"/>
    <cellStyle name="Normal 4 9 2 2 2 2 8" xfId="13921"/>
    <cellStyle name="Normal 4 9 2 2 2 2 9" xfId="13922"/>
    <cellStyle name="Normal 4 9 2 2 2 3" xfId="13923"/>
    <cellStyle name="Normal 4 9 2 2 2 4" xfId="13924"/>
    <cellStyle name="Normal 4 9 2 2 2 5" xfId="13925"/>
    <cellStyle name="Normal 4 9 2 2 2 6" xfId="13926"/>
    <cellStyle name="Normal 4 9 2 2 2 7" xfId="13927"/>
    <cellStyle name="Normal 4 9 2 2 2 8" xfId="13928"/>
    <cellStyle name="Normal 4 9 2 2 2 9" xfId="13929"/>
    <cellStyle name="Normal 4 9 2 2 3" xfId="13930"/>
    <cellStyle name="Normal 4 9 2 2 3 10" xfId="13931"/>
    <cellStyle name="Normal 4 9 2 2 3 2" xfId="13932"/>
    <cellStyle name="Normal 4 9 2 2 3 2 2" xfId="13933"/>
    <cellStyle name="Normal 4 9 2 2 3 2 2 2" xfId="13934"/>
    <cellStyle name="Normal 4 9 2 2 3 2 2 2 2" xfId="13935"/>
    <cellStyle name="Normal 4 9 2 2 3 2 2 2 3" xfId="13936"/>
    <cellStyle name="Normal 4 9 2 2 3 2 2 2 4" xfId="13937"/>
    <cellStyle name="Normal 4 9 2 2 3 2 2 2 5" xfId="13938"/>
    <cellStyle name="Normal 4 9 2 2 3 2 2 2 6" xfId="13939"/>
    <cellStyle name="Normal 4 9 2 2 3 2 2 2 7" xfId="13940"/>
    <cellStyle name="Normal 4 9 2 2 3 2 2 2 8" xfId="13941"/>
    <cellStyle name="Normal 4 9 2 2 3 2 2 3" xfId="13942"/>
    <cellStyle name="Normal 4 9 2 2 3 2 2 4" xfId="13943"/>
    <cellStyle name="Normal 4 9 2 2 3 2 2 5" xfId="13944"/>
    <cellStyle name="Normal 4 9 2 2 3 2 2 6" xfId="13945"/>
    <cellStyle name="Normal 4 9 2 2 3 2 2 7" xfId="13946"/>
    <cellStyle name="Normal 4 9 2 2 3 2 2 8" xfId="13947"/>
    <cellStyle name="Normal 4 9 2 2 3 2 3" xfId="13948"/>
    <cellStyle name="Normal 4 9 2 2 3 2 4" xfId="13949"/>
    <cellStyle name="Normal 4 9 2 2 3 2 5" xfId="13950"/>
    <cellStyle name="Normal 4 9 2 2 3 2 6" xfId="13951"/>
    <cellStyle name="Normal 4 9 2 2 3 2 7" xfId="13952"/>
    <cellStyle name="Normal 4 9 2 2 3 2 8" xfId="13953"/>
    <cellStyle name="Normal 4 9 2 2 3 2 9" xfId="13954"/>
    <cellStyle name="Normal 4 9 2 2 3 3" xfId="13955"/>
    <cellStyle name="Normal 4 9 2 2 3 4" xfId="13956"/>
    <cellStyle name="Normal 4 9 2 2 3 4 2" xfId="13957"/>
    <cellStyle name="Normal 4 9 2 2 3 4 3" xfId="13958"/>
    <cellStyle name="Normal 4 9 2 2 3 4 4" xfId="13959"/>
    <cellStyle name="Normal 4 9 2 2 3 4 5" xfId="13960"/>
    <cellStyle name="Normal 4 9 2 2 3 4 6" xfId="13961"/>
    <cellStyle name="Normal 4 9 2 2 3 4 7" xfId="13962"/>
    <cellStyle name="Normal 4 9 2 2 3 4 8" xfId="13963"/>
    <cellStyle name="Normal 4 9 2 2 3 5" xfId="13964"/>
    <cellStyle name="Normal 4 9 2 2 3 6" xfId="13965"/>
    <cellStyle name="Normal 4 9 2 2 3 7" xfId="13966"/>
    <cellStyle name="Normal 4 9 2 2 3 8" xfId="13967"/>
    <cellStyle name="Normal 4 9 2 2 3 9" xfId="13968"/>
    <cellStyle name="Normal 4 9 2 2 4" xfId="13969"/>
    <cellStyle name="Normal 4 9 2 2 5" xfId="13970"/>
    <cellStyle name="Normal 4 9 2 2 6" xfId="13971"/>
    <cellStyle name="Normal 4 9 2 2 7" xfId="13972"/>
    <cellStyle name="Normal 4 9 2 2 8" xfId="13973"/>
    <cellStyle name="Normal 4 9 2 2 9" xfId="13974"/>
    <cellStyle name="Normal 4 9 2 20" xfId="13975"/>
    <cellStyle name="Normal 4 9 2 21" xfId="13976"/>
    <cellStyle name="Normal 4 9 2 22" xfId="13977"/>
    <cellStyle name="Normal 4 9 2 3" xfId="13978"/>
    <cellStyle name="Normal 4 9 2 4" xfId="13979"/>
    <cellStyle name="Normal 4 9 2 5" xfId="13980"/>
    <cellStyle name="Normal 4 9 2 6" xfId="13981"/>
    <cellStyle name="Normal 4 9 2 7" xfId="13982"/>
    <cellStyle name="Normal 4 9 2 7 10" xfId="13983"/>
    <cellStyle name="Normal 4 9 2 7 2" xfId="13984"/>
    <cellStyle name="Normal 4 9 2 7 2 2" xfId="13985"/>
    <cellStyle name="Normal 4 9 2 7 2 2 2" xfId="13986"/>
    <cellStyle name="Normal 4 9 2 7 2 2 2 2" xfId="13987"/>
    <cellStyle name="Normal 4 9 2 7 2 2 2 3" xfId="13988"/>
    <cellStyle name="Normal 4 9 2 7 2 2 2 4" xfId="13989"/>
    <cellStyle name="Normal 4 9 2 7 2 2 2 5" xfId="13990"/>
    <cellStyle name="Normal 4 9 2 7 2 2 2 6" xfId="13991"/>
    <cellStyle name="Normal 4 9 2 7 2 2 2 7" xfId="13992"/>
    <cellStyle name="Normal 4 9 2 7 2 2 2 8" xfId="13993"/>
    <cellStyle name="Normal 4 9 2 7 2 2 3" xfId="13994"/>
    <cellStyle name="Normal 4 9 2 7 2 2 4" xfId="13995"/>
    <cellStyle name="Normal 4 9 2 7 2 2 5" xfId="13996"/>
    <cellStyle name="Normal 4 9 2 7 2 2 6" xfId="13997"/>
    <cellStyle name="Normal 4 9 2 7 2 2 7" xfId="13998"/>
    <cellStyle name="Normal 4 9 2 7 2 2 8" xfId="13999"/>
    <cellStyle name="Normal 4 9 2 7 2 3" xfId="14000"/>
    <cellStyle name="Normal 4 9 2 7 2 4" xfId="14001"/>
    <cellStyle name="Normal 4 9 2 7 2 5" xfId="14002"/>
    <cellStyle name="Normal 4 9 2 7 2 6" xfId="14003"/>
    <cellStyle name="Normal 4 9 2 7 2 7" xfId="14004"/>
    <cellStyle name="Normal 4 9 2 7 2 8" xfId="14005"/>
    <cellStyle name="Normal 4 9 2 7 2 9" xfId="14006"/>
    <cellStyle name="Normal 4 9 2 7 3" xfId="14007"/>
    <cellStyle name="Normal 4 9 2 7 4" xfId="14008"/>
    <cellStyle name="Normal 4 9 2 7 4 2" xfId="14009"/>
    <cellStyle name="Normal 4 9 2 7 4 3" xfId="14010"/>
    <cellStyle name="Normal 4 9 2 7 4 4" xfId="14011"/>
    <cellStyle name="Normal 4 9 2 7 4 5" xfId="14012"/>
    <cellStyle name="Normal 4 9 2 7 4 6" xfId="14013"/>
    <cellStyle name="Normal 4 9 2 7 4 7" xfId="14014"/>
    <cellStyle name="Normal 4 9 2 7 4 8" xfId="14015"/>
    <cellStyle name="Normal 4 9 2 7 5" xfId="14016"/>
    <cellStyle name="Normal 4 9 2 7 6" xfId="14017"/>
    <cellStyle name="Normal 4 9 2 7 7" xfId="14018"/>
    <cellStyle name="Normal 4 9 2 7 8" xfId="14019"/>
    <cellStyle name="Normal 4 9 2 7 9" xfId="14020"/>
    <cellStyle name="Normal 4 9 2 8" xfId="14021"/>
    <cellStyle name="Normal 4 9 2 9" xfId="14022"/>
    <cellStyle name="Normal 4 9 20" xfId="14023"/>
    <cellStyle name="Normal 4 9 21" xfId="14024"/>
    <cellStyle name="Normal 4 9 22" xfId="14025"/>
    <cellStyle name="Normal 4 9 3" xfId="14026"/>
    <cellStyle name="Normal 4 9 3 10" xfId="14027"/>
    <cellStyle name="Normal 4 9 3 10 2" xfId="14028"/>
    <cellStyle name="Normal 4 9 3 10 2 2" xfId="14029"/>
    <cellStyle name="Normal 4 9 3 10 2 2 2" xfId="14030"/>
    <cellStyle name="Normal 4 9 3 10 2 2 3" xfId="14031"/>
    <cellStyle name="Normal 4 9 3 10 2 2 4" xfId="14032"/>
    <cellStyle name="Normal 4 9 3 10 2 2 5" xfId="14033"/>
    <cellStyle name="Normal 4 9 3 10 2 2 6" xfId="14034"/>
    <cellStyle name="Normal 4 9 3 10 2 2 7" xfId="14035"/>
    <cellStyle name="Normal 4 9 3 10 2 2 8" xfId="14036"/>
    <cellStyle name="Normal 4 9 3 10 2 3" xfId="14037"/>
    <cellStyle name="Normal 4 9 3 10 2 4" xfId="14038"/>
    <cellStyle name="Normal 4 9 3 10 2 5" xfId="14039"/>
    <cellStyle name="Normal 4 9 3 10 2 6" xfId="14040"/>
    <cellStyle name="Normal 4 9 3 10 2 7" xfId="14041"/>
    <cellStyle name="Normal 4 9 3 10 2 8" xfId="14042"/>
    <cellStyle name="Normal 4 9 3 10 3" xfId="14043"/>
    <cellStyle name="Normal 4 9 3 10 4" xfId="14044"/>
    <cellStyle name="Normal 4 9 3 10 5" xfId="14045"/>
    <cellStyle name="Normal 4 9 3 10 6" xfId="14046"/>
    <cellStyle name="Normal 4 9 3 10 7" xfId="14047"/>
    <cellStyle name="Normal 4 9 3 10 8" xfId="14048"/>
    <cellStyle name="Normal 4 9 3 10 9" xfId="14049"/>
    <cellStyle name="Normal 4 9 3 11" xfId="14050"/>
    <cellStyle name="Normal 4 9 3 11 2" xfId="14051"/>
    <cellStyle name="Normal 4 9 3 11 3" xfId="14052"/>
    <cellStyle name="Normal 4 9 3 11 4" xfId="14053"/>
    <cellStyle name="Normal 4 9 3 11 5" xfId="14054"/>
    <cellStyle name="Normal 4 9 3 11 6" xfId="14055"/>
    <cellStyle name="Normal 4 9 3 11 7" xfId="14056"/>
    <cellStyle name="Normal 4 9 3 11 8" xfId="14057"/>
    <cellStyle name="Normal 4 9 3 12" xfId="14058"/>
    <cellStyle name="Normal 4 9 3 13" xfId="14059"/>
    <cellStyle name="Normal 4 9 3 14" xfId="14060"/>
    <cellStyle name="Normal 4 9 3 15" xfId="14061"/>
    <cellStyle name="Normal 4 9 3 16" xfId="14062"/>
    <cellStyle name="Normal 4 9 3 17" xfId="14063"/>
    <cellStyle name="Normal 4 9 3 2" xfId="14064"/>
    <cellStyle name="Normal 4 9 3 2 10" xfId="14065"/>
    <cellStyle name="Normal 4 9 3 2 10 2" xfId="14066"/>
    <cellStyle name="Normal 4 9 3 2 10 2 2" xfId="14067"/>
    <cellStyle name="Normal 4 9 3 2 10 2 2 2" xfId="14068"/>
    <cellStyle name="Normal 4 9 3 2 10 2 2 3" xfId="14069"/>
    <cellStyle name="Normal 4 9 3 2 10 2 2 4" xfId="14070"/>
    <cellStyle name="Normal 4 9 3 2 10 2 2 5" xfId="14071"/>
    <cellStyle name="Normal 4 9 3 2 10 2 2 6" xfId="14072"/>
    <cellStyle name="Normal 4 9 3 2 10 2 2 7" xfId="14073"/>
    <cellStyle name="Normal 4 9 3 2 10 2 2 8" xfId="14074"/>
    <cellStyle name="Normal 4 9 3 2 10 2 3" xfId="14075"/>
    <cellStyle name="Normal 4 9 3 2 10 2 4" xfId="14076"/>
    <cellStyle name="Normal 4 9 3 2 10 2 5" xfId="14077"/>
    <cellStyle name="Normal 4 9 3 2 10 2 6" xfId="14078"/>
    <cellStyle name="Normal 4 9 3 2 10 2 7" xfId="14079"/>
    <cellStyle name="Normal 4 9 3 2 10 2 8" xfId="14080"/>
    <cellStyle name="Normal 4 9 3 2 10 3" xfId="14081"/>
    <cellStyle name="Normal 4 9 3 2 10 4" xfId="14082"/>
    <cellStyle name="Normal 4 9 3 2 10 5" xfId="14083"/>
    <cellStyle name="Normal 4 9 3 2 10 6" xfId="14084"/>
    <cellStyle name="Normal 4 9 3 2 10 7" xfId="14085"/>
    <cellStyle name="Normal 4 9 3 2 10 8" xfId="14086"/>
    <cellStyle name="Normal 4 9 3 2 10 9" xfId="14087"/>
    <cellStyle name="Normal 4 9 3 2 11" xfId="14088"/>
    <cellStyle name="Normal 4 9 3 2 11 2" xfId="14089"/>
    <cellStyle name="Normal 4 9 3 2 11 3" xfId="14090"/>
    <cellStyle name="Normal 4 9 3 2 11 4" xfId="14091"/>
    <cellStyle name="Normal 4 9 3 2 11 5" xfId="14092"/>
    <cellStyle name="Normal 4 9 3 2 11 6" xfId="14093"/>
    <cellStyle name="Normal 4 9 3 2 11 7" xfId="14094"/>
    <cellStyle name="Normal 4 9 3 2 11 8" xfId="14095"/>
    <cellStyle name="Normal 4 9 3 2 12" xfId="14096"/>
    <cellStyle name="Normal 4 9 3 2 13" xfId="14097"/>
    <cellStyle name="Normal 4 9 3 2 14" xfId="14098"/>
    <cellStyle name="Normal 4 9 3 2 15" xfId="14099"/>
    <cellStyle name="Normal 4 9 3 2 16" xfId="14100"/>
    <cellStyle name="Normal 4 9 3 2 17" xfId="14101"/>
    <cellStyle name="Normal 4 9 3 2 2" xfId="14102"/>
    <cellStyle name="Normal 4 9 3 2 2 10" xfId="14103"/>
    <cellStyle name="Normal 4 9 3 2 2 2" xfId="14104"/>
    <cellStyle name="Normal 4 9 3 2 2 2 2" xfId="14105"/>
    <cellStyle name="Normal 4 9 3 2 2 2 2 2" xfId="14106"/>
    <cellStyle name="Normal 4 9 3 2 2 2 2 2 2" xfId="14107"/>
    <cellStyle name="Normal 4 9 3 2 2 2 2 2 3" xfId="14108"/>
    <cellStyle name="Normal 4 9 3 2 2 2 2 2 4" xfId="14109"/>
    <cellStyle name="Normal 4 9 3 2 2 2 2 2 5" xfId="14110"/>
    <cellStyle name="Normal 4 9 3 2 2 2 2 2 6" xfId="14111"/>
    <cellStyle name="Normal 4 9 3 2 2 2 2 2 7" xfId="14112"/>
    <cellStyle name="Normal 4 9 3 2 2 2 2 2 8" xfId="14113"/>
    <cellStyle name="Normal 4 9 3 2 2 2 2 3" xfId="14114"/>
    <cellStyle name="Normal 4 9 3 2 2 2 2 4" xfId="14115"/>
    <cellStyle name="Normal 4 9 3 2 2 2 2 5" xfId="14116"/>
    <cellStyle name="Normal 4 9 3 2 2 2 2 6" xfId="14117"/>
    <cellStyle name="Normal 4 9 3 2 2 2 2 7" xfId="14118"/>
    <cellStyle name="Normal 4 9 3 2 2 2 2 8" xfId="14119"/>
    <cellStyle name="Normal 4 9 3 2 2 2 3" xfId="14120"/>
    <cellStyle name="Normal 4 9 3 2 2 2 4" xfId="14121"/>
    <cellStyle name="Normal 4 9 3 2 2 2 5" xfId="14122"/>
    <cellStyle name="Normal 4 9 3 2 2 2 6" xfId="14123"/>
    <cellStyle name="Normal 4 9 3 2 2 2 7" xfId="14124"/>
    <cellStyle name="Normal 4 9 3 2 2 2 8" xfId="14125"/>
    <cellStyle name="Normal 4 9 3 2 2 2 9" xfId="14126"/>
    <cellStyle name="Normal 4 9 3 2 2 3" xfId="14127"/>
    <cellStyle name="Normal 4 9 3 2 2 4" xfId="14128"/>
    <cellStyle name="Normal 4 9 3 2 2 4 2" xfId="14129"/>
    <cellStyle name="Normal 4 9 3 2 2 4 3" xfId="14130"/>
    <cellStyle name="Normal 4 9 3 2 2 4 4" xfId="14131"/>
    <cellStyle name="Normal 4 9 3 2 2 4 5" xfId="14132"/>
    <cellStyle name="Normal 4 9 3 2 2 4 6" xfId="14133"/>
    <cellStyle name="Normal 4 9 3 2 2 4 7" xfId="14134"/>
    <cellStyle name="Normal 4 9 3 2 2 4 8" xfId="14135"/>
    <cellStyle name="Normal 4 9 3 2 2 5" xfId="14136"/>
    <cellStyle name="Normal 4 9 3 2 2 6" xfId="14137"/>
    <cellStyle name="Normal 4 9 3 2 2 7" xfId="14138"/>
    <cellStyle name="Normal 4 9 3 2 2 8" xfId="14139"/>
    <cellStyle name="Normal 4 9 3 2 2 9" xfId="14140"/>
    <cellStyle name="Normal 4 9 3 2 3" xfId="14141"/>
    <cellStyle name="Normal 4 9 3 2 4" xfId="14142"/>
    <cellStyle name="Normal 4 9 3 2 5" xfId="14143"/>
    <cellStyle name="Normal 4 9 3 2 6" xfId="14144"/>
    <cellStyle name="Normal 4 9 3 2 7" xfId="14145"/>
    <cellStyle name="Normal 4 9 3 2 8" xfId="14146"/>
    <cellStyle name="Normal 4 9 3 2 9" xfId="14147"/>
    <cellStyle name="Normal 4 9 3 3" xfId="14148"/>
    <cellStyle name="Normal 4 9 3 3 10" xfId="14149"/>
    <cellStyle name="Normal 4 9 3 3 2" xfId="14150"/>
    <cellStyle name="Normal 4 9 3 3 2 2" xfId="14151"/>
    <cellStyle name="Normal 4 9 3 3 2 2 2" xfId="14152"/>
    <cellStyle name="Normal 4 9 3 3 2 2 2 2" xfId="14153"/>
    <cellStyle name="Normal 4 9 3 3 2 2 2 3" xfId="14154"/>
    <cellStyle name="Normal 4 9 3 3 2 2 2 4" xfId="14155"/>
    <cellStyle name="Normal 4 9 3 3 2 2 2 5" xfId="14156"/>
    <cellStyle name="Normal 4 9 3 3 2 2 2 6" xfId="14157"/>
    <cellStyle name="Normal 4 9 3 3 2 2 2 7" xfId="14158"/>
    <cellStyle name="Normal 4 9 3 3 2 2 2 8" xfId="14159"/>
    <cellStyle name="Normal 4 9 3 3 2 2 3" xfId="14160"/>
    <cellStyle name="Normal 4 9 3 3 2 2 4" xfId="14161"/>
    <cellStyle name="Normal 4 9 3 3 2 2 5" xfId="14162"/>
    <cellStyle name="Normal 4 9 3 3 2 2 6" xfId="14163"/>
    <cellStyle name="Normal 4 9 3 3 2 2 7" xfId="14164"/>
    <cellStyle name="Normal 4 9 3 3 2 2 8" xfId="14165"/>
    <cellStyle name="Normal 4 9 3 3 2 3" xfId="14166"/>
    <cellStyle name="Normal 4 9 3 3 2 4" xfId="14167"/>
    <cellStyle name="Normal 4 9 3 3 2 5" xfId="14168"/>
    <cellStyle name="Normal 4 9 3 3 2 6" xfId="14169"/>
    <cellStyle name="Normal 4 9 3 3 2 7" xfId="14170"/>
    <cellStyle name="Normal 4 9 3 3 2 8" xfId="14171"/>
    <cellStyle name="Normal 4 9 3 3 2 9" xfId="14172"/>
    <cellStyle name="Normal 4 9 3 3 3" xfId="14173"/>
    <cellStyle name="Normal 4 9 3 3 4" xfId="14174"/>
    <cellStyle name="Normal 4 9 3 3 4 2" xfId="14175"/>
    <cellStyle name="Normal 4 9 3 3 4 3" xfId="14176"/>
    <cellStyle name="Normal 4 9 3 3 4 4" xfId="14177"/>
    <cellStyle name="Normal 4 9 3 3 4 5" xfId="14178"/>
    <cellStyle name="Normal 4 9 3 3 4 6" xfId="14179"/>
    <cellStyle name="Normal 4 9 3 3 4 7" xfId="14180"/>
    <cellStyle name="Normal 4 9 3 3 4 8" xfId="14181"/>
    <cellStyle name="Normal 4 9 3 3 5" xfId="14182"/>
    <cellStyle name="Normal 4 9 3 3 6" xfId="14183"/>
    <cellStyle name="Normal 4 9 3 3 7" xfId="14184"/>
    <cellStyle name="Normal 4 9 3 3 8" xfId="14185"/>
    <cellStyle name="Normal 4 9 3 3 9" xfId="14186"/>
    <cellStyle name="Normal 4 9 3 4" xfId="14187"/>
    <cellStyle name="Normal 4 9 3 5" xfId="14188"/>
    <cellStyle name="Normal 4 9 3 6" xfId="14189"/>
    <cellStyle name="Normal 4 9 3 7" xfId="14190"/>
    <cellStyle name="Normal 4 9 3 8" xfId="14191"/>
    <cellStyle name="Normal 4 9 3 9" xfId="14192"/>
    <cellStyle name="Normal 4 9 4" xfId="14193"/>
    <cellStyle name="Normal 4 9 5" xfId="14194"/>
    <cellStyle name="Normal 4 9 6" xfId="14195"/>
    <cellStyle name="Normal 4 9 7" xfId="14196"/>
    <cellStyle name="Normal 4 9 7 10" xfId="14197"/>
    <cellStyle name="Normal 4 9 7 2" xfId="14198"/>
    <cellStyle name="Normal 4 9 7 2 2" xfId="14199"/>
    <cellStyle name="Normal 4 9 7 2 2 2" xfId="14200"/>
    <cellStyle name="Normal 4 9 7 2 2 2 2" xfId="14201"/>
    <cellStyle name="Normal 4 9 7 2 2 2 3" xfId="14202"/>
    <cellStyle name="Normal 4 9 7 2 2 2 4" xfId="14203"/>
    <cellStyle name="Normal 4 9 7 2 2 2 5" xfId="14204"/>
    <cellStyle name="Normal 4 9 7 2 2 2 6" xfId="14205"/>
    <cellStyle name="Normal 4 9 7 2 2 2 7" xfId="14206"/>
    <cellStyle name="Normal 4 9 7 2 2 2 8" xfId="14207"/>
    <cellStyle name="Normal 4 9 7 2 2 3" xfId="14208"/>
    <cellStyle name="Normal 4 9 7 2 2 4" xfId="14209"/>
    <cellStyle name="Normal 4 9 7 2 2 5" xfId="14210"/>
    <cellStyle name="Normal 4 9 7 2 2 6" xfId="14211"/>
    <cellStyle name="Normal 4 9 7 2 2 7" xfId="14212"/>
    <cellStyle name="Normal 4 9 7 2 2 8" xfId="14213"/>
    <cellStyle name="Normal 4 9 7 2 3" xfId="14214"/>
    <cellStyle name="Normal 4 9 7 2 4" xfId="14215"/>
    <cellStyle name="Normal 4 9 7 2 5" xfId="14216"/>
    <cellStyle name="Normal 4 9 7 2 6" xfId="14217"/>
    <cellStyle name="Normal 4 9 7 2 7" xfId="14218"/>
    <cellStyle name="Normal 4 9 7 2 8" xfId="14219"/>
    <cellStyle name="Normal 4 9 7 2 9" xfId="14220"/>
    <cellStyle name="Normal 4 9 7 3" xfId="14221"/>
    <cellStyle name="Normal 4 9 7 4" xfId="14222"/>
    <cellStyle name="Normal 4 9 7 4 2" xfId="14223"/>
    <cellStyle name="Normal 4 9 7 4 3" xfId="14224"/>
    <cellStyle name="Normal 4 9 7 4 4" xfId="14225"/>
    <cellStyle name="Normal 4 9 7 4 5" xfId="14226"/>
    <cellStyle name="Normal 4 9 7 4 6" xfId="14227"/>
    <cellStyle name="Normal 4 9 7 4 7" xfId="14228"/>
    <cellStyle name="Normal 4 9 7 4 8" xfId="14229"/>
    <cellStyle name="Normal 4 9 7 5" xfId="14230"/>
    <cellStyle name="Normal 4 9 7 6" xfId="14231"/>
    <cellStyle name="Normal 4 9 7 7" xfId="14232"/>
    <cellStyle name="Normal 4 9 7 8" xfId="14233"/>
    <cellStyle name="Normal 4 9 7 9" xfId="14234"/>
    <cellStyle name="Normal 4 9 8" xfId="14235"/>
    <cellStyle name="Normal 4 9 9" xfId="14236"/>
    <cellStyle name="Normal 40" xfId="14237"/>
    <cellStyle name="Normal 40 10" xfId="14238"/>
    <cellStyle name="Normal 40 2" xfId="14239"/>
    <cellStyle name="Normal 40 3" xfId="14240"/>
    <cellStyle name="Normal 40 4" xfId="14241"/>
    <cellStyle name="Normal 40 5" xfId="14242"/>
    <cellStyle name="Normal 40 6" xfId="14243"/>
    <cellStyle name="Normal 40 7" xfId="14244"/>
    <cellStyle name="Normal 40 8" xfId="14245"/>
    <cellStyle name="Normal 40 9" xfId="14246"/>
    <cellStyle name="Normal 41" xfId="14247"/>
    <cellStyle name="Normal 41 10" xfId="14248"/>
    <cellStyle name="Normal 41 2" xfId="14249"/>
    <cellStyle name="Normal 41 3" xfId="14250"/>
    <cellStyle name="Normal 41 4" xfId="14251"/>
    <cellStyle name="Normal 41 5" xfId="14252"/>
    <cellStyle name="Normal 41 6" xfId="14253"/>
    <cellStyle name="Normal 41 7" xfId="14254"/>
    <cellStyle name="Normal 41 8" xfId="14255"/>
    <cellStyle name="Normal 41 9" xfId="14256"/>
    <cellStyle name="Normal 42" xfId="14257"/>
    <cellStyle name="Normal 42 10" xfId="14258"/>
    <cellStyle name="Normal 42 2" xfId="14259"/>
    <cellStyle name="Normal 42 3" xfId="14260"/>
    <cellStyle name="Normal 42 4" xfId="14261"/>
    <cellStyle name="Normal 42 5" xfId="14262"/>
    <cellStyle name="Normal 42 6" xfId="14263"/>
    <cellStyle name="Normal 42 7" xfId="14264"/>
    <cellStyle name="Normal 42 8" xfId="14265"/>
    <cellStyle name="Normal 42 9" xfId="14266"/>
    <cellStyle name="Normal 43" xfId="14267"/>
    <cellStyle name="Normal 43 10" xfId="14268"/>
    <cellStyle name="Normal 43 2" xfId="14269"/>
    <cellStyle name="Normal 43 3" xfId="14270"/>
    <cellStyle name="Normal 43 4" xfId="14271"/>
    <cellStyle name="Normal 43 5" xfId="14272"/>
    <cellStyle name="Normal 43 6" xfId="14273"/>
    <cellStyle name="Normal 43 7" xfId="14274"/>
    <cellStyle name="Normal 43 8" xfId="14275"/>
    <cellStyle name="Normal 43 9" xfId="14276"/>
    <cellStyle name="Normal 44" xfId="14277"/>
    <cellStyle name="Normal 44 10" xfId="14278"/>
    <cellStyle name="Normal 44 2" xfId="14279"/>
    <cellStyle name="Normal 44 3" xfId="14280"/>
    <cellStyle name="Normal 44 4" xfId="14281"/>
    <cellStyle name="Normal 44 5" xfId="14282"/>
    <cellStyle name="Normal 44 6" xfId="14283"/>
    <cellStyle name="Normal 44 7" xfId="14284"/>
    <cellStyle name="Normal 44 8" xfId="14285"/>
    <cellStyle name="Normal 44 9" xfId="14286"/>
    <cellStyle name="Normal 45" xfId="14287"/>
    <cellStyle name="Normal 45 10" xfId="14288"/>
    <cellStyle name="Normal 45 2" xfId="14289"/>
    <cellStyle name="Normal 45 3" xfId="14290"/>
    <cellStyle name="Normal 45 4" xfId="14291"/>
    <cellStyle name="Normal 45 5" xfId="14292"/>
    <cellStyle name="Normal 45 6" xfId="14293"/>
    <cellStyle name="Normal 45 7" xfId="14294"/>
    <cellStyle name="Normal 45 8" xfId="14295"/>
    <cellStyle name="Normal 45 9" xfId="14296"/>
    <cellStyle name="Normal 46" xfId="14297"/>
    <cellStyle name="Normal 46 10" xfId="14298"/>
    <cellStyle name="Normal 46 2" xfId="14299"/>
    <cellStyle name="Normal 46 3" xfId="14300"/>
    <cellStyle name="Normal 46 4" xfId="14301"/>
    <cellStyle name="Normal 46 5" xfId="14302"/>
    <cellStyle name="Normal 46 6" xfId="14303"/>
    <cellStyle name="Normal 46 7" xfId="14304"/>
    <cellStyle name="Normal 46 8" xfId="14305"/>
    <cellStyle name="Normal 46 9" xfId="14306"/>
    <cellStyle name="Normal 47" xfId="14307"/>
    <cellStyle name="Normal 47 10" xfId="14308"/>
    <cellStyle name="Normal 47 2" xfId="14309"/>
    <cellStyle name="Normal 47 3" xfId="14310"/>
    <cellStyle name="Normal 47 4" xfId="14311"/>
    <cellStyle name="Normal 47 5" xfId="14312"/>
    <cellStyle name="Normal 47 6" xfId="14313"/>
    <cellStyle name="Normal 47 7" xfId="14314"/>
    <cellStyle name="Normal 47 8" xfId="14315"/>
    <cellStyle name="Normal 47 9" xfId="14316"/>
    <cellStyle name="Normal 48" xfId="14317"/>
    <cellStyle name="Normal 48 2" xfId="14318"/>
    <cellStyle name="Normal 48 2 2" xfId="14319"/>
    <cellStyle name="Normal 48 2 2 2" xfId="14320"/>
    <cellStyle name="Normal 48 2 2 3" xfId="14321"/>
    <cellStyle name="Normal 48 2 2 4" xfId="14322"/>
    <cellStyle name="Normal 48 2 2 5" xfId="14323"/>
    <cellStyle name="Normal 48 2 2 6" xfId="14324"/>
    <cellStyle name="Normal 48 2 2 7" xfId="14325"/>
    <cellStyle name="Normal 48 2 2 8" xfId="14326"/>
    <cellStyle name="Normal 48 2 3" xfId="14327"/>
    <cellStyle name="Normal 48 2 4" xfId="14328"/>
    <cellStyle name="Normal 48 2 5" xfId="14329"/>
    <cellStyle name="Normal 48 2 6" xfId="14330"/>
    <cellStyle name="Normal 48 2 7" xfId="14331"/>
    <cellStyle name="Normal 48 2 8" xfId="14332"/>
    <cellStyle name="Normal 48 3" xfId="14333"/>
    <cellStyle name="Normal 48 4" xfId="14334"/>
    <cellStyle name="Normal 48 5" xfId="14335"/>
    <cellStyle name="Normal 48 6" xfId="14336"/>
    <cellStyle name="Normal 49" xfId="14337"/>
    <cellStyle name="Normal 49 2" xfId="14338"/>
    <cellStyle name="Normal 49 3" xfId="14339"/>
    <cellStyle name="Normal 49 4" xfId="14340"/>
    <cellStyle name="Normal 49 5" xfId="14341"/>
    <cellStyle name="Normal 49 6" xfId="14342"/>
    <cellStyle name="Normal 49 7" xfId="14343"/>
    <cellStyle name="Normal 49 8" xfId="14344"/>
    <cellStyle name="Normal 49 9" xfId="14345"/>
    <cellStyle name="Normal 5" xfId="14346"/>
    <cellStyle name="Normal 5 2" xfId="14347"/>
    <cellStyle name="Normal 5 3" xfId="14348"/>
    <cellStyle name="Normal 5 4" xfId="14349"/>
    <cellStyle name="Normal 5 5" xfId="14350"/>
    <cellStyle name="Normal 5 6" xfId="14351"/>
    <cellStyle name="Normal 50" xfId="14352"/>
    <cellStyle name="Normal 50 2" xfId="14353"/>
    <cellStyle name="Normal 51" xfId="14354"/>
    <cellStyle name="Normal 51 2" xfId="14355"/>
    <cellStyle name="Normal 52" xfId="14356"/>
    <cellStyle name="Normal 52 2" xfId="14357"/>
    <cellStyle name="Normal 53" xfId="14358"/>
    <cellStyle name="Normal 53 2" xfId="14359"/>
    <cellStyle name="Normal 55" xfId="14360"/>
    <cellStyle name="Normal 55 2" xfId="14361"/>
    <cellStyle name="Normal 6" xfId="14362"/>
    <cellStyle name="Normal 6 10" xfId="14363"/>
    <cellStyle name="Normal 6 11" xfId="14364"/>
    <cellStyle name="Normal 6 12" xfId="14365"/>
    <cellStyle name="Normal 6 13" xfId="14366"/>
    <cellStyle name="Normal 6 14" xfId="14367"/>
    <cellStyle name="Normal 6 15" xfId="14368"/>
    <cellStyle name="Normal 6 16" xfId="14369"/>
    <cellStyle name="Normal 6 17" xfId="14370"/>
    <cellStyle name="Normal 6 18" xfId="14371"/>
    <cellStyle name="Normal 6 19" xfId="14372"/>
    <cellStyle name="Normal 6 2" xfId="14373"/>
    <cellStyle name="Normal 6 20" xfId="14374"/>
    <cellStyle name="Normal 6 21" xfId="14375"/>
    <cellStyle name="Normal 6 22" xfId="14376"/>
    <cellStyle name="Normal 6 23" xfId="14377"/>
    <cellStyle name="Normal 6 24" xfId="14378"/>
    <cellStyle name="Normal 6 25" xfId="14379"/>
    <cellStyle name="Normal 6 26" xfId="14380"/>
    <cellStyle name="Normal 6 27" xfId="14381"/>
    <cellStyle name="Normal 6 28" xfId="14382"/>
    <cellStyle name="Normal 6 29" xfId="14383"/>
    <cellStyle name="Normal 6 3" xfId="14384"/>
    <cellStyle name="Normal 6 30" xfId="14385"/>
    <cellStyle name="Normal 6 31" xfId="14386"/>
    <cellStyle name="Normal 6 32" xfId="14387"/>
    <cellStyle name="Normal 6 33" xfId="14388"/>
    <cellStyle name="Normal 6 34" xfId="14389"/>
    <cellStyle name="Normal 6 35" xfId="14390"/>
    <cellStyle name="Normal 6 36" xfId="14391"/>
    <cellStyle name="Normal 6 37" xfId="14392"/>
    <cellStyle name="Normal 6 38" xfId="14393"/>
    <cellStyle name="Normal 6 39" xfId="14394"/>
    <cellStyle name="Normal 6 4" xfId="14395"/>
    <cellStyle name="Normal 6 40" xfId="14396"/>
    <cellStyle name="Normal 6 41" xfId="14397"/>
    <cellStyle name="Normal 6 42" xfId="14398"/>
    <cellStyle name="Normal 6 43" xfId="14399"/>
    <cellStyle name="Normal 6 44" xfId="14400"/>
    <cellStyle name="Normal 6 45" xfId="14401"/>
    <cellStyle name="Normal 6 5" xfId="14402"/>
    <cellStyle name="Normal 6 6" xfId="14403"/>
    <cellStyle name="Normal 6 7" xfId="14404"/>
    <cellStyle name="Normal 6 8" xfId="14405"/>
    <cellStyle name="Normal 6 9" xfId="14406"/>
    <cellStyle name="Normal 7" xfId="14407"/>
    <cellStyle name="Normal 7 10" xfId="14408"/>
    <cellStyle name="Normal 7 11" xfId="14409"/>
    <cellStyle name="Normal 7 12" xfId="14410"/>
    <cellStyle name="Normal 7 13" xfId="14411"/>
    <cellStyle name="Normal 7 14" xfId="14412"/>
    <cellStyle name="Normal 7 15" xfId="14413"/>
    <cellStyle name="Normal 7 16" xfId="14414"/>
    <cellStyle name="Normal 7 17" xfId="14415"/>
    <cellStyle name="Normal 7 18" xfId="14416"/>
    <cellStyle name="Normal 7 19" xfId="14417"/>
    <cellStyle name="Normal 7 2" xfId="14418"/>
    <cellStyle name="Normal 7 20" xfId="14419"/>
    <cellStyle name="Normal 7 21" xfId="14420"/>
    <cellStyle name="Normal 7 22" xfId="14421"/>
    <cellStyle name="Normal 7 23" xfId="14422"/>
    <cellStyle name="Normal 7 24" xfId="14423"/>
    <cellStyle name="Normal 7 25" xfId="14424"/>
    <cellStyle name="Normal 7 26" xfId="14425"/>
    <cellStyle name="Normal 7 27" xfId="14426"/>
    <cellStyle name="Normal 7 28" xfId="14427"/>
    <cellStyle name="Normal 7 29" xfId="14428"/>
    <cellStyle name="Normal 7 3" xfId="14429"/>
    <cellStyle name="Normal 7 30" xfId="14430"/>
    <cellStyle name="Normal 7 31" xfId="14431"/>
    <cellStyle name="Normal 7 32" xfId="14432"/>
    <cellStyle name="Normal 7 33" xfId="14433"/>
    <cellStyle name="Normal 7 34" xfId="14434"/>
    <cellStyle name="Normal 7 35" xfId="14435"/>
    <cellStyle name="Normal 7 36" xfId="14436"/>
    <cellStyle name="Normal 7 37" xfId="14437"/>
    <cellStyle name="Normal 7 38" xfId="14438"/>
    <cellStyle name="Normal 7 39" xfId="14439"/>
    <cellStyle name="Normal 7 4" xfId="14440"/>
    <cellStyle name="Normal 7 40" xfId="14441"/>
    <cellStyle name="Normal 7 41" xfId="14442"/>
    <cellStyle name="Normal 7 42" xfId="14443"/>
    <cellStyle name="Normal 7 43" xfId="14444"/>
    <cellStyle name="Normal 7 44" xfId="14445"/>
    <cellStyle name="Normal 7 45" xfId="14446"/>
    <cellStyle name="Normal 7 5" xfId="14447"/>
    <cellStyle name="Normal 7 6" xfId="14448"/>
    <cellStyle name="Normal 7 7" xfId="14449"/>
    <cellStyle name="Normal 7 8" xfId="14450"/>
    <cellStyle name="Normal 7 9" xfId="14451"/>
    <cellStyle name="Normal 8" xfId="14452"/>
    <cellStyle name="Normal 8 10" xfId="14453"/>
    <cellStyle name="Normal 8 11" xfId="14454"/>
    <cellStyle name="Normal 8 12" xfId="14455"/>
    <cellStyle name="Normal 8 13" xfId="14456"/>
    <cellStyle name="Normal 8 14" xfId="14457"/>
    <cellStyle name="Normal 8 15" xfId="14458"/>
    <cellStyle name="Normal 8 16" xfId="14459"/>
    <cellStyle name="Normal 8 17" xfId="14460"/>
    <cellStyle name="Normal 8 18" xfId="14461"/>
    <cellStyle name="Normal 8 19" xfId="14462"/>
    <cellStyle name="Normal 8 2" xfId="14463"/>
    <cellStyle name="Normal 8 20" xfId="14464"/>
    <cellStyle name="Normal 8 21" xfId="14465"/>
    <cellStyle name="Normal 8 22" xfId="14466"/>
    <cellStyle name="Normal 8 23" xfId="14467"/>
    <cellStyle name="Normal 8 24" xfId="14468"/>
    <cellStyle name="Normal 8 25" xfId="14469"/>
    <cellStyle name="Normal 8 26" xfId="14470"/>
    <cellStyle name="Normal 8 27" xfId="14471"/>
    <cellStyle name="Normal 8 28" xfId="14472"/>
    <cellStyle name="Normal 8 29" xfId="14473"/>
    <cellStyle name="Normal 8 3" xfId="14474"/>
    <cellStyle name="Normal 8 30" xfId="14475"/>
    <cellStyle name="Normal 8 31" xfId="14476"/>
    <cellStyle name="Normal 8 32" xfId="14477"/>
    <cellStyle name="Normal 8 33" xfId="14478"/>
    <cellStyle name="Normal 8 34" xfId="14479"/>
    <cellStyle name="Normal 8 35" xfId="14480"/>
    <cellStyle name="Normal 8 36" xfId="14481"/>
    <cellStyle name="Normal 8 37" xfId="14482"/>
    <cellStyle name="Normal 8 38" xfId="14483"/>
    <cellStyle name="Normal 8 39" xfId="14484"/>
    <cellStyle name="Normal 8 4" xfId="14485"/>
    <cellStyle name="Normal 8 40" xfId="14486"/>
    <cellStyle name="Normal 8 41" xfId="14487"/>
    <cellStyle name="Normal 8 42" xfId="14488"/>
    <cellStyle name="Normal 8 43" xfId="14489"/>
    <cellStyle name="Normal 8 44" xfId="14490"/>
    <cellStyle name="Normal 8 45" xfId="14491"/>
    <cellStyle name="Normal 8 5" xfId="14492"/>
    <cellStyle name="Normal 8 6" xfId="14493"/>
    <cellStyle name="Normal 8 7" xfId="14494"/>
    <cellStyle name="Normal 8 8" xfId="14495"/>
    <cellStyle name="Normal 8 9" xfId="14496"/>
    <cellStyle name="Normal 9" xfId="14497"/>
    <cellStyle name="Normal 9 10" xfId="14498"/>
    <cellStyle name="Normal 9 11" xfId="14499"/>
    <cellStyle name="Normal 9 12" xfId="14500"/>
    <cellStyle name="Normal 9 13" xfId="14501"/>
    <cellStyle name="Normal 9 14" xfId="14502"/>
    <cellStyle name="Normal 9 15" xfId="14503"/>
    <cellStyle name="Normal 9 16" xfId="14504"/>
    <cellStyle name="Normal 9 17" xfId="14505"/>
    <cellStyle name="Normal 9 18" xfId="14506"/>
    <cellStyle name="Normal 9 19" xfId="14507"/>
    <cellStyle name="Normal 9 2" xfId="14508"/>
    <cellStyle name="Normal 9 20" xfId="14509"/>
    <cellStyle name="Normal 9 21" xfId="14510"/>
    <cellStyle name="Normal 9 22" xfId="14511"/>
    <cellStyle name="Normal 9 23" xfId="14512"/>
    <cellStyle name="Normal 9 24" xfId="14513"/>
    <cellStyle name="Normal 9 25" xfId="14514"/>
    <cellStyle name="Normal 9 26" xfId="14515"/>
    <cellStyle name="Normal 9 27" xfId="14516"/>
    <cellStyle name="Normal 9 28" xfId="14517"/>
    <cellStyle name="Normal 9 29" xfId="14518"/>
    <cellStyle name="Normal 9 3" xfId="14519"/>
    <cellStyle name="Normal 9 30" xfId="14520"/>
    <cellStyle name="Normal 9 31" xfId="14521"/>
    <cellStyle name="Normal 9 32" xfId="14522"/>
    <cellStyle name="Normal 9 33" xfId="14523"/>
    <cellStyle name="Normal 9 34" xfId="14524"/>
    <cellStyle name="Normal 9 35" xfId="14525"/>
    <cellStyle name="Normal 9 36" xfId="14526"/>
    <cellStyle name="Normal 9 37" xfId="14527"/>
    <cellStyle name="Normal 9 38" xfId="14528"/>
    <cellStyle name="Normal 9 39" xfId="14529"/>
    <cellStyle name="Normal 9 4" xfId="14530"/>
    <cellStyle name="Normal 9 40" xfId="14531"/>
    <cellStyle name="Normal 9 41" xfId="14532"/>
    <cellStyle name="Normal 9 42" xfId="14533"/>
    <cellStyle name="Normal 9 43" xfId="14534"/>
    <cellStyle name="Normal 9 44" xfId="14535"/>
    <cellStyle name="Normal 9 45" xfId="14536"/>
    <cellStyle name="Normal 9 5" xfId="14537"/>
    <cellStyle name="Normal 9 6" xfId="14538"/>
    <cellStyle name="Normal 9 7" xfId="14539"/>
    <cellStyle name="Normal 9 8" xfId="14540"/>
    <cellStyle name="Normal 9 9" xfId="14541"/>
    <cellStyle name="Normal GHG whole table" xfId="14542"/>
    <cellStyle name="Normál_erdekeltseg" xfId="14543"/>
    <cellStyle name="Normal-blank" xfId="14544"/>
    <cellStyle name="Normal-bottom" xfId="14545"/>
    <cellStyle name="Normal-center" xfId="14546"/>
    <cellStyle name="Normal-droit" xfId="14547"/>
    <cellStyle name="Normal-top" xfId="14548"/>
    <cellStyle name="normální_Nove vystupy_DOPOCTENE" xfId="14549"/>
    <cellStyle name="Normalny_BOPIIP4_1999" xfId="14550"/>
    <cellStyle name="Note 2" xfId="14551"/>
    <cellStyle name="Obično 2" xfId="14552"/>
    <cellStyle name="Output 2" xfId="14553"/>
    <cellStyle name="Percent" xfId="1" builtinId="5"/>
    <cellStyle name="Percent 2" xfId="839"/>
    <cellStyle name="Percent 2 2" xfId="14554"/>
    <cellStyle name="Percent 3" xfId="14555"/>
    <cellStyle name="Percent 4" xfId="14556"/>
    <cellStyle name="Percent 4 2" xfId="14557"/>
    <cellStyle name="Percent 5" xfId="14558"/>
    <cellStyle name="Percent 6" xfId="14559"/>
    <cellStyle name="Percent 6 2" xfId="14560"/>
    <cellStyle name="Percent 7" xfId="14561"/>
    <cellStyle name="Pilkku_Esimerkkejä kaavioista.xls Kaavio 1" xfId="14562"/>
    <cellStyle name="Postotak 2" xfId="14563"/>
    <cellStyle name="Pourcentage 10" xfId="14564"/>
    <cellStyle name="Pourcentage 11" xfId="14565"/>
    <cellStyle name="Pourcentage 12" xfId="14566"/>
    <cellStyle name="Pourcentage 13" xfId="14567"/>
    <cellStyle name="Pourcentage 14" xfId="14568"/>
    <cellStyle name="Pourcentage 2" xfId="14569"/>
    <cellStyle name="Pourcentage 2 2" xfId="14570"/>
    <cellStyle name="Pourcentage 3" xfId="14571"/>
    <cellStyle name="Pourcentage 3 2" xfId="14572"/>
    <cellStyle name="Pourcentage 4" xfId="14573"/>
    <cellStyle name="Pourcentage 5" xfId="14574"/>
    <cellStyle name="Pourcentage 5 2" xfId="14575"/>
    <cellStyle name="Pourcentage 6" xfId="14576"/>
    <cellStyle name="Pourcentage 6 2" xfId="14577"/>
    <cellStyle name="Pourcentage 6 2 2" xfId="14578"/>
    <cellStyle name="Pourcentage 7" xfId="14579"/>
    <cellStyle name="Pourcentage 8" xfId="14580"/>
    <cellStyle name="Pourcentage 9" xfId="14581"/>
    <cellStyle name="Rubrik 1" xfId="14582"/>
    <cellStyle name="Rubrik2" xfId="14583"/>
    <cellStyle name="Rubrik3" xfId="14584"/>
    <cellStyle name="Standard 11" xfId="14585"/>
    <cellStyle name="Standard_2 + 3" xfId="14586"/>
    <cellStyle name="Style 24" xfId="14587"/>
    <cellStyle name="Style 25" xfId="14588"/>
    <cellStyle name="style_col_headings" xfId="14589"/>
    <cellStyle name="Tabellrubrik" xfId="14590"/>
    <cellStyle name="TableStyleLight1" xfId="14591"/>
    <cellStyle name="Tal1" xfId="14592"/>
    <cellStyle name="Tal2" xfId="14593"/>
    <cellStyle name="Tal3" xfId="14594"/>
    <cellStyle name="TEXT" xfId="14595"/>
    <cellStyle name="Title 2" xfId="14596"/>
    <cellStyle name="Titre 1" xfId="14597"/>
    <cellStyle name="Titre 2" xfId="14598"/>
    <cellStyle name="Titre 3" xfId="14599"/>
    <cellStyle name="Titre 4" xfId="14600"/>
    <cellStyle name="Tusental (0)_Blad1" xfId="14601"/>
    <cellStyle name="Valuta (0)_Blad1" xfId="14602"/>
    <cellStyle name="Virgule fixe" xfId="14603"/>
    <cellStyle name="Wrapped" xfId="14604"/>
    <cellStyle name="Обычный 2" xfId="14605"/>
    <cellStyle name="Обычный 2 2" xfId="14606"/>
    <cellStyle name="Обычный_BoP0212n_M6" xfId="14607"/>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7.xml"/><Relationship Id="rId14" Type="http://schemas.openxmlformats.org/officeDocument/2006/relationships/chartsheet" Target="chartsheets/sheet8.xml"/><Relationship Id="rId15" Type="http://schemas.openxmlformats.org/officeDocument/2006/relationships/chartsheet" Target="chartsheets/sheet9.xml"/><Relationship Id="rId16" Type="http://schemas.openxmlformats.org/officeDocument/2006/relationships/chartsheet" Target="chartsheets/sheet10.xml"/><Relationship Id="rId17" Type="http://schemas.openxmlformats.org/officeDocument/2006/relationships/chartsheet" Target="chartsheets/sheet11.xml"/><Relationship Id="rId18" Type="http://schemas.openxmlformats.org/officeDocument/2006/relationships/chartsheet" Target="chartsheets/sheet12.xml"/><Relationship Id="rId19" Type="http://schemas.openxmlformats.org/officeDocument/2006/relationships/chartsheet" Target="chartsheets/sheet13.xml"/><Relationship Id="rId50" Type="http://schemas.openxmlformats.org/officeDocument/2006/relationships/externalLink" Target="externalLinks/externalLink17.xml"/><Relationship Id="rId51" Type="http://schemas.openxmlformats.org/officeDocument/2006/relationships/externalLink" Target="externalLinks/externalLink18.xml"/><Relationship Id="rId52" Type="http://schemas.openxmlformats.org/officeDocument/2006/relationships/theme" Target="theme/theme1.xml"/><Relationship Id="rId53" Type="http://schemas.openxmlformats.org/officeDocument/2006/relationships/styles" Target="styles.xml"/><Relationship Id="rId54" Type="http://schemas.openxmlformats.org/officeDocument/2006/relationships/sharedStrings" Target="sharedStrings.xml"/><Relationship Id="rId55" Type="http://schemas.openxmlformats.org/officeDocument/2006/relationships/calcChain" Target="calcChain.xml"/><Relationship Id="rId40" Type="http://schemas.openxmlformats.org/officeDocument/2006/relationships/externalLink" Target="externalLinks/externalLink7.xml"/><Relationship Id="rId41" Type="http://schemas.openxmlformats.org/officeDocument/2006/relationships/externalLink" Target="externalLinks/externalLink8.xml"/><Relationship Id="rId42" Type="http://schemas.openxmlformats.org/officeDocument/2006/relationships/externalLink" Target="externalLinks/externalLink9.xml"/><Relationship Id="rId43" Type="http://schemas.openxmlformats.org/officeDocument/2006/relationships/externalLink" Target="externalLinks/externalLink10.xml"/><Relationship Id="rId44" Type="http://schemas.openxmlformats.org/officeDocument/2006/relationships/externalLink" Target="externalLinks/externalLink11.xml"/><Relationship Id="rId45" Type="http://schemas.openxmlformats.org/officeDocument/2006/relationships/externalLink" Target="externalLinks/externalLink12.xml"/><Relationship Id="rId46" Type="http://schemas.openxmlformats.org/officeDocument/2006/relationships/externalLink" Target="externalLinks/externalLink13.xml"/><Relationship Id="rId47" Type="http://schemas.openxmlformats.org/officeDocument/2006/relationships/externalLink" Target="externalLinks/externalLink14.xml"/><Relationship Id="rId48" Type="http://schemas.openxmlformats.org/officeDocument/2006/relationships/externalLink" Target="externalLinks/externalLink15.xml"/><Relationship Id="rId49" Type="http://schemas.openxmlformats.org/officeDocument/2006/relationships/externalLink" Target="externalLinks/externalLink16.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chartsheet" Target="chartsheets/sheet1.xml"/><Relationship Id="rId8" Type="http://schemas.openxmlformats.org/officeDocument/2006/relationships/chartsheet" Target="chartsheets/sheet2.xml"/><Relationship Id="rId9" Type="http://schemas.openxmlformats.org/officeDocument/2006/relationships/chartsheet" Target="chartsheets/sheet3.xml"/><Relationship Id="rId30" Type="http://schemas.openxmlformats.org/officeDocument/2006/relationships/worksheet" Target="worksheets/sheet9.xml"/><Relationship Id="rId31" Type="http://schemas.openxmlformats.org/officeDocument/2006/relationships/worksheet" Target="worksheets/sheet10.xml"/><Relationship Id="rId32" Type="http://schemas.openxmlformats.org/officeDocument/2006/relationships/worksheet" Target="worksheets/sheet11.xml"/><Relationship Id="rId33" Type="http://schemas.openxmlformats.org/officeDocument/2006/relationships/worksheet" Target="worksheets/sheet12.xml"/><Relationship Id="rId34" Type="http://schemas.openxmlformats.org/officeDocument/2006/relationships/externalLink" Target="externalLinks/externalLink1.xml"/><Relationship Id="rId35" Type="http://schemas.openxmlformats.org/officeDocument/2006/relationships/externalLink" Target="externalLinks/externalLink2.xml"/><Relationship Id="rId36" Type="http://schemas.openxmlformats.org/officeDocument/2006/relationships/externalLink" Target="externalLinks/externalLink3.xml"/><Relationship Id="rId37" Type="http://schemas.openxmlformats.org/officeDocument/2006/relationships/externalLink" Target="externalLinks/externalLink4.xml"/><Relationship Id="rId38" Type="http://schemas.openxmlformats.org/officeDocument/2006/relationships/externalLink" Target="externalLinks/externalLink5.xml"/><Relationship Id="rId39" Type="http://schemas.openxmlformats.org/officeDocument/2006/relationships/externalLink" Target="externalLinks/externalLink6.xml"/><Relationship Id="rId20" Type="http://schemas.openxmlformats.org/officeDocument/2006/relationships/chartsheet" Target="chartsheets/sheet14.xml"/><Relationship Id="rId21" Type="http://schemas.openxmlformats.org/officeDocument/2006/relationships/chartsheet" Target="chartsheets/sheet15.xml"/><Relationship Id="rId22" Type="http://schemas.openxmlformats.org/officeDocument/2006/relationships/chartsheet" Target="chartsheets/sheet16.xml"/><Relationship Id="rId23" Type="http://schemas.openxmlformats.org/officeDocument/2006/relationships/chartsheet" Target="chartsheets/sheet17.xml"/><Relationship Id="rId24" Type="http://schemas.openxmlformats.org/officeDocument/2006/relationships/chartsheet" Target="chartsheets/sheet18.xml"/><Relationship Id="rId25" Type="http://schemas.openxmlformats.org/officeDocument/2006/relationships/chartsheet" Target="chartsheets/sheet19.xml"/><Relationship Id="rId26" Type="http://schemas.openxmlformats.org/officeDocument/2006/relationships/chartsheet" Target="chartsheets/sheet20.xml"/><Relationship Id="rId27" Type="http://schemas.openxmlformats.org/officeDocument/2006/relationships/chartsheet" Target="chartsheets/sheet21.xml"/><Relationship Id="rId28" Type="http://schemas.openxmlformats.org/officeDocument/2006/relationships/worksheet" Target="worksheets/sheet7.xml"/><Relationship Id="rId29" Type="http://schemas.openxmlformats.org/officeDocument/2006/relationships/worksheet" Target="worksheets/sheet8.xml"/><Relationship Id="rId10" Type="http://schemas.openxmlformats.org/officeDocument/2006/relationships/chartsheet" Target="chartsheets/sheet4.xml"/><Relationship Id="rId11" Type="http://schemas.openxmlformats.org/officeDocument/2006/relationships/chartsheet" Target="chartsheets/sheet5.xml"/><Relationship Id="rId12" Type="http://schemas.openxmlformats.org/officeDocument/2006/relationships/chartsheet" Target="chartsheets/sheet6.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1. Evolution of per adult national income in Brazil: 1985-2015</a:t>
            </a:r>
          </a:p>
        </c:rich>
      </c:tx>
      <c:overlay val="0"/>
    </c:title>
    <c:autoTitleDeleted val="0"/>
    <c:plotArea>
      <c:layout/>
      <c:lineChart>
        <c:grouping val="standard"/>
        <c:varyColors val="0"/>
        <c:ser>
          <c:idx val="4"/>
          <c:order val="0"/>
          <c:tx>
            <c:strRef>
              <c:f>Population_income_CPI!$Q$2</c:f>
              <c:strCache>
                <c:ptCount val="1"/>
                <c:pt idx="0">
                  <c:v>Average _x000d_adult income_x000d_(2015 R$)</c:v>
                </c:pt>
              </c:strCache>
            </c:strRef>
          </c:tx>
          <c:spPr>
            <a:ln w="25400" cap="flat" cmpd="sng" algn="ctr">
              <a:solidFill>
                <a:schemeClr val="dk1">
                  <a:shade val="50000"/>
                </a:schemeClr>
              </a:solidFill>
              <a:prstDash val="solid"/>
            </a:ln>
            <a:effectLst/>
          </c:spPr>
          <c:marker>
            <c:symbol val="circle"/>
            <c:size val="7"/>
            <c:spPr>
              <a:solidFill>
                <a:schemeClr val="dk1"/>
              </a:solidFill>
              <a:ln w="25400" cap="flat" cmpd="sng" algn="ctr">
                <a:solidFill>
                  <a:schemeClr val="dk1">
                    <a:shade val="50000"/>
                  </a:schemeClr>
                </a:solidFill>
                <a:prstDash val="solid"/>
              </a:ln>
              <a:effectLst/>
            </c:spPr>
          </c:marker>
          <c:cat>
            <c:numRef>
              <c:f>Population_income_CPI!$A$40:$A$70</c:f>
              <c:numCache>
                <c:formatCode>General</c:formatCode>
                <c:ptCount val="31"/>
                <c:pt idx="0">
                  <c:v>1985.0</c:v>
                </c:pt>
                <c:pt idx="1">
                  <c:v>1986.0</c:v>
                </c:pt>
                <c:pt idx="2">
                  <c:v>1987.0</c:v>
                </c:pt>
                <c:pt idx="3">
                  <c:v>1988.0</c:v>
                </c:pt>
                <c:pt idx="4">
                  <c:v>1989.0</c:v>
                </c:pt>
                <c:pt idx="5">
                  <c:v>1990.0</c:v>
                </c:pt>
                <c:pt idx="6">
                  <c:v>1991.0</c:v>
                </c:pt>
                <c:pt idx="7">
                  <c:v>1992.0</c:v>
                </c:pt>
                <c:pt idx="8">
                  <c:v>1993.0</c:v>
                </c:pt>
                <c:pt idx="9">
                  <c:v>1994.0</c:v>
                </c:pt>
                <c:pt idx="10">
                  <c:v>1995.0</c:v>
                </c:pt>
                <c:pt idx="11">
                  <c:v>1996.0</c:v>
                </c:pt>
                <c:pt idx="12">
                  <c:v>1997.0</c:v>
                </c:pt>
                <c:pt idx="13">
                  <c:v>1998.0</c:v>
                </c:pt>
                <c:pt idx="14">
                  <c:v>1999.0</c:v>
                </c:pt>
                <c:pt idx="15">
                  <c:v>2000.0</c:v>
                </c:pt>
                <c:pt idx="16">
                  <c:v>2001.0</c:v>
                </c:pt>
                <c:pt idx="17">
                  <c:v>2002.0</c:v>
                </c:pt>
                <c:pt idx="18">
                  <c:v>2003.0</c:v>
                </c:pt>
                <c:pt idx="19">
                  <c:v>2004.0</c:v>
                </c:pt>
                <c:pt idx="20">
                  <c:v>2005.0</c:v>
                </c:pt>
                <c:pt idx="21">
                  <c:v>2006.0</c:v>
                </c:pt>
                <c:pt idx="22">
                  <c:v>2007.0</c:v>
                </c:pt>
                <c:pt idx="23">
                  <c:v>2008.0</c:v>
                </c:pt>
                <c:pt idx="24">
                  <c:v>2009.0</c:v>
                </c:pt>
                <c:pt idx="25">
                  <c:v>2010.0</c:v>
                </c:pt>
                <c:pt idx="26">
                  <c:v>2011.0</c:v>
                </c:pt>
                <c:pt idx="27">
                  <c:v>2012.0</c:v>
                </c:pt>
                <c:pt idx="28">
                  <c:v>2013.0</c:v>
                </c:pt>
                <c:pt idx="29">
                  <c:v>2014.0</c:v>
                </c:pt>
                <c:pt idx="30">
                  <c:v>2015.0</c:v>
                </c:pt>
              </c:numCache>
            </c:numRef>
          </c:cat>
          <c:val>
            <c:numRef>
              <c:f>Population_income_CPI!$Q$40:$Q$70</c:f>
              <c:numCache>
                <c:formatCode>[$R$-416]\ #,##0</c:formatCode>
                <c:ptCount val="31"/>
                <c:pt idx="0">
                  <c:v>30435.72329883009</c:v>
                </c:pt>
                <c:pt idx="1">
                  <c:v>32698.96115677021</c:v>
                </c:pt>
                <c:pt idx="2">
                  <c:v>33571.3434856042</c:v>
                </c:pt>
                <c:pt idx="3">
                  <c:v>32306.60372108154</c:v>
                </c:pt>
                <c:pt idx="4">
                  <c:v>33370.06269734366</c:v>
                </c:pt>
                <c:pt idx="5">
                  <c:v>32894.4105076747</c:v>
                </c:pt>
                <c:pt idx="6">
                  <c:v>30525.56311537378</c:v>
                </c:pt>
                <c:pt idx="7">
                  <c:v>30366.78850306613</c:v>
                </c:pt>
                <c:pt idx="8">
                  <c:v>30782.12537006372</c:v>
                </c:pt>
                <c:pt idx="9">
                  <c:v>32560.76623610367</c:v>
                </c:pt>
                <c:pt idx="10">
                  <c:v>33250.1561716966</c:v>
                </c:pt>
                <c:pt idx="11">
                  <c:v>32972.70288887805</c:v>
                </c:pt>
                <c:pt idx="12">
                  <c:v>32927.80746774568</c:v>
                </c:pt>
                <c:pt idx="13">
                  <c:v>31799.30715089494</c:v>
                </c:pt>
                <c:pt idx="14">
                  <c:v>30366.82348469395</c:v>
                </c:pt>
                <c:pt idx="15">
                  <c:v>31257.23184633884</c:v>
                </c:pt>
                <c:pt idx="16">
                  <c:v>30332.75961968664</c:v>
                </c:pt>
                <c:pt idx="17">
                  <c:v>30708.61210349052</c:v>
                </c:pt>
                <c:pt idx="18">
                  <c:v>30432.68955220942</c:v>
                </c:pt>
                <c:pt idx="19">
                  <c:v>31064.41340517687</c:v>
                </c:pt>
                <c:pt idx="20">
                  <c:v>31567.64509465135</c:v>
                </c:pt>
                <c:pt idx="21">
                  <c:v>32420.1790679268</c:v>
                </c:pt>
                <c:pt idx="22">
                  <c:v>33478.69769954947</c:v>
                </c:pt>
                <c:pt idx="23">
                  <c:v>34311.81984854761</c:v>
                </c:pt>
                <c:pt idx="24">
                  <c:v>33717.26964321572</c:v>
                </c:pt>
                <c:pt idx="25">
                  <c:v>35192.45158298323</c:v>
                </c:pt>
                <c:pt idx="26">
                  <c:v>36034.0075383139</c:v>
                </c:pt>
                <c:pt idx="27">
                  <c:v>37260.78402296273</c:v>
                </c:pt>
                <c:pt idx="28">
                  <c:v>38363.46691583625</c:v>
                </c:pt>
                <c:pt idx="29">
                  <c:v>37932.0102057153</c:v>
                </c:pt>
                <c:pt idx="30">
                  <c:v>35856.59553884245</c:v>
                </c:pt>
              </c:numCache>
            </c:numRef>
          </c:val>
          <c:smooth val="0"/>
        </c:ser>
        <c:dLbls>
          <c:showLegendKey val="0"/>
          <c:showVal val="0"/>
          <c:showCatName val="0"/>
          <c:showSerName val="0"/>
          <c:showPercent val="0"/>
          <c:showBubbleSize val="0"/>
        </c:dLbls>
        <c:marker val="1"/>
        <c:smooth val="0"/>
        <c:axId val="-372648624"/>
        <c:axId val="-372644816"/>
      </c:lineChart>
      <c:catAx>
        <c:axId val="-372648624"/>
        <c:scaling>
          <c:orientation val="minMax"/>
        </c:scaling>
        <c:delete val="0"/>
        <c:axPos val="b"/>
        <c:majorGridlines>
          <c:spPr>
            <a:ln>
              <a:prstDash val="sysDash"/>
            </a:ln>
          </c:spPr>
        </c:majorGridlines>
        <c:numFmt formatCode="General" sourceLinked="1"/>
        <c:majorTickMark val="out"/>
        <c:minorTickMark val="none"/>
        <c:tickLblPos val="nextTo"/>
        <c:crossAx val="-372644816"/>
        <c:crosses val="autoZero"/>
        <c:auto val="1"/>
        <c:lblAlgn val="ctr"/>
        <c:lblOffset val="100"/>
        <c:tickLblSkip val="2"/>
        <c:tickMarkSkip val="2"/>
        <c:noMultiLvlLbl val="0"/>
      </c:catAx>
      <c:valAx>
        <c:axId val="-372644816"/>
        <c:scaling>
          <c:orientation val="minMax"/>
          <c:min val="24000.0"/>
        </c:scaling>
        <c:delete val="0"/>
        <c:axPos val="l"/>
        <c:majorGridlines>
          <c:spPr>
            <a:ln>
              <a:prstDash val="sysDash"/>
            </a:ln>
          </c:spPr>
        </c:majorGridlines>
        <c:title>
          <c:tx>
            <c:rich>
              <a:bodyPr rot="-5400000" vert="horz"/>
              <a:lstStyle/>
              <a:p>
                <a:pPr>
                  <a:defRPr/>
                </a:pPr>
                <a:r>
                  <a:rPr lang="en-US"/>
                  <a:t>Constant</a:t>
                </a:r>
                <a:r>
                  <a:rPr lang="en-US" baseline="0"/>
                  <a:t> (</a:t>
                </a:r>
                <a:r>
                  <a:rPr lang="en-US"/>
                  <a:t>2015)</a:t>
                </a:r>
                <a:r>
                  <a:rPr lang="en-US" baseline="0"/>
                  <a:t> </a:t>
                </a:r>
                <a:r>
                  <a:rPr lang="en-US"/>
                  <a:t>Reais</a:t>
                </a:r>
              </a:p>
            </c:rich>
          </c:tx>
          <c:overlay val="0"/>
        </c:title>
        <c:numFmt formatCode="[$R$-416]\ #,##0" sourceLinked="1"/>
        <c:majorTickMark val="out"/>
        <c:minorTickMark val="none"/>
        <c:tickLblPos val="nextTo"/>
        <c:crossAx val="-372648624"/>
        <c:crosses val="autoZero"/>
        <c:crossBetween val="midCat"/>
      </c:valAx>
      <c:spPr>
        <a:noFill/>
        <a:ln w="25400">
          <a:noFill/>
        </a:ln>
      </c:spPr>
    </c:plotArea>
    <c:plotVisOnly val="1"/>
    <c:dispBlanksAs val="gap"/>
    <c:showDLblsOverMax val="0"/>
  </c:chart>
  <c:spPr>
    <a:ln>
      <a:noFill/>
    </a:ln>
  </c:spPr>
  <c:txPr>
    <a:bodyPr/>
    <a:lstStyle/>
    <a:p>
      <a:pPr>
        <a:defRPr sz="1600">
          <a:latin typeface="Calibri"/>
          <a:cs typeface="Calibri"/>
        </a:defRPr>
      </a:pPr>
      <a:endParaRPr lang="en-US"/>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10. Labour income shares in Brazil: corrected estimates</a:t>
            </a:r>
          </a:p>
        </c:rich>
      </c:tx>
      <c:overlay val="0"/>
    </c:title>
    <c:autoTitleDeleted val="0"/>
    <c:plotArea>
      <c:layout/>
      <c:lineChart>
        <c:grouping val="standard"/>
        <c:varyColors val="0"/>
        <c:ser>
          <c:idx val="4"/>
          <c:order val="0"/>
          <c:tx>
            <c:strRef>
              <c:f>Shares!$AG$4</c:f>
              <c:strCache>
                <c:ptCount val="1"/>
                <c:pt idx="0">
                  <c:v>Top 10% (corrected)</c:v>
                </c:pt>
              </c:strCache>
            </c:strRef>
          </c:tx>
          <c:spPr>
            <a:ln w="25400" cap="flat" cmpd="sng" algn="ctr">
              <a:solidFill>
                <a:srgbClr val="00B050"/>
              </a:solidFill>
              <a:prstDash val="solid"/>
            </a:ln>
            <a:effectLst/>
          </c:spPr>
          <c:marker>
            <c:symbol val="circle"/>
            <c:size val="9"/>
            <c:spPr>
              <a:solidFill>
                <a:srgbClr val="00B050"/>
              </a:solidFill>
              <a:ln w="25400" cap="flat" cmpd="sng" algn="ctr">
                <a:solidFill>
                  <a:srgbClr val="00B05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Shares!$AG$5:$AG$19</c:f>
              <c:numCache>
                <c:formatCode>0.0%</c:formatCode>
                <c:ptCount val="15"/>
                <c:pt idx="0">
                  <c:v>0.467477072092191</c:v>
                </c:pt>
                <c:pt idx="1">
                  <c:v>0.464485519339369</c:v>
                </c:pt>
                <c:pt idx="2">
                  <c:v>0.454192359221196</c:v>
                </c:pt>
                <c:pt idx="3">
                  <c:v>0.448921769518245</c:v>
                </c:pt>
                <c:pt idx="4">
                  <c:v>0.445539818130355</c:v>
                </c:pt>
                <c:pt idx="5">
                  <c:v>0.440642764483015</c:v>
                </c:pt>
                <c:pt idx="6">
                  <c:v>0.43796426268604</c:v>
                </c:pt>
                <c:pt idx="7">
                  <c:v>0.448237869585818</c:v>
                </c:pt>
                <c:pt idx="8">
                  <c:v>0.451225950852312</c:v>
                </c:pt>
                <c:pt idx="9">
                  <c:v>0.451980843137742</c:v>
                </c:pt>
                <c:pt idx="10">
                  <c:v>0.45484983431495</c:v>
                </c:pt>
                <c:pt idx="11">
                  <c:v>0.449973315011377</c:v>
                </c:pt>
                <c:pt idx="12">
                  <c:v>0.441483427792782</c:v>
                </c:pt>
                <c:pt idx="13">
                  <c:v>0.43984890693725</c:v>
                </c:pt>
                <c:pt idx="14">
                  <c:v>0.448698616254022</c:v>
                </c:pt>
              </c:numCache>
            </c:numRef>
          </c:val>
          <c:smooth val="0"/>
        </c:ser>
        <c:ser>
          <c:idx val="0"/>
          <c:order val="1"/>
          <c:tx>
            <c:strRef>
              <c:f>Shares!$AF$4</c:f>
              <c:strCache>
                <c:ptCount val="1"/>
                <c:pt idx="0">
                  <c:v>Middle 40% (corrected)</c:v>
                </c:pt>
              </c:strCache>
            </c:strRef>
          </c:tx>
          <c:spPr>
            <a:ln w="25400" cap="flat" cmpd="sng" algn="ctr">
              <a:solidFill>
                <a:srgbClr val="FF0000"/>
              </a:solidFill>
              <a:prstDash val="solid"/>
            </a:ln>
            <a:effectLst/>
          </c:spPr>
          <c:marker>
            <c:symbol val="square"/>
            <c:size val="9"/>
            <c:spPr>
              <a:solidFill>
                <a:srgbClr val="FF0000"/>
              </a:solidFill>
              <a:ln w="25400" cap="flat" cmpd="sng" algn="ctr">
                <a:solidFill>
                  <a:srgbClr val="FF0000"/>
                </a:solidFill>
                <a:prstDash val="solid"/>
              </a:ln>
              <a:effectLst/>
            </c:spPr>
          </c:marker>
          <c:val>
            <c:numRef>
              <c:f>Shares!$AF$5:$AF$19</c:f>
              <c:numCache>
                <c:formatCode>0.0%</c:formatCode>
                <c:ptCount val="15"/>
                <c:pt idx="0">
                  <c:v>0.386478780754981</c:v>
                </c:pt>
                <c:pt idx="1">
                  <c:v>0.387041046785188</c:v>
                </c:pt>
                <c:pt idx="2">
                  <c:v>0.392512464307951</c:v>
                </c:pt>
                <c:pt idx="3">
                  <c:v>0.393698708249334</c:v>
                </c:pt>
                <c:pt idx="4">
                  <c:v>0.394100212935922</c:v>
                </c:pt>
                <c:pt idx="5">
                  <c:v>0.396480417424896</c:v>
                </c:pt>
                <c:pt idx="6">
                  <c:v>0.39732851398235</c:v>
                </c:pt>
                <c:pt idx="7">
                  <c:v>0.387219354026427</c:v>
                </c:pt>
                <c:pt idx="8">
                  <c:v>0.384607545248164</c:v>
                </c:pt>
                <c:pt idx="9">
                  <c:v>0.382085354795988</c:v>
                </c:pt>
                <c:pt idx="10">
                  <c:v>0.379720027282433</c:v>
                </c:pt>
                <c:pt idx="11">
                  <c:v>0.383609919697637</c:v>
                </c:pt>
                <c:pt idx="12">
                  <c:v>0.387795052076887</c:v>
                </c:pt>
                <c:pt idx="13">
                  <c:v>0.387281814088733</c:v>
                </c:pt>
                <c:pt idx="14">
                  <c:v>0.383165043631023</c:v>
                </c:pt>
              </c:numCache>
            </c:numRef>
          </c:val>
          <c:smooth val="0"/>
        </c:ser>
        <c:ser>
          <c:idx val="1"/>
          <c:order val="2"/>
          <c:tx>
            <c:strRef>
              <c:f>Shares!$AA$4</c:f>
              <c:strCache>
                <c:ptCount val="1"/>
                <c:pt idx="0">
                  <c:v>Bottom 50% (corrected)</c:v>
                </c:pt>
              </c:strCache>
            </c:strRef>
          </c:tx>
          <c:spPr>
            <a:ln w="25400" cap="flat" cmpd="sng" algn="ctr">
              <a:solidFill>
                <a:srgbClr val="0070C0"/>
              </a:solidFill>
              <a:prstDash val="solid"/>
            </a:ln>
            <a:effectLst/>
          </c:spPr>
          <c:marker>
            <c:symbol val="triangle"/>
            <c:size val="9"/>
            <c:spPr>
              <a:solidFill>
                <a:srgbClr val="0070C0"/>
              </a:solidFill>
              <a:ln w="25400" cap="flat" cmpd="sng" algn="ctr">
                <a:solidFill>
                  <a:srgbClr val="0070C0"/>
                </a:solidFill>
                <a:prstDash val="solid"/>
              </a:ln>
              <a:effectLst/>
            </c:spPr>
          </c:marker>
          <c:val>
            <c:numRef>
              <c:f>Shares!$AA$5:$AA$19</c:f>
              <c:numCache>
                <c:formatCode>0.0%</c:formatCode>
                <c:ptCount val="15"/>
                <c:pt idx="0">
                  <c:v>0.123734914185711</c:v>
                </c:pt>
                <c:pt idx="1">
                  <c:v>0.126164200908325</c:v>
                </c:pt>
                <c:pt idx="2">
                  <c:v>0.130985943503736</c:v>
                </c:pt>
                <c:pt idx="3">
                  <c:v>0.135070289265304</c:v>
                </c:pt>
                <c:pt idx="4">
                  <c:v>0.138050735966605</c:v>
                </c:pt>
                <c:pt idx="5">
                  <c:v>0.140567585124971</c:v>
                </c:pt>
                <c:pt idx="6">
                  <c:v>0.142397990364492</c:v>
                </c:pt>
                <c:pt idx="7">
                  <c:v>0.142233543420637</c:v>
                </c:pt>
                <c:pt idx="8">
                  <c:v>0.141857270932407</c:v>
                </c:pt>
                <c:pt idx="9">
                  <c:v>0.143624569099153</c:v>
                </c:pt>
                <c:pt idx="10">
                  <c:v>0.1431209054355</c:v>
                </c:pt>
                <c:pt idx="11">
                  <c:v>0.144107532323869</c:v>
                </c:pt>
                <c:pt idx="12">
                  <c:v>0.148412287163213</c:v>
                </c:pt>
                <c:pt idx="13">
                  <c:v>0.1505600460069</c:v>
                </c:pt>
                <c:pt idx="14">
                  <c:v>0.145827107147838</c:v>
                </c:pt>
              </c:numCache>
            </c:numRef>
          </c:val>
          <c:smooth val="0"/>
        </c:ser>
        <c:dLbls>
          <c:showLegendKey val="0"/>
          <c:showVal val="0"/>
          <c:showCatName val="0"/>
          <c:showSerName val="0"/>
          <c:showPercent val="0"/>
          <c:showBubbleSize val="0"/>
        </c:dLbls>
        <c:marker val="1"/>
        <c:smooth val="0"/>
        <c:axId val="-373249408"/>
        <c:axId val="-373245376"/>
      </c:lineChart>
      <c:catAx>
        <c:axId val="-373249408"/>
        <c:scaling>
          <c:orientation val="minMax"/>
        </c:scaling>
        <c:delete val="0"/>
        <c:axPos val="b"/>
        <c:majorGridlines>
          <c:spPr>
            <a:ln>
              <a:prstDash val="sysDash"/>
            </a:ln>
          </c:spPr>
        </c:majorGridlines>
        <c:numFmt formatCode="General" sourceLinked="1"/>
        <c:majorTickMark val="out"/>
        <c:minorTickMark val="none"/>
        <c:tickLblPos val="nextTo"/>
        <c:txPr>
          <a:bodyPr/>
          <a:lstStyle/>
          <a:p>
            <a:pPr>
              <a:defRPr sz="1600"/>
            </a:pPr>
            <a:endParaRPr lang="en-US"/>
          </a:p>
        </c:txPr>
        <c:crossAx val="-373245376"/>
        <c:crosses val="autoZero"/>
        <c:auto val="1"/>
        <c:lblAlgn val="ctr"/>
        <c:lblOffset val="100"/>
        <c:tickLblSkip val="1"/>
        <c:tickMarkSkip val="1"/>
        <c:noMultiLvlLbl val="0"/>
      </c:catAx>
      <c:valAx>
        <c:axId val="-373245376"/>
        <c:scaling>
          <c:orientation val="minMax"/>
        </c:scaling>
        <c:delete val="0"/>
        <c:axPos val="l"/>
        <c:majorGridlines>
          <c:spPr>
            <a:ln>
              <a:prstDash val="sysDash"/>
            </a:ln>
          </c:spPr>
        </c:majorGridlines>
        <c:numFmt formatCode="0%" sourceLinked="0"/>
        <c:majorTickMark val="out"/>
        <c:minorTickMark val="none"/>
        <c:tickLblPos val="nextTo"/>
        <c:txPr>
          <a:bodyPr/>
          <a:lstStyle/>
          <a:p>
            <a:pPr>
              <a:defRPr sz="1600"/>
            </a:pPr>
            <a:endParaRPr lang="en-US"/>
          </a:p>
        </c:txPr>
        <c:crossAx val="-373249408"/>
        <c:crosses val="autoZero"/>
        <c:crossBetween val="midCat"/>
      </c:valAx>
      <c:spPr>
        <a:ln>
          <a:noFill/>
        </a:ln>
      </c:spPr>
    </c:plotArea>
    <c:legend>
      <c:legendPos val="r"/>
      <c:layout>
        <c:manualLayout>
          <c:xMode val="edge"/>
          <c:yMode val="edge"/>
          <c:x val="0.106847674341303"/>
          <c:y val="0.445239421613394"/>
          <c:w val="0.296892436900304"/>
          <c:h val="0.201042617960426"/>
        </c:manualLayout>
      </c:layout>
      <c:overlay val="1"/>
      <c:spPr>
        <a:solidFill>
          <a:schemeClr val="bg1"/>
        </a:solidFill>
        <a:ln>
          <a:solidFill>
            <a:schemeClr val="bg1">
              <a:lumMod val="50000"/>
            </a:schemeClr>
          </a:solidFill>
        </a:ln>
      </c:spPr>
      <c:txPr>
        <a:bodyPr/>
        <a:lstStyle/>
        <a:p>
          <a:pPr>
            <a:defRPr sz="1600"/>
          </a:pPr>
          <a:endParaRPr lang="en-US"/>
        </a:p>
      </c:txPr>
    </c:legend>
    <c:plotVisOnly val="1"/>
    <c:dispBlanksAs val="gap"/>
    <c:showDLblsOverMax val="0"/>
  </c:chart>
  <c:spPr>
    <a:ln>
      <a:noFill/>
    </a:ln>
  </c:spPr>
  <c:txPr>
    <a:bodyPr/>
    <a:lstStyle/>
    <a:p>
      <a:pPr>
        <a:defRPr>
          <a:latin typeface="Calibri"/>
          <a:cs typeface="Calibri"/>
        </a:defRPr>
      </a:pPr>
      <a:endParaRPr lang="en-US"/>
    </a:p>
  </c:txPr>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10.1. Labour income shares in Brazil: corrected vs raw estimates</a:t>
            </a:r>
          </a:p>
        </c:rich>
      </c:tx>
      <c:overlay val="0"/>
    </c:title>
    <c:autoTitleDeleted val="0"/>
    <c:plotArea>
      <c:layout/>
      <c:lineChart>
        <c:grouping val="standard"/>
        <c:varyColors val="0"/>
        <c:ser>
          <c:idx val="4"/>
          <c:order val="0"/>
          <c:tx>
            <c:strRef>
              <c:f>Shares!$AG$4</c:f>
              <c:strCache>
                <c:ptCount val="1"/>
                <c:pt idx="0">
                  <c:v>Top 10% (corrected)</c:v>
                </c:pt>
              </c:strCache>
            </c:strRef>
          </c:tx>
          <c:spPr>
            <a:ln w="25400" cap="flat" cmpd="sng" algn="ctr">
              <a:solidFill>
                <a:srgbClr val="00B050"/>
              </a:solidFill>
              <a:prstDash val="solid"/>
            </a:ln>
            <a:effectLst/>
          </c:spPr>
          <c:marker>
            <c:symbol val="circle"/>
            <c:size val="9"/>
            <c:spPr>
              <a:solidFill>
                <a:srgbClr val="00B050"/>
              </a:solidFill>
              <a:ln w="25400" cap="flat" cmpd="sng" algn="ctr">
                <a:solidFill>
                  <a:srgbClr val="00B05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Shares!$AG$5:$AG$19</c:f>
              <c:numCache>
                <c:formatCode>0.0%</c:formatCode>
                <c:ptCount val="15"/>
                <c:pt idx="0">
                  <c:v>0.467477072092191</c:v>
                </c:pt>
                <c:pt idx="1">
                  <c:v>0.464485519339369</c:v>
                </c:pt>
                <c:pt idx="2">
                  <c:v>0.454192359221196</c:v>
                </c:pt>
                <c:pt idx="3">
                  <c:v>0.448921769518245</c:v>
                </c:pt>
                <c:pt idx="4">
                  <c:v>0.445539818130355</c:v>
                </c:pt>
                <c:pt idx="5">
                  <c:v>0.440642764483015</c:v>
                </c:pt>
                <c:pt idx="6">
                  <c:v>0.43796426268604</c:v>
                </c:pt>
                <c:pt idx="7">
                  <c:v>0.448237869585818</c:v>
                </c:pt>
                <c:pt idx="8">
                  <c:v>0.451225950852312</c:v>
                </c:pt>
                <c:pt idx="9">
                  <c:v>0.451980843137742</c:v>
                </c:pt>
                <c:pt idx="10">
                  <c:v>0.45484983431495</c:v>
                </c:pt>
                <c:pt idx="11">
                  <c:v>0.449973315011377</c:v>
                </c:pt>
                <c:pt idx="12">
                  <c:v>0.441483427792782</c:v>
                </c:pt>
                <c:pt idx="13">
                  <c:v>0.43984890693725</c:v>
                </c:pt>
                <c:pt idx="14">
                  <c:v>0.448698616254022</c:v>
                </c:pt>
              </c:numCache>
            </c:numRef>
          </c:val>
          <c:smooth val="0"/>
        </c:ser>
        <c:ser>
          <c:idx val="5"/>
          <c:order val="1"/>
          <c:tx>
            <c:strRef>
              <c:f>Shares!$AK$4</c:f>
              <c:strCache>
                <c:ptCount val="1"/>
                <c:pt idx="0">
                  <c:v>Top 10% (survey) </c:v>
                </c:pt>
              </c:strCache>
            </c:strRef>
          </c:tx>
          <c:spPr>
            <a:ln w="25400">
              <a:solidFill>
                <a:srgbClr val="00B050"/>
              </a:solidFill>
            </a:ln>
          </c:spPr>
          <c:marker>
            <c:spPr>
              <a:solidFill>
                <a:schemeClr val="bg1"/>
              </a:solidFill>
              <a:ln>
                <a:solidFill>
                  <a:srgbClr val="00B050"/>
                </a:solidFill>
              </a:ln>
            </c:spPr>
          </c:marker>
          <c:val>
            <c:numRef>
              <c:f>Shares!$AK$5:$AK$19</c:f>
              <c:numCache>
                <c:formatCode>0.0%</c:formatCode>
                <c:ptCount val="15"/>
                <c:pt idx="0">
                  <c:v>0.4379154280739</c:v>
                </c:pt>
                <c:pt idx="1">
                  <c:v>0.435454273611687</c:v>
                </c:pt>
                <c:pt idx="2">
                  <c:v>0.425423472160349</c:v>
                </c:pt>
                <c:pt idx="3">
                  <c:v>0.42069805550769</c:v>
                </c:pt>
                <c:pt idx="4">
                  <c:v>0.417214115707192</c:v>
                </c:pt>
                <c:pt idx="5">
                  <c:v>0.412359860092403</c:v>
                </c:pt>
                <c:pt idx="6">
                  <c:v>0.410252973638835</c:v>
                </c:pt>
                <c:pt idx="7">
                  <c:v>0.400958303442711</c:v>
                </c:pt>
                <c:pt idx="8">
                  <c:v>0.401606985343916</c:v>
                </c:pt>
                <c:pt idx="9">
                  <c:v>0.397826590983004</c:v>
                </c:pt>
                <c:pt idx="10">
                  <c:v>0.394631533117484</c:v>
                </c:pt>
                <c:pt idx="11">
                  <c:v>0.386218911307757</c:v>
                </c:pt>
                <c:pt idx="12">
                  <c:v>0.385652926777572</c:v>
                </c:pt>
                <c:pt idx="13">
                  <c:v>0.383482501283677</c:v>
                </c:pt>
                <c:pt idx="14">
                  <c:v>0.387201280423663</c:v>
                </c:pt>
              </c:numCache>
            </c:numRef>
          </c:val>
          <c:smooth val="0"/>
        </c:ser>
        <c:ser>
          <c:idx val="0"/>
          <c:order val="2"/>
          <c:tx>
            <c:strRef>
              <c:f>Shares!$AF$4</c:f>
              <c:strCache>
                <c:ptCount val="1"/>
                <c:pt idx="0">
                  <c:v>Middle 40% (corrected)</c:v>
                </c:pt>
              </c:strCache>
            </c:strRef>
          </c:tx>
          <c:spPr>
            <a:ln w="25400" cap="flat" cmpd="sng" algn="ctr">
              <a:solidFill>
                <a:srgbClr val="FF0000"/>
              </a:solidFill>
              <a:prstDash val="solid"/>
            </a:ln>
            <a:effectLst/>
          </c:spPr>
          <c:marker>
            <c:symbol val="square"/>
            <c:size val="9"/>
            <c:spPr>
              <a:solidFill>
                <a:srgbClr val="FF0000"/>
              </a:solidFill>
              <a:ln w="25400" cap="flat" cmpd="sng" algn="ctr">
                <a:solidFill>
                  <a:srgbClr val="FF0000"/>
                </a:solidFill>
                <a:prstDash val="solid"/>
              </a:ln>
              <a:effectLst/>
            </c:spPr>
          </c:marker>
          <c:val>
            <c:numRef>
              <c:f>Shares!$AF$5:$AF$19</c:f>
              <c:numCache>
                <c:formatCode>0.0%</c:formatCode>
                <c:ptCount val="15"/>
                <c:pt idx="0">
                  <c:v>0.386478780754981</c:v>
                </c:pt>
                <c:pt idx="1">
                  <c:v>0.387041046785188</c:v>
                </c:pt>
                <c:pt idx="2">
                  <c:v>0.392512464307951</c:v>
                </c:pt>
                <c:pt idx="3">
                  <c:v>0.393698708249334</c:v>
                </c:pt>
                <c:pt idx="4">
                  <c:v>0.394100212935922</c:v>
                </c:pt>
                <c:pt idx="5">
                  <c:v>0.396480417424896</c:v>
                </c:pt>
                <c:pt idx="6">
                  <c:v>0.39732851398235</c:v>
                </c:pt>
                <c:pt idx="7">
                  <c:v>0.387219354026427</c:v>
                </c:pt>
                <c:pt idx="8">
                  <c:v>0.384607545248164</c:v>
                </c:pt>
                <c:pt idx="9">
                  <c:v>0.382085354795988</c:v>
                </c:pt>
                <c:pt idx="10">
                  <c:v>0.379720027282433</c:v>
                </c:pt>
                <c:pt idx="11">
                  <c:v>0.383609919697637</c:v>
                </c:pt>
                <c:pt idx="12">
                  <c:v>0.387795052076887</c:v>
                </c:pt>
                <c:pt idx="13">
                  <c:v>0.387281814088733</c:v>
                </c:pt>
                <c:pt idx="14">
                  <c:v>0.383165043631023</c:v>
                </c:pt>
              </c:numCache>
            </c:numRef>
          </c:val>
          <c:smooth val="0"/>
        </c:ser>
        <c:ser>
          <c:idx val="3"/>
          <c:order val="3"/>
          <c:tx>
            <c:strRef>
              <c:f>Shares!$AJ$4</c:f>
              <c:strCache>
                <c:ptCount val="1"/>
                <c:pt idx="0">
                  <c:v>Middle 40% (survey)</c:v>
                </c:pt>
              </c:strCache>
            </c:strRef>
          </c:tx>
          <c:spPr>
            <a:ln w="25400">
              <a:solidFill>
                <a:srgbClr val="FF0000"/>
              </a:solidFill>
            </a:ln>
          </c:spPr>
          <c:marker>
            <c:symbol val="square"/>
            <c:size val="7"/>
            <c:spPr>
              <a:solidFill>
                <a:schemeClr val="bg1"/>
              </a:solidFill>
              <a:ln>
                <a:solidFill>
                  <a:srgbClr val="FF0000"/>
                </a:solidFill>
              </a:ln>
            </c:spPr>
          </c:marker>
          <c:val>
            <c:numRef>
              <c:f>Shares!$AJ$5:$AJ$19</c:f>
              <c:numCache>
                <c:formatCode>0.0%</c:formatCode>
                <c:ptCount val="15"/>
                <c:pt idx="0">
                  <c:v>0.429421722113697</c:v>
                </c:pt>
                <c:pt idx="1">
                  <c:v>0.429447947919567</c:v>
                </c:pt>
                <c:pt idx="2">
                  <c:v>0.434690628950467</c:v>
                </c:pt>
                <c:pt idx="3">
                  <c:v>0.435335753147634</c:v>
                </c:pt>
                <c:pt idx="4">
                  <c:v>0.435742095149519</c:v>
                </c:pt>
                <c:pt idx="5">
                  <c:v>0.437844321843165</c:v>
                </c:pt>
                <c:pt idx="6">
                  <c:v>0.438250699716262</c:v>
                </c:pt>
                <c:pt idx="7">
                  <c:v>0.440921314869487</c:v>
                </c:pt>
                <c:pt idx="8">
                  <c:v>0.439580609185372</c:v>
                </c:pt>
                <c:pt idx="9">
                  <c:v>0.440791373755418</c:v>
                </c:pt>
                <c:pt idx="10">
                  <c:v>0.441814669870452</c:v>
                </c:pt>
                <c:pt idx="11">
                  <c:v>0.446104579786523</c:v>
                </c:pt>
                <c:pt idx="12">
                  <c:v>0.44711355833216</c:v>
                </c:pt>
                <c:pt idx="13">
                  <c:v>0.446840559787514</c:v>
                </c:pt>
                <c:pt idx="14">
                  <c:v>0.447239864898419</c:v>
                </c:pt>
              </c:numCache>
            </c:numRef>
          </c:val>
          <c:smooth val="0"/>
        </c:ser>
        <c:ser>
          <c:idx val="1"/>
          <c:order val="4"/>
          <c:tx>
            <c:strRef>
              <c:f>Shares!$AA$4</c:f>
              <c:strCache>
                <c:ptCount val="1"/>
                <c:pt idx="0">
                  <c:v>Bottom 50% (corrected)</c:v>
                </c:pt>
              </c:strCache>
            </c:strRef>
          </c:tx>
          <c:spPr>
            <a:ln w="25400" cap="flat" cmpd="sng" algn="ctr">
              <a:solidFill>
                <a:srgbClr val="0070C0"/>
              </a:solidFill>
              <a:prstDash val="solid"/>
            </a:ln>
            <a:effectLst/>
          </c:spPr>
          <c:marker>
            <c:symbol val="triangle"/>
            <c:size val="9"/>
            <c:spPr>
              <a:solidFill>
                <a:srgbClr val="0070C0"/>
              </a:solidFill>
              <a:ln w="25400" cap="flat" cmpd="sng" algn="ctr">
                <a:solidFill>
                  <a:srgbClr val="0070C0"/>
                </a:solidFill>
                <a:prstDash val="solid"/>
              </a:ln>
              <a:effectLst/>
            </c:spPr>
          </c:marker>
          <c:val>
            <c:numRef>
              <c:f>Shares!$AA$5:$AA$19</c:f>
              <c:numCache>
                <c:formatCode>0.0%</c:formatCode>
                <c:ptCount val="15"/>
                <c:pt idx="0">
                  <c:v>0.123734914185711</c:v>
                </c:pt>
                <c:pt idx="1">
                  <c:v>0.126164200908325</c:v>
                </c:pt>
                <c:pt idx="2">
                  <c:v>0.130985943503736</c:v>
                </c:pt>
                <c:pt idx="3">
                  <c:v>0.135070289265304</c:v>
                </c:pt>
                <c:pt idx="4">
                  <c:v>0.138050735966605</c:v>
                </c:pt>
                <c:pt idx="5">
                  <c:v>0.140567585124971</c:v>
                </c:pt>
                <c:pt idx="6">
                  <c:v>0.142397990364492</c:v>
                </c:pt>
                <c:pt idx="7">
                  <c:v>0.142233543420637</c:v>
                </c:pt>
                <c:pt idx="8">
                  <c:v>0.141857270932407</c:v>
                </c:pt>
                <c:pt idx="9">
                  <c:v>0.143624569099153</c:v>
                </c:pt>
                <c:pt idx="10">
                  <c:v>0.1431209054355</c:v>
                </c:pt>
                <c:pt idx="11">
                  <c:v>0.144107532323869</c:v>
                </c:pt>
                <c:pt idx="12">
                  <c:v>0.148412287163213</c:v>
                </c:pt>
                <c:pt idx="13">
                  <c:v>0.1505600460069</c:v>
                </c:pt>
                <c:pt idx="14">
                  <c:v>0.145827107147838</c:v>
                </c:pt>
              </c:numCache>
            </c:numRef>
          </c:val>
          <c:smooth val="0"/>
        </c:ser>
        <c:ser>
          <c:idx val="2"/>
          <c:order val="5"/>
          <c:tx>
            <c:strRef>
              <c:f>Shares!$AI$4</c:f>
              <c:strCache>
                <c:ptCount val="1"/>
                <c:pt idx="0">
                  <c:v>Bottom 50% (survey)</c:v>
                </c:pt>
              </c:strCache>
            </c:strRef>
          </c:tx>
          <c:spPr>
            <a:ln w="25400" cap="flat" cmpd="sng" algn="ctr">
              <a:solidFill>
                <a:srgbClr val="0070C0"/>
              </a:solidFill>
              <a:prstDash val="solid"/>
            </a:ln>
            <a:effectLst/>
          </c:spPr>
          <c:marker>
            <c:spPr>
              <a:solidFill>
                <a:schemeClr val="lt1"/>
              </a:solidFill>
              <a:ln w="25400" cap="flat" cmpd="sng" algn="ctr">
                <a:solidFill>
                  <a:schemeClr val="accent1"/>
                </a:solidFill>
                <a:prstDash val="solid"/>
              </a:ln>
              <a:effectLst/>
            </c:spPr>
          </c:marker>
          <c:val>
            <c:numRef>
              <c:f>Shares!$AI$5:$AI$19</c:f>
              <c:numCache>
                <c:formatCode>0.0%</c:formatCode>
                <c:ptCount val="15"/>
                <c:pt idx="0">
                  <c:v>0.132662849812403</c:v>
                </c:pt>
                <c:pt idx="1">
                  <c:v>0.135097778468746</c:v>
                </c:pt>
                <c:pt idx="2">
                  <c:v>0.139885898889185</c:v>
                </c:pt>
                <c:pt idx="3">
                  <c:v>0.143966191344676</c:v>
                </c:pt>
                <c:pt idx="4">
                  <c:v>0.147043789143289</c:v>
                </c:pt>
                <c:pt idx="5">
                  <c:v>0.149795818064432</c:v>
                </c:pt>
                <c:pt idx="6">
                  <c:v>0.151496326644903</c:v>
                </c:pt>
                <c:pt idx="7">
                  <c:v>0.158120381687801</c:v>
                </c:pt>
                <c:pt idx="8">
                  <c:v>0.158812405470711</c:v>
                </c:pt>
                <c:pt idx="9">
                  <c:v>0.161382035261578</c:v>
                </c:pt>
                <c:pt idx="10">
                  <c:v>0.163553797012064</c:v>
                </c:pt>
                <c:pt idx="11">
                  <c:v>0.167676508905721</c:v>
                </c:pt>
                <c:pt idx="12">
                  <c:v>0.167233514890268</c:v>
                </c:pt>
                <c:pt idx="13">
                  <c:v>0.169676938928809</c:v>
                </c:pt>
                <c:pt idx="14">
                  <c:v>0.165558854677918</c:v>
                </c:pt>
              </c:numCache>
            </c:numRef>
          </c:val>
          <c:smooth val="0"/>
        </c:ser>
        <c:dLbls>
          <c:showLegendKey val="0"/>
          <c:showVal val="0"/>
          <c:showCatName val="0"/>
          <c:showSerName val="0"/>
          <c:showPercent val="0"/>
          <c:showBubbleSize val="0"/>
        </c:dLbls>
        <c:marker val="1"/>
        <c:smooth val="0"/>
        <c:axId val="-375104640"/>
        <c:axId val="-375100768"/>
      </c:lineChart>
      <c:catAx>
        <c:axId val="-375104640"/>
        <c:scaling>
          <c:orientation val="minMax"/>
        </c:scaling>
        <c:delete val="0"/>
        <c:axPos val="b"/>
        <c:majorGridlines>
          <c:spPr>
            <a:ln>
              <a:prstDash val="sysDash"/>
            </a:ln>
          </c:spPr>
        </c:majorGridlines>
        <c:numFmt formatCode="General" sourceLinked="1"/>
        <c:majorTickMark val="out"/>
        <c:minorTickMark val="none"/>
        <c:tickLblPos val="nextTo"/>
        <c:txPr>
          <a:bodyPr/>
          <a:lstStyle/>
          <a:p>
            <a:pPr>
              <a:defRPr sz="1600"/>
            </a:pPr>
            <a:endParaRPr lang="en-US"/>
          </a:p>
        </c:txPr>
        <c:crossAx val="-375100768"/>
        <c:crosses val="autoZero"/>
        <c:auto val="1"/>
        <c:lblAlgn val="ctr"/>
        <c:lblOffset val="100"/>
        <c:tickLblSkip val="1"/>
        <c:tickMarkSkip val="1"/>
        <c:noMultiLvlLbl val="0"/>
      </c:catAx>
      <c:valAx>
        <c:axId val="-375100768"/>
        <c:scaling>
          <c:orientation val="minMax"/>
        </c:scaling>
        <c:delete val="0"/>
        <c:axPos val="l"/>
        <c:majorGridlines>
          <c:spPr>
            <a:ln>
              <a:prstDash val="sysDash"/>
            </a:ln>
          </c:spPr>
        </c:majorGridlines>
        <c:numFmt formatCode="0%" sourceLinked="0"/>
        <c:majorTickMark val="out"/>
        <c:minorTickMark val="none"/>
        <c:tickLblPos val="nextTo"/>
        <c:txPr>
          <a:bodyPr/>
          <a:lstStyle/>
          <a:p>
            <a:pPr>
              <a:defRPr sz="1600"/>
            </a:pPr>
            <a:endParaRPr lang="en-US"/>
          </a:p>
        </c:txPr>
        <c:crossAx val="-375104640"/>
        <c:crosses val="autoZero"/>
        <c:crossBetween val="midCat"/>
      </c:valAx>
      <c:spPr>
        <a:ln>
          <a:noFill/>
        </a:ln>
      </c:spPr>
    </c:plotArea>
    <c:legend>
      <c:legendPos val="r"/>
      <c:layout>
        <c:manualLayout>
          <c:xMode val="edge"/>
          <c:yMode val="edge"/>
          <c:x val="0.077297737496399"/>
          <c:y val="0.362119178082192"/>
          <c:w val="0.551064107961974"/>
          <c:h val="0.210715372907154"/>
        </c:manualLayout>
      </c:layout>
      <c:overlay val="1"/>
      <c:spPr>
        <a:solidFill>
          <a:schemeClr val="bg1"/>
        </a:solidFill>
        <a:ln>
          <a:solidFill>
            <a:schemeClr val="bg1">
              <a:lumMod val="50000"/>
            </a:schemeClr>
          </a:solidFill>
        </a:ln>
      </c:spPr>
      <c:txPr>
        <a:bodyPr/>
        <a:lstStyle/>
        <a:p>
          <a:pPr>
            <a:defRPr sz="1600"/>
          </a:pPr>
          <a:endParaRPr lang="en-US"/>
        </a:p>
      </c:txPr>
    </c:legend>
    <c:plotVisOnly val="1"/>
    <c:dispBlanksAs val="gap"/>
    <c:showDLblsOverMax val="0"/>
  </c:chart>
  <c:spPr>
    <a:ln>
      <a:noFill/>
    </a:ln>
  </c:spPr>
  <c:txPr>
    <a:bodyPr/>
    <a:lstStyle/>
    <a:p>
      <a:pPr>
        <a:defRPr>
          <a:latin typeface="Calibri"/>
          <a:cs typeface="Calibri"/>
        </a:defRPr>
      </a:pPr>
      <a:endParaRPr lang="en-US"/>
    </a:p>
  </c:txPr>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11. Shares of formal sector earnings in Brazil from fiscal data</a:t>
            </a:r>
            <a:r>
              <a:rPr lang="en-US" baseline="0"/>
              <a:t> </a:t>
            </a:r>
            <a:endParaRPr lang="en-US"/>
          </a:p>
        </c:rich>
      </c:tx>
      <c:overlay val="0"/>
    </c:title>
    <c:autoTitleDeleted val="0"/>
    <c:plotArea>
      <c:layout/>
      <c:lineChart>
        <c:grouping val="standard"/>
        <c:varyColors val="0"/>
        <c:ser>
          <c:idx val="4"/>
          <c:order val="0"/>
          <c:tx>
            <c:strRef>
              <c:f>Shares!$AR$4</c:f>
              <c:strCache>
                <c:ptCount val="1"/>
                <c:pt idx="0">
                  <c:v>Top 10% (fiscal data) </c:v>
                </c:pt>
              </c:strCache>
            </c:strRef>
          </c:tx>
          <c:spPr>
            <a:ln>
              <a:solidFill>
                <a:srgbClr val="00B050"/>
              </a:solidFill>
            </a:ln>
          </c:spPr>
          <c:marker>
            <c:symbol val="circle"/>
            <c:size val="9"/>
            <c:spPr>
              <a:solidFill>
                <a:srgbClr val="00B050"/>
              </a:solidFill>
              <a:ln w="25400" cap="flat" cmpd="sng" algn="ctr">
                <a:solidFill>
                  <a:srgbClr val="00B05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Shares!$AR$5:$AR$19</c:f>
              <c:numCache>
                <c:formatCode>0%</c:formatCode>
                <c:ptCount val="15"/>
                <c:pt idx="0">
                  <c:v>0.477850740679949</c:v>
                </c:pt>
                <c:pt idx="1">
                  <c:v>0.475721239179395</c:v>
                </c:pt>
                <c:pt idx="2">
                  <c:v>0.47126869035731</c:v>
                </c:pt>
                <c:pt idx="3">
                  <c:v>0.469974324612047</c:v>
                </c:pt>
                <c:pt idx="4">
                  <c:v>0.464991164176762</c:v>
                </c:pt>
                <c:pt idx="5">
                  <c:v>0.455412251781057</c:v>
                </c:pt>
                <c:pt idx="6">
                  <c:v>0.451183433521176</c:v>
                </c:pt>
                <c:pt idx="7">
                  <c:v>0.447654666493556</c:v>
                </c:pt>
                <c:pt idx="8">
                  <c:v>0.44079606729236</c:v>
                </c:pt>
                <c:pt idx="9">
                  <c:v>0.435354713510516</c:v>
                </c:pt>
                <c:pt idx="10">
                  <c:v>0.431376714211912</c:v>
                </c:pt>
                <c:pt idx="11">
                  <c:v>0.422480040990776</c:v>
                </c:pt>
                <c:pt idx="12">
                  <c:v>0.419596780605533</c:v>
                </c:pt>
                <c:pt idx="13">
                  <c:v>0.417492060631397</c:v>
                </c:pt>
                <c:pt idx="14">
                  <c:v>0.410559249500324</c:v>
                </c:pt>
              </c:numCache>
            </c:numRef>
          </c:val>
          <c:smooth val="0"/>
        </c:ser>
        <c:ser>
          <c:idx val="0"/>
          <c:order val="1"/>
          <c:tx>
            <c:strRef>
              <c:f>Shares!$AP$4</c:f>
              <c:strCache>
                <c:ptCount val="1"/>
                <c:pt idx="0">
                  <c:v>Middle 40% (fiscal data)</c:v>
                </c:pt>
              </c:strCache>
            </c:strRef>
          </c:tx>
          <c:spPr>
            <a:ln>
              <a:solidFill>
                <a:srgbClr val="FF0000"/>
              </a:solidFill>
            </a:ln>
          </c:spPr>
          <c:marker>
            <c:symbol val="square"/>
            <c:size val="9"/>
            <c:spPr>
              <a:solidFill>
                <a:srgbClr val="FF0000"/>
              </a:solidFill>
              <a:ln w="25400" cap="flat" cmpd="sng" algn="ctr">
                <a:solidFill>
                  <a:srgbClr val="FF0000"/>
                </a:solidFill>
                <a:prstDash val="solid"/>
              </a:ln>
              <a:effectLst/>
            </c:spPr>
          </c:marker>
          <c:val>
            <c:numRef>
              <c:f>Shares!$AP$5:$AP$19</c:f>
              <c:numCache>
                <c:formatCode>0%</c:formatCode>
                <c:ptCount val="15"/>
                <c:pt idx="0">
                  <c:v>0.372301296471081</c:v>
                </c:pt>
                <c:pt idx="1">
                  <c:v>0.374024810159676</c:v>
                </c:pt>
                <c:pt idx="2">
                  <c:v>0.372887045180462</c:v>
                </c:pt>
                <c:pt idx="3">
                  <c:v>0.373333492561491</c:v>
                </c:pt>
                <c:pt idx="4">
                  <c:v>0.369606250519452</c:v>
                </c:pt>
                <c:pt idx="5">
                  <c:v>0.364038728795998</c:v>
                </c:pt>
                <c:pt idx="6">
                  <c:v>0.365188510880996</c:v>
                </c:pt>
                <c:pt idx="7">
                  <c:v>0.367056049538877</c:v>
                </c:pt>
                <c:pt idx="8">
                  <c:v>0.36815885242852</c:v>
                </c:pt>
                <c:pt idx="9">
                  <c:v>0.3705194506923</c:v>
                </c:pt>
                <c:pt idx="10">
                  <c:v>0.376466180447161</c:v>
                </c:pt>
                <c:pt idx="11">
                  <c:v>0.381164515978306</c:v>
                </c:pt>
                <c:pt idx="12">
                  <c:v>0.383635515255503</c:v>
                </c:pt>
                <c:pt idx="13">
                  <c:v>0.387883598060526</c:v>
                </c:pt>
                <c:pt idx="14">
                  <c:v>0.391722899961832</c:v>
                </c:pt>
              </c:numCache>
            </c:numRef>
          </c:val>
          <c:smooth val="0"/>
        </c:ser>
        <c:ser>
          <c:idx val="1"/>
          <c:order val="2"/>
          <c:tx>
            <c:strRef>
              <c:f>Shares!$AN$4</c:f>
              <c:strCache>
                <c:ptCount val="1"/>
                <c:pt idx="0">
                  <c:v>Bottom 50% (fiscal data)</c:v>
                </c:pt>
              </c:strCache>
            </c:strRef>
          </c:tx>
          <c:spPr>
            <a:ln>
              <a:solidFill>
                <a:srgbClr val="0070C0"/>
              </a:solidFill>
            </a:ln>
          </c:spPr>
          <c:marker>
            <c:symbol val="triangle"/>
            <c:size val="9"/>
            <c:spPr>
              <a:solidFill>
                <a:srgbClr val="0070C0"/>
              </a:solidFill>
              <a:ln w="25400" cap="flat" cmpd="sng" algn="ctr">
                <a:solidFill>
                  <a:srgbClr val="0070C0"/>
                </a:solidFill>
                <a:prstDash val="solid"/>
              </a:ln>
              <a:effectLst/>
            </c:spPr>
          </c:marker>
          <c:val>
            <c:numRef>
              <c:f>Shares!$AN$5:$AN$19</c:f>
              <c:numCache>
                <c:formatCode>0%</c:formatCode>
                <c:ptCount val="15"/>
                <c:pt idx="0">
                  <c:v>0.14984796284897</c:v>
                </c:pt>
                <c:pt idx="1">
                  <c:v>0.150253950660929</c:v>
                </c:pt>
                <c:pt idx="2">
                  <c:v>0.155844264462228</c:v>
                </c:pt>
                <c:pt idx="3">
                  <c:v>0.156692182826463</c:v>
                </c:pt>
                <c:pt idx="4">
                  <c:v>0.165402585303786</c:v>
                </c:pt>
                <c:pt idx="5">
                  <c:v>0.180549019422944</c:v>
                </c:pt>
                <c:pt idx="6">
                  <c:v>0.183628055597828</c:v>
                </c:pt>
                <c:pt idx="7">
                  <c:v>0.185289283967566</c:v>
                </c:pt>
                <c:pt idx="8">
                  <c:v>0.19104508027912</c:v>
                </c:pt>
                <c:pt idx="9">
                  <c:v>0.194125835797184</c:v>
                </c:pt>
                <c:pt idx="10">
                  <c:v>0.192157105340927</c:v>
                </c:pt>
                <c:pt idx="11">
                  <c:v>0.196355443030918</c:v>
                </c:pt>
                <c:pt idx="12">
                  <c:v>0.196767704138963</c:v>
                </c:pt>
                <c:pt idx="13">
                  <c:v>0.194624341308077</c:v>
                </c:pt>
                <c:pt idx="14">
                  <c:v>0.197717850537845</c:v>
                </c:pt>
              </c:numCache>
            </c:numRef>
          </c:val>
          <c:smooth val="0"/>
        </c:ser>
        <c:dLbls>
          <c:showLegendKey val="0"/>
          <c:showVal val="0"/>
          <c:showCatName val="0"/>
          <c:showSerName val="0"/>
          <c:showPercent val="0"/>
          <c:showBubbleSize val="0"/>
        </c:dLbls>
        <c:marker val="1"/>
        <c:smooth val="0"/>
        <c:axId val="-375278672"/>
        <c:axId val="-375274608"/>
      </c:lineChart>
      <c:catAx>
        <c:axId val="-375278672"/>
        <c:scaling>
          <c:orientation val="minMax"/>
        </c:scaling>
        <c:delete val="0"/>
        <c:axPos val="b"/>
        <c:majorGridlines>
          <c:spPr>
            <a:ln>
              <a:prstDash val="sysDash"/>
            </a:ln>
          </c:spPr>
        </c:majorGridlines>
        <c:numFmt formatCode="General" sourceLinked="1"/>
        <c:majorTickMark val="out"/>
        <c:minorTickMark val="none"/>
        <c:tickLblPos val="nextTo"/>
        <c:txPr>
          <a:bodyPr/>
          <a:lstStyle/>
          <a:p>
            <a:pPr>
              <a:defRPr sz="1600"/>
            </a:pPr>
            <a:endParaRPr lang="en-US"/>
          </a:p>
        </c:txPr>
        <c:crossAx val="-375274608"/>
        <c:crosses val="autoZero"/>
        <c:auto val="1"/>
        <c:lblAlgn val="ctr"/>
        <c:lblOffset val="100"/>
        <c:tickLblSkip val="1"/>
        <c:tickMarkSkip val="1"/>
        <c:noMultiLvlLbl val="0"/>
      </c:catAx>
      <c:valAx>
        <c:axId val="-375274608"/>
        <c:scaling>
          <c:orientation val="minMax"/>
        </c:scaling>
        <c:delete val="0"/>
        <c:axPos val="l"/>
        <c:majorGridlines>
          <c:spPr>
            <a:ln>
              <a:prstDash val="sysDash"/>
            </a:ln>
          </c:spPr>
        </c:majorGridlines>
        <c:numFmt formatCode="0%" sourceLinked="0"/>
        <c:majorTickMark val="out"/>
        <c:minorTickMark val="none"/>
        <c:tickLblPos val="nextTo"/>
        <c:txPr>
          <a:bodyPr/>
          <a:lstStyle/>
          <a:p>
            <a:pPr>
              <a:defRPr sz="1600"/>
            </a:pPr>
            <a:endParaRPr lang="en-US"/>
          </a:p>
        </c:txPr>
        <c:crossAx val="-375278672"/>
        <c:crosses val="autoZero"/>
        <c:crossBetween val="midCat"/>
        <c:majorUnit val="0.05"/>
      </c:valAx>
      <c:spPr>
        <a:ln>
          <a:noFill/>
        </a:ln>
      </c:spPr>
    </c:plotArea>
    <c:legend>
      <c:legendPos val="r"/>
      <c:layout>
        <c:manualLayout>
          <c:xMode val="edge"/>
          <c:yMode val="edge"/>
          <c:x val="0.0758905976466417"/>
          <c:y val="0.412377929984779"/>
          <c:w val="0.296892436900304"/>
          <c:h val="0.201042617960426"/>
        </c:manualLayout>
      </c:layout>
      <c:overlay val="1"/>
      <c:spPr>
        <a:solidFill>
          <a:schemeClr val="bg1"/>
        </a:solidFill>
        <a:ln>
          <a:solidFill>
            <a:schemeClr val="bg1">
              <a:lumMod val="50000"/>
            </a:schemeClr>
          </a:solidFill>
        </a:ln>
      </c:spPr>
      <c:txPr>
        <a:bodyPr/>
        <a:lstStyle/>
        <a:p>
          <a:pPr>
            <a:defRPr sz="1600"/>
          </a:pPr>
          <a:endParaRPr lang="en-US"/>
        </a:p>
      </c:txPr>
    </c:legend>
    <c:plotVisOnly val="1"/>
    <c:dispBlanksAs val="gap"/>
    <c:showDLblsOverMax val="0"/>
  </c:chart>
  <c:spPr>
    <a:ln>
      <a:noFill/>
    </a:ln>
  </c:spPr>
  <c:txPr>
    <a:bodyPr/>
    <a:lstStyle/>
    <a:p>
      <a:pPr>
        <a:defRPr>
          <a:latin typeface="Calibri"/>
          <a:cs typeface="Calibri"/>
        </a:defRPr>
      </a:pPr>
      <a:endParaRPr lang="en-US"/>
    </a:p>
  </c:txPr>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11.1. Share</a:t>
            </a:r>
            <a:r>
              <a:rPr lang="en-US" baseline="0"/>
              <a:t> of formal sector earnings</a:t>
            </a:r>
            <a:r>
              <a:rPr lang="en-US"/>
              <a:t>: fiscal</a:t>
            </a:r>
            <a:r>
              <a:rPr lang="en-US" baseline="0"/>
              <a:t> vs survey data</a:t>
            </a:r>
            <a:endParaRPr lang="en-US"/>
          </a:p>
        </c:rich>
      </c:tx>
      <c:overlay val="0"/>
    </c:title>
    <c:autoTitleDeleted val="0"/>
    <c:plotArea>
      <c:layout/>
      <c:lineChart>
        <c:grouping val="standard"/>
        <c:varyColors val="0"/>
        <c:ser>
          <c:idx val="4"/>
          <c:order val="0"/>
          <c:tx>
            <c:strRef>
              <c:f>Shares!$AR$4</c:f>
              <c:strCache>
                <c:ptCount val="1"/>
                <c:pt idx="0">
                  <c:v>Top 10% (fiscal data) </c:v>
                </c:pt>
              </c:strCache>
            </c:strRef>
          </c:tx>
          <c:spPr>
            <a:ln>
              <a:solidFill>
                <a:srgbClr val="00B050"/>
              </a:solidFill>
            </a:ln>
          </c:spPr>
          <c:marker>
            <c:symbol val="circle"/>
            <c:size val="9"/>
            <c:spPr>
              <a:solidFill>
                <a:srgbClr val="00B050"/>
              </a:solidFill>
              <a:ln w="25400" cap="flat" cmpd="sng" algn="ctr">
                <a:solidFill>
                  <a:srgbClr val="00B05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Shares!$AR$5:$AR$19</c:f>
              <c:numCache>
                <c:formatCode>0%</c:formatCode>
                <c:ptCount val="15"/>
                <c:pt idx="0">
                  <c:v>0.477850740679949</c:v>
                </c:pt>
                <c:pt idx="1">
                  <c:v>0.475721239179395</c:v>
                </c:pt>
                <c:pt idx="2">
                  <c:v>0.47126869035731</c:v>
                </c:pt>
                <c:pt idx="3">
                  <c:v>0.469974324612047</c:v>
                </c:pt>
                <c:pt idx="4">
                  <c:v>0.464991164176762</c:v>
                </c:pt>
                <c:pt idx="5">
                  <c:v>0.455412251781057</c:v>
                </c:pt>
                <c:pt idx="6">
                  <c:v>0.451183433521176</c:v>
                </c:pt>
                <c:pt idx="7">
                  <c:v>0.447654666493556</c:v>
                </c:pt>
                <c:pt idx="8">
                  <c:v>0.44079606729236</c:v>
                </c:pt>
                <c:pt idx="9">
                  <c:v>0.435354713510516</c:v>
                </c:pt>
                <c:pt idx="10">
                  <c:v>0.431376714211912</c:v>
                </c:pt>
                <c:pt idx="11">
                  <c:v>0.422480040990776</c:v>
                </c:pt>
                <c:pt idx="12">
                  <c:v>0.419596780605533</c:v>
                </c:pt>
                <c:pt idx="13">
                  <c:v>0.417492060631397</c:v>
                </c:pt>
                <c:pt idx="14">
                  <c:v>0.410559249500324</c:v>
                </c:pt>
              </c:numCache>
            </c:numRef>
          </c:val>
          <c:smooth val="0"/>
        </c:ser>
        <c:ser>
          <c:idx val="5"/>
          <c:order val="1"/>
          <c:tx>
            <c:strRef>
              <c:f>Shares!$AQ$4</c:f>
              <c:strCache>
                <c:ptCount val="1"/>
                <c:pt idx="0">
                  <c:v>Top 10% (survey) </c:v>
                </c:pt>
              </c:strCache>
            </c:strRef>
          </c:tx>
          <c:spPr>
            <a:ln w="25400" cap="flat" cmpd="sng" algn="ctr">
              <a:solidFill>
                <a:srgbClr val="00B050"/>
              </a:solidFill>
              <a:prstDash val="solid"/>
            </a:ln>
            <a:effectLst/>
          </c:spPr>
          <c:marker>
            <c:spPr>
              <a:solidFill>
                <a:schemeClr val="lt1"/>
              </a:solidFill>
              <a:ln w="25400" cap="flat" cmpd="sng" algn="ctr">
                <a:solidFill>
                  <a:srgbClr val="00B050"/>
                </a:solidFill>
                <a:prstDash val="solid"/>
              </a:ln>
              <a:effectLst/>
            </c:spPr>
          </c:marker>
          <c:val>
            <c:numRef>
              <c:f>Shares!$AQ$5:$AQ$19</c:f>
              <c:numCache>
                <c:formatCode>0%</c:formatCode>
                <c:ptCount val="15"/>
                <c:pt idx="0">
                  <c:v>0.385509244014657</c:v>
                </c:pt>
                <c:pt idx="1">
                  <c:v>0.387594717362443</c:v>
                </c:pt>
                <c:pt idx="2">
                  <c:v>0.376068746209551</c:v>
                </c:pt>
                <c:pt idx="3">
                  <c:v>0.364845207584991</c:v>
                </c:pt>
                <c:pt idx="4">
                  <c:v>0.365310606090724</c:v>
                </c:pt>
                <c:pt idx="5">
                  <c:v>0.360678001295508</c:v>
                </c:pt>
                <c:pt idx="6">
                  <c:v>0.355124624510824</c:v>
                </c:pt>
                <c:pt idx="7">
                  <c:v>0.349039831053645</c:v>
                </c:pt>
                <c:pt idx="8">
                  <c:v>0.342480310504828</c:v>
                </c:pt>
                <c:pt idx="9">
                  <c:v>0.343343242709413</c:v>
                </c:pt>
                <c:pt idx="10">
                  <c:v>0.344072058730007</c:v>
                </c:pt>
                <c:pt idx="11">
                  <c:v>0.335850435122487</c:v>
                </c:pt>
                <c:pt idx="12">
                  <c:v>0.334312039408501</c:v>
                </c:pt>
                <c:pt idx="13">
                  <c:v>0.334718757614545</c:v>
                </c:pt>
                <c:pt idx="14">
                  <c:v>0.33528135332499</c:v>
                </c:pt>
              </c:numCache>
            </c:numRef>
          </c:val>
          <c:smooth val="0"/>
        </c:ser>
        <c:ser>
          <c:idx val="0"/>
          <c:order val="2"/>
          <c:tx>
            <c:strRef>
              <c:f>Shares!$AP$4</c:f>
              <c:strCache>
                <c:ptCount val="1"/>
                <c:pt idx="0">
                  <c:v>Middle 40% (fiscal data)</c:v>
                </c:pt>
              </c:strCache>
            </c:strRef>
          </c:tx>
          <c:spPr>
            <a:ln>
              <a:solidFill>
                <a:srgbClr val="FF0000"/>
              </a:solidFill>
            </a:ln>
          </c:spPr>
          <c:marker>
            <c:symbol val="square"/>
            <c:size val="9"/>
            <c:spPr>
              <a:solidFill>
                <a:srgbClr val="FF0000"/>
              </a:solidFill>
              <a:ln w="25400" cap="flat" cmpd="sng" algn="ctr">
                <a:solidFill>
                  <a:srgbClr val="FF0000"/>
                </a:solidFill>
                <a:prstDash val="solid"/>
              </a:ln>
              <a:effectLst/>
            </c:spPr>
          </c:marker>
          <c:val>
            <c:numRef>
              <c:f>Shares!$AP$5:$AP$19</c:f>
              <c:numCache>
                <c:formatCode>0%</c:formatCode>
                <c:ptCount val="15"/>
                <c:pt idx="0">
                  <c:v>0.372301296471081</c:v>
                </c:pt>
                <c:pt idx="1">
                  <c:v>0.374024810159676</c:v>
                </c:pt>
                <c:pt idx="2">
                  <c:v>0.372887045180462</c:v>
                </c:pt>
                <c:pt idx="3">
                  <c:v>0.373333492561491</c:v>
                </c:pt>
                <c:pt idx="4">
                  <c:v>0.369606250519452</c:v>
                </c:pt>
                <c:pt idx="5">
                  <c:v>0.364038728795998</c:v>
                </c:pt>
                <c:pt idx="6">
                  <c:v>0.365188510880996</c:v>
                </c:pt>
                <c:pt idx="7">
                  <c:v>0.367056049538877</c:v>
                </c:pt>
                <c:pt idx="8">
                  <c:v>0.36815885242852</c:v>
                </c:pt>
                <c:pt idx="9">
                  <c:v>0.3705194506923</c:v>
                </c:pt>
                <c:pt idx="10">
                  <c:v>0.376466180447161</c:v>
                </c:pt>
                <c:pt idx="11">
                  <c:v>0.381164515978306</c:v>
                </c:pt>
                <c:pt idx="12">
                  <c:v>0.383635515255503</c:v>
                </c:pt>
                <c:pt idx="13">
                  <c:v>0.387883598060526</c:v>
                </c:pt>
                <c:pt idx="14">
                  <c:v>0.391722899961832</c:v>
                </c:pt>
              </c:numCache>
            </c:numRef>
          </c:val>
          <c:smooth val="0"/>
        </c:ser>
        <c:ser>
          <c:idx val="3"/>
          <c:order val="3"/>
          <c:tx>
            <c:strRef>
              <c:f>Shares!$AO$4</c:f>
              <c:strCache>
                <c:ptCount val="1"/>
                <c:pt idx="0">
                  <c:v>Middle 40% (survey)</c:v>
                </c:pt>
              </c:strCache>
            </c:strRef>
          </c:tx>
          <c:spPr>
            <a:ln w="25400" cap="flat" cmpd="sng" algn="ctr">
              <a:solidFill>
                <a:srgbClr val="FF0000"/>
              </a:solidFill>
              <a:prstDash val="solid"/>
            </a:ln>
            <a:effectLst/>
          </c:spPr>
          <c:marker>
            <c:symbol val="square"/>
            <c:size val="7"/>
            <c:spPr>
              <a:solidFill>
                <a:schemeClr val="lt1"/>
              </a:solidFill>
              <a:ln w="25400" cap="flat" cmpd="sng" algn="ctr">
                <a:solidFill>
                  <a:srgbClr val="FF0000"/>
                </a:solidFill>
                <a:prstDash val="solid"/>
              </a:ln>
              <a:effectLst/>
            </c:spPr>
          </c:marker>
          <c:val>
            <c:numRef>
              <c:f>Shares!$AO$5:$AO$19</c:f>
              <c:numCache>
                <c:formatCode>0%</c:formatCode>
                <c:ptCount val="15"/>
                <c:pt idx="0">
                  <c:v>0.401984663033245</c:v>
                </c:pt>
                <c:pt idx="1">
                  <c:v>0.399299905609842</c:v>
                </c:pt>
                <c:pt idx="2">
                  <c:v>0.401613489754552</c:v>
                </c:pt>
                <c:pt idx="3">
                  <c:v>0.404959792466599</c:v>
                </c:pt>
                <c:pt idx="4">
                  <c:v>0.401512648629785</c:v>
                </c:pt>
                <c:pt idx="5">
                  <c:v>0.4003569604233</c:v>
                </c:pt>
                <c:pt idx="6">
                  <c:v>0.402921676034217</c:v>
                </c:pt>
                <c:pt idx="7">
                  <c:v>0.405158305001541</c:v>
                </c:pt>
                <c:pt idx="8">
                  <c:v>0.406107022404849</c:v>
                </c:pt>
                <c:pt idx="9">
                  <c:v>0.404286142158455</c:v>
                </c:pt>
                <c:pt idx="10">
                  <c:v>0.402748261560067</c:v>
                </c:pt>
                <c:pt idx="11">
                  <c:v>0.406863808939002</c:v>
                </c:pt>
                <c:pt idx="12">
                  <c:v>0.406822373387865</c:v>
                </c:pt>
                <c:pt idx="13">
                  <c:v>0.405084451636084</c:v>
                </c:pt>
                <c:pt idx="14">
                  <c:v>0.403135818644424</c:v>
                </c:pt>
              </c:numCache>
            </c:numRef>
          </c:val>
          <c:smooth val="0"/>
        </c:ser>
        <c:ser>
          <c:idx val="1"/>
          <c:order val="4"/>
          <c:tx>
            <c:strRef>
              <c:f>Shares!$AN$4</c:f>
              <c:strCache>
                <c:ptCount val="1"/>
                <c:pt idx="0">
                  <c:v>Bottom 50% (fiscal data)</c:v>
                </c:pt>
              </c:strCache>
            </c:strRef>
          </c:tx>
          <c:spPr>
            <a:ln>
              <a:solidFill>
                <a:srgbClr val="0070C0"/>
              </a:solidFill>
            </a:ln>
          </c:spPr>
          <c:marker>
            <c:symbol val="triangle"/>
            <c:size val="9"/>
            <c:spPr>
              <a:solidFill>
                <a:srgbClr val="0070C0"/>
              </a:solidFill>
              <a:ln w="25400" cap="flat" cmpd="sng" algn="ctr">
                <a:solidFill>
                  <a:srgbClr val="0070C0"/>
                </a:solidFill>
                <a:prstDash val="solid"/>
              </a:ln>
              <a:effectLst/>
            </c:spPr>
          </c:marker>
          <c:val>
            <c:numRef>
              <c:f>Shares!$AN$5:$AN$19</c:f>
              <c:numCache>
                <c:formatCode>0%</c:formatCode>
                <c:ptCount val="15"/>
                <c:pt idx="0">
                  <c:v>0.14984796284897</c:v>
                </c:pt>
                <c:pt idx="1">
                  <c:v>0.150253950660929</c:v>
                </c:pt>
                <c:pt idx="2">
                  <c:v>0.155844264462228</c:v>
                </c:pt>
                <c:pt idx="3">
                  <c:v>0.156692182826463</c:v>
                </c:pt>
                <c:pt idx="4">
                  <c:v>0.165402585303786</c:v>
                </c:pt>
                <c:pt idx="5">
                  <c:v>0.180549019422944</c:v>
                </c:pt>
                <c:pt idx="6">
                  <c:v>0.183628055597828</c:v>
                </c:pt>
                <c:pt idx="7">
                  <c:v>0.185289283967566</c:v>
                </c:pt>
                <c:pt idx="8">
                  <c:v>0.19104508027912</c:v>
                </c:pt>
                <c:pt idx="9">
                  <c:v>0.194125835797184</c:v>
                </c:pt>
                <c:pt idx="10">
                  <c:v>0.192157105340927</c:v>
                </c:pt>
                <c:pt idx="11">
                  <c:v>0.196355443030918</c:v>
                </c:pt>
                <c:pt idx="12">
                  <c:v>0.196767704138963</c:v>
                </c:pt>
                <c:pt idx="13">
                  <c:v>0.194624341308077</c:v>
                </c:pt>
                <c:pt idx="14">
                  <c:v>0.197717850537845</c:v>
                </c:pt>
              </c:numCache>
            </c:numRef>
          </c:val>
          <c:smooth val="0"/>
        </c:ser>
        <c:ser>
          <c:idx val="2"/>
          <c:order val="5"/>
          <c:tx>
            <c:strRef>
              <c:f>Shares!$AM$4</c:f>
              <c:strCache>
                <c:ptCount val="1"/>
                <c:pt idx="0">
                  <c:v>Bottom 50% (survey)</c:v>
                </c:pt>
              </c:strCache>
            </c:strRef>
          </c:tx>
          <c:spPr>
            <a:ln w="25400" cap="flat" cmpd="sng" algn="ctr">
              <a:solidFill>
                <a:srgbClr val="0070C0"/>
              </a:solidFill>
              <a:prstDash val="solid"/>
            </a:ln>
            <a:effectLst/>
          </c:spPr>
          <c:marker>
            <c:spPr>
              <a:solidFill>
                <a:schemeClr val="lt1"/>
              </a:solidFill>
              <a:ln w="25400" cap="flat" cmpd="sng" algn="ctr">
                <a:solidFill>
                  <a:srgbClr val="0070C0"/>
                </a:solidFill>
                <a:prstDash val="solid"/>
              </a:ln>
              <a:effectLst/>
            </c:spPr>
          </c:marker>
          <c:val>
            <c:numRef>
              <c:f>Shares!$AM$5:$AM$19</c:f>
              <c:numCache>
                <c:formatCode>0%</c:formatCode>
                <c:ptCount val="15"/>
                <c:pt idx="0">
                  <c:v>0.212506092952098</c:v>
                </c:pt>
                <c:pt idx="1">
                  <c:v>0.213105377027715</c:v>
                </c:pt>
                <c:pt idx="2">
                  <c:v>0.222317764035897</c:v>
                </c:pt>
                <c:pt idx="3">
                  <c:v>0.23019499994841</c:v>
                </c:pt>
                <c:pt idx="4">
                  <c:v>0.23317674527949</c:v>
                </c:pt>
                <c:pt idx="5">
                  <c:v>0.238965038281192</c:v>
                </c:pt>
                <c:pt idx="6">
                  <c:v>0.241953699454959</c:v>
                </c:pt>
                <c:pt idx="7">
                  <c:v>0.245801863944814</c:v>
                </c:pt>
                <c:pt idx="8">
                  <c:v>0.251412667090323</c:v>
                </c:pt>
                <c:pt idx="9">
                  <c:v>0.252370615132132</c:v>
                </c:pt>
                <c:pt idx="10">
                  <c:v>0.253179679709926</c:v>
                </c:pt>
                <c:pt idx="11">
                  <c:v>0.257285755938511</c:v>
                </c:pt>
                <c:pt idx="12">
                  <c:v>0.258865587203634</c:v>
                </c:pt>
                <c:pt idx="13">
                  <c:v>0.260196790749371</c:v>
                </c:pt>
                <c:pt idx="14">
                  <c:v>0.261582828030587</c:v>
                </c:pt>
              </c:numCache>
            </c:numRef>
          </c:val>
          <c:smooth val="0"/>
        </c:ser>
        <c:dLbls>
          <c:showLegendKey val="0"/>
          <c:showVal val="0"/>
          <c:showCatName val="0"/>
          <c:showSerName val="0"/>
          <c:showPercent val="0"/>
          <c:showBubbleSize val="0"/>
        </c:dLbls>
        <c:marker val="1"/>
        <c:smooth val="0"/>
        <c:axId val="-387431376"/>
        <c:axId val="-387427472"/>
      </c:lineChart>
      <c:catAx>
        <c:axId val="-387431376"/>
        <c:scaling>
          <c:orientation val="minMax"/>
        </c:scaling>
        <c:delete val="0"/>
        <c:axPos val="b"/>
        <c:majorGridlines>
          <c:spPr>
            <a:ln>
              <a:prstDash val="sysDash"/>
            </a:ln>
          </c:spPr>
        </c:majorGridlines>
        <c:numFmt formatCode="General" sourceLinked="1"/>
        <c:majorTickMark val="out"/>
        <c:minorTickMark val="none"/>
        <c:tickLblPos val="nextTo"/>
        <c:txPr>
          <a:bodyPr/>
          <a:lstStyle/>
          <a:p>
            <a:pPr>
              <a:defRPr sz="1600"/>
            </a:pPr>
            <a:endParaRPr lang="en-US"/>
          </a:p>
        </c:txPr>
        <c:crossAx val="-387427472"/>
        <c:crosses val="autoZero"/>
        <c:auto val="1"/>
        <c:lblAlgn val="ctr"/>
        <c:lblOffset val="100"/>
        <c:tickLblSkip val="1"/>
        <c:tickMarkSkip val="1"/>
        <c:noMultiLvlLbl val="0"/>
      </c:catAx>
      <c:valAx>
        <c:axId val="-387427472"/>
        <c:scaling>
          <c:orientation val="minMax"/>
        </c:scaling>
        <c:delete val="0"/>
        <c:axPos val="l"/>
        <c:majorGridlines>
          <c:spPr>
            <a:ln>
              <a:prstDash val="sysDash"/>
            </a:ln>
          </c:spPr>
        </c:majorGridlines>
        <c:numFmt formatCode="0%" sourceLinked="0"/>
        <c:majorTickMark val="out"/>
        <c:minorTickMark val="none"/>
        <c:tickLblPos val="nextTo"/>
        <c:txPr>
          <a:bodyPr/>
          <a:lstStyle/>
          <a:p>
            <a:pPr>
              <a:defRPr sz="1600"/>
            </a:pPr>
            <a:endParaRPr lang="en-US"/>
          </a:p>
        </c:txPr>
        <c:crossAx val="-387431376"/>
        <c:crosses val="autoZero"/>
        <c:crossBetween val="midCat"/>
        <c:majorUnit val="0.05"/>
      </c:valAx>
      <c:spPr>
        <a:ln>
          <a:noFill/>
        </a:ln>
      </c:spPr>
    </c:plotArea>
    <c:legend>
      <c:legendPos val="r"/>
      <c:layout>
        <c:manualLayout>
          <c:xMode val="edge"/>
          <c:yMode val="edge"/>
          <c:x val="0.375611385644957"/>
          <c:y val="0.717796499238965"/>
          <c:w val="0.551064107961974"/>
          <c:h val="0.199117199391172"/>
        </c:manualLayout>
      </c:layout>
      <c:overlay val="1"/>
      <c:spPr>
        <a:solidFill>
          <a:schemeClr val="bg1"/>
        </a:solidFill>
        <a:ln>
          <a:solidFill>
            <a:schemeClr val="bg1">
              <a:lumMod val="50000"/>
            </a:schemeClr>
          </a:solidFill>
        </a:ln>
      </c:spPr>
      <c:txPr>
        <a:bodyPr/>
        <a:lstStyle/>
        <a:p>
          <a:pPr>
            <a:defRPr sz="1600"/>
          </a:pPr>
          <a:endParaRPr lang="en-US"/>
        </a:p>
      </c:txPr>
    </c:legend>
    <c:plotVisOnly val="1"/>
    <c:dispBlanksAs val="gap"/>
    <c:showDLblsOverMax val="0"/>
  </c:chart>
  <c:spPr>
    <a:ln>
      <a:noFill/>
    </a:ln>
  </c:spPr>
  <c:txPr>
    <a:bodyPr/>
    <a:lstStyle/>
    <a:p>
      <a:pPr>
        <a:defRPr>
          <a:latin typeface="Calibri"/>
          <a:cs typeface="Calibri"/>
        </a:defRPr>
      </a:pPr>
      <a:endParaRPr lang="en-US"/>
    </a:p>
  </c:txPr>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900"/>
            </a:pPr>
            <a:r>
              <a:rPr lang="en-US" sz="1900"/>
              <a:t>Figure 12. Top 1% in Brazil: total income vs labour income vs earnings</a:t>
            </a:r>
          </a:p>
        </c:rich>
      </c:tx>
      <c:overlay val="0"/>
    </c:title>
    <c:autoTitleDeleted val="0"/>
    <c:plotArea>
      <c:layout>
        <c:manualLayout>
          <c:layoutTarget val="inner"/>
          <c:xMode val="edge"/>
          <c:yMode val="edge"/>
          <c:x val="0.0675760531963926"/>
          <c:y val="0.0882074544532187"/>
          <c:w val="0.892536326160683"/>
          <c:h val="0.835027207711315"/>
        </c:manualLayout>
      </c:layout>
      <c:lineChart>
        <c:grouping val="standard"/>
        <c:varyColors val="0"/>
        <c:ser>
          <c:idx val="2"/>
          <c:order val="0"/>
          <c:tx>
            <c:strRef>
              <c:f>Shares!$R$4</c:f>
              <c:strCache>
                <c:ptCount val="1"/>
                <c:pt idx="0">
                  <c:v>Top 1% (national income)</c:v>
                </c:pt>
              </c:strCache>
            </c:strRef>
          </c:tx>
          <c:spPr>
            <a:ln w="25400" cap="flat" cmpd="sng" algn="ctr">
              <a:solidFill>
                <a:schemeClr val="tx1"/>
              </a:solidFill>
              <a:prstDash val="solid"/>
            </a:ln>
            <a:effectLst/>
          </c:spPr>
          <c:marker>
            <c:symbol val="circle"/>
            <c:size val="9"/>
            <c:spPr>
              <a:solidFill>
                <a:schemeClr val="tx1"/>
              </a:solidFill>
              <a:ln w="25400" cap="flat" cmpd="sng" algn="ctr">
                <a:solidFill>
                  <a:schemeClr val="tx1"/>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Shares!$R$5:$R$19</c:f>
              <c:numCache>
                <c:formatCode>0.0%</c:formatCode>
                <c:ptCount val="15"/>
                <c:pt idx="0">
                  <c:v>0.26210782842664</c:v>
                </c:pt>
                <c:pt idx="1">
                  <c:v>0.274151298161603</c:v>
                </c:pt>
                <c:pt idx="2">
                  <c:v>0.271991344044413</c:v>
                </c:pt>
                <c:pt idx="3">
                  <c:v>0.273154360541713</c:v>
                </c:pt>
                <c:pt idx="4">
                  <c:v>0.279042959036235</c:v>
                </c:pt>
                <c:pt idx="5">
                  <c:v>0.282252138297811</c:v>
                </c:pt>
                <c:pt idx="6">
                  <c:v>0.282933815343827</c:v>
                </c:pt>
                <c:pt idx="7">
                  <c:v>0.292855739543679</c:v>
                </c:pt>
                <c:pt idx="8">
                  <c:v>0.274428243051053</c:v>
                </c:pt>
                <c:pt idx="9">
                  <c:v>0.281901999937833</c:v>
                </c:pt>
                <c:pt idx="10">
                  <c:v>0.29614788530668</c:v>
                </c:pt>
                <c:pt idx="11">
                  <c:v>0.277312293322157</c:v>
                </c:pt>
                <c:pt idx="12">
                  <c:v>0.276511795431926</c:v>
                </c:pt>
                <c:pt idx="13">
                  <c:v>0.275217900082314</c:v>
                </c:pt>
                <c:pt idx="14">
                  <c:v>0.283492360359116</c:v>
                </c:pt>
              </c:numCache>
            </c:numRef>
          </c:val>
          <c:smooth val="0"/>
        </c:ser>
        <c:ser>
          <c:idx val="0"/>
          <c:order val="1"/>
          <c:tx>
            <c:strRef>
              <c:f>Shares!$S$4</c:f>
              <c:strCache>
                <c:ptCount val="1"/>
                <c:pt idx="0">
                  <c:v>Top 1% (labour income)</c:v>
                </c:pt>
              </c:strCache>
            </c:strRef>
          </c:tx>
          <c:spPr>
            <a:ln w="25400" cap="flat" cmpd="sng" algn="ctr">
              <a:solidFill>
                <a:schemeClr val="tx1"/>
              </a:solidFill>
              <a:prstDash val="solid"/>
            </a:ln>
            <a:effectLst/>
          </c:spPr>
          <c:marker>
            <c:symbol val="square"/>
            <c:size val="7"/>
            <c:spPr>
              <a:solidFill>
                <a:schemeClr val="tx1"/>
              </a:solidFill>
              <a:ln w="25400" cap="flat" cmpd="sng" algn="ctr">
                <a:solidFill>
                  <a:schemeClr val="tx1"/>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Shares!$S$5:$S$19</c:f>
              <c:numCache>
                <c:formatCode>0.0%</c:formatCode>
                <c:ptCount val="15"/>
                <c:pt idx="0">
                  <c:v>0.151907920607489</c:v>
                </c:pt>
                <c:pt idx="1">
                  <c:v>0.148410080317581</c:v>
                </c:pt>
                <c:pt idx="2">
                  <c:v>0.143242315848042</c:v>
                </c:pt>
                <c:pt idx="3">
                  <c:v>0.143218887306773</c:v>
                </c:pt>
                <c:pt idx="4">
                  <c:v>0.141777058295248</c:v>
                </c:pt>
                <c:pt idx="5">
                  <c:v>0.13929695045984</c:v>
                </c:pt>
                <c:pt idx="6">
                  <c:v>0.140126351967044</c:v>
                </c:pt>
                <c:pt idx="7">
                  <c:v>0.145305889035032</c:v>
                </c:pt>
                <c:pt idx="8">
                  <c:v>0.143862156916695</c:v>
                </c:pt>
                <c:pt idx="9">
                  <c:v>0.14144687565579</c:v>
                </c:pt>
                <c:pt idx="10">
                  <c:v>0.141660199256926</c:v>
                </c:pt>
                <c:pt idx="11">
                  <c:v>0.135739899512675</c:v>
                </c:pt>
                <c:pt idx="12">
                  <c:v>0.1326222409958</c:v>
                </c:pt>
                <c:pt idx="13">
                  <c:v>0.131201335921729</c:v>
                </c:pt>
                <c:pt idx="14">
                  <c:v>0.135765623966842</c:v>
                </c:pt>
              </c:numCache>
            </c:numRef>
          </c:val>
          <c:smooth val="0"/>
        </c:ser>
        <c:ser>
          <c:idx val="1"/>
          <c:order val="2"/>
          <c:tx>
            <c:strRef>
              <c:f>Shares!$T$4</c:f>
              <c:strCache>
                <c:ptCount val="1"/>
                <c:pt idx="0">
                  <c:v>Top 1% (formal earnings)</c:v>
                </c:pt>
              </c:strCache>
            </c:strRef>
          </c:tx>
          <c:spPr>
            <a:ln w="25400" cap="flat" cmpd="sng" algn="ctr">
              <a:solidFill>
                <a:schemeClr val="tx1"/>
              </a:solidFill>
              <a:prstDash val="solid"/>
            </a:ln>
            <a:effectLst/>
          </c:spPr>
          <c:marker>
            <c:symbol val="square"/>
            <c:size val="7"/>
            <c:spPr>
              <a:solidFill>
                <a:schemeClr val="lt1"/>
              </a:solidFill>
              <a:ln w="25400" cap="flat" cmpd="sng" algn="ctr">
                <a:solidFill>
                  <a:schemeClr val="dk1"/>
                </a:solidFill>
                <a:prstDash val="solid"/>
              </a:ln>
              <a:effectLst/>
            </c:spPr>
          </c:marker>
          <c:val>
            <c:numRef>
              <c:f>Shares!$T$5:$T$19</c:f>
              <c:numCache>
                <c:formatCode>0.0%</c:formatCode>
                <c:ptCount val="15"/>
                <c:pt idx="0">
                  <c:v>0.138111173664064</c:v>
                </c:pt>
                <c:pt idx="1">
                  <c:v>0.139064695907124</c:v>
                </c:pt>
                <c:pt idx="2">
                  <c:v>0.137581312463406</c:v>
                </c:pt>
                <c:pt idx="3">
                  <c:v>0.138067092385475</c:v>
                </c:pt>
                <c:pt idx="4">
                  <c:v>0.136967821238565</c:v>
                </c:pt>
                <c:pt idx="5">
                  <c:v>0.134213187840125</c:v>
                </c:pt>
                <c:pt idx="6">
                  <c:v>0.132888771119819</c:v>
                </c:pt>
                <c:pt idx="7">
                  <c:v>0.132434898286012</c:v>
                </c:pt>
                <c:pt idx="8">
                  <c:v>0.129342843371331</c:v>
                </c:pt>
                <c:pt idx="9">
                  <c:v>0.128220538616988</c:v>
                </c:pt>
                <c:pt idx="10">
                  <c:v>0.127008950452775</c:v>
                </c:pt>
                <c:pt idx="11">
                  <c:v>0.123235034274356</c:v>
                </c:pt>
                <c:pt idx="12">
                  <c:v>0.12221931626795</c:v>
                </c:pt>
                <c:pt idx="13">
                  <c:v>0.122030365241919</c:v>
                </c:pt>
                <c:pt idx="14">
                  <c:v>0.119300702987395</c:v>
                </c:pt>
              </c:numCache>
            </c:numRef>
          </c:val>
          <c:smooth val="0"/>
        </c:ser>
        <c:dLbls>
          <c:showLegendKey val="0"/>
          <c:showVal val="0"/>
          <c:showCatName val="0"/>
          <c:showSerName val="0"/>
          <c:showPercent val="0"/>
          <c:showBubbleSize val="0"/>
        </c:dLbls>
        <c:marker val="1"/>
        <c:smooth val="0"/>
        <c:axId val="-352293744"/>
        <c:axId val="-370881488"/>
      </c:lineChart>
      <c:catAx>
        <c:axId val="-352293744"/>
        <c:scaling>
          <c:orientation val="minMax"/>
        </c:scaling>
        <c:delete val="0"/>
        <c:axPos val="b"/>
        <c:majorGridlines>
          <c:spPr>
            <a:ln>
              <a:prstDash val="sysDash"/>
            </a:ln>
          </c:spPr>
        </c:majorGridlines>
        <c:numFmt formatCode="General" sourceLinked="1"/>
        <c:majorTickMark val="out"/>
        <c:minorTickMark val="none"/>
        <c:tickLblPos val="nextTo"/>
        <c:crossAx val="-370881488"/>
        <c:crosses val="autoZero"/>
        <c:auto val="1"/>
        <c:lblAlgn val="ctr"/>
        <c:lblOffset val="100"/>
        <c:tickLblSkip val="1"/>
        <c:tickMarkSkip val="1"/>
        <c:noMultiLvlLbl val="0"/>
      </c:catAx>
      <c:valAx>
        <c:axId val="-370881488"/>
        <c:scaling>
          <c:orientation val="minMax"/>
          <c:max val="0.4"/>
          <c:min val="0.06"/>
        </c:scaling>
        <c:delete val="0"/>
        <c:axPos val="l"/>
        <c:majorGridlines>
          <c:spPr>
            <a:ln>
              <a:prstDash val="sysDash"/>
            </a:ln>
          </c:spPr>
        </c:majorGridlines>
        <c:numFmt formatCode="0%" sourceLinked="0"/>
        <c:majorTickMark val="out"/>
        <c:minorTickMark val="none"/>
        <c:tickLblPos val="nextTo"/>
        <c:crossAx val="-352293744"/>
        <c:crosses val="autoZero"/>
        <c:crossBetween val="midCat"/>
        <c:majorUnit val="0.02"/>
      </c:valAx>
      <c:spPr>
        <a:ln>
          <a:solidFill>
            <a:schemeClr val="bg1">
              <a:lumMod val="65000"/>
            </a:schemeClr>
          </a:solidFill>
        </a:ln>
      </c:spPr>
    </c:plotArea>
    <c:legend>
      <c:legendPos val="r"/>
      <c:layout>
        <c:manualLayout>
          <c:xMode val="edge"/>
          <c:yMode val="edge"/>
          <c:x val="0.0801824444444444"/>
          <c:y val="0.110782191780822"/>
          <c:w val="0.277071666666667"/>
          <c:h val="0.214573820395738"/>
        </c:manualLayout>
      </c:layout>
      <c:overlay val="1"/>
      <c:spPr>
        <a:solidFill>
          <a:schemeClr val="bg1"/>
        </a:solidFill>
        <a:ln>
          <a:solidFill>
            <a:schemeClr val="bg1">
              <a:lumMod val="50000"/>
            </a:schemeClr>
          </a:solidFill>
        </a:ln>
      </c:spPr>
    </c:legend>
    <c:plotVisOnly val="1"/>
    <c:dispBlanksAs val="gap"/>
    <c:showDLblsOverMax val="0"/>
  </c:chart>
  <c:spPr>
    <a:ln>
      <a:noFill/>
    </a:ln>
  </c:spPr>
  <c:txPr>
    <a:bodyPr/>
    <a:lstStyle/>
    <a:p>
      <a:pPr>
        <a:defRPr sz="1600">
          <a:latin typeface="Calibri"/>
          <a:cs typeface="Calibri"/>
        </a:defRPr>
      </a:pPr>
      <a:endParaRPr lang="en-US"/>
    </a:p>
  </c:txPr>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900"/>
            </a:pPr>
            <a:r>
              <a:rPr lang="en-US" sz="1900"/>
              <a:t>Figure 12.1. Top 1% labour income in Brazil: corrected</a:t>
            </a:r>
            <a:r>
              <a:rPr lang="en-US" sz="1900" baseline="0"/>
              <a:t> vs raw estimates</a:t>
            </a:r>
            <a:endParaRPr lang="en-US" sz="1900"/>
          </a:p>
        </c:rich>
      </c:tx>
      <c:overlay val="0"/>
    </c:title>
    <c:autoTitleDeleted val="0"/>
    <c:plotArea>
      <c:layout/>
      <c:lineChart>
        <c:grouping val="standard"/>
        <c:varyColors val="0"/>
        <c:ser>
          <c:idx val="0"/>
          <c:order val="0"/>
          <c:tx>
            <c:strRef>
              <c:f>Shares!$V$4</c:f>
              <c:strCache>
                <c:ptCount val="1"/>
                <c:pt idx="0">
                  <c:v>Top 1% (corrected labour income)</c:v>
                </c:pt>
              </c:strCache>
            </c:strRef>
          </c:tx>
          <c:spPr>
            <a:ln w="25400" cap="flat" cmpd="sng" algn="ctr">
              <a:solidFill>
                <a:schemeClr val="accent6"/>
              </a:solidFill>
              <a:prstDash val="solid"/>
            </a:ln>
            <a:effectLst/>
          </c:spPr>
          <c:marker>
            <c:symbol val="circle"/>
            <c:size val="9"/>
            <c:spPr>
              <a:solidFill>
                <a:schemeClr val="accent6"/>
              </a:solidFill>
              <a:ln w="25400" cap="flat" cmpd="sng" algn="ctr">
                <a:solidFill>
                  <a:schemeClr val="accent6"/>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Shares!$V$5:$V$19</c:f>
              <c:numCache>
                <c:formatCode>0.0%</c:formatCode>
                <c:ptCount val="15"/>
                <c:pt idx="0">
                  <c:v>0.151907920607489</c:v>
                </c:pt>
                <c:pt idx="1">
                  <c:v>0.148410080317581</c:v>
                </c:pt>
                <c:pt idx="2">
                  <c:v>0.143242315848042</c:v>
                </c:pt>
                <c:pt idx="3">
                  <c:v>0.143218887306773</c:v>
                </c:pt>
                <c:pt idx="4">
                  <c:v>0.141777058295248</c:v>
                </c:pt>
                <c:pt idx="5">
                  <c:v>0.13929695045984</c:v>
                </c:pt>
                <c:pt idx="6">
                  <c:v>0.140126351967044</c:v>
                </c:pt>
                <c:pt idx="7">
                  <c:v>0.145305889035032</c:v>
                </c:pt>
                <c:pt idx="8">
                  <c:v>0.143862156916695</c:v>
                </c:pt>
                <c:pt idx="9">
                  <c:v>0.14144687565579</c:v>
                </c:pt>
                <c:pt idx="10">
                  <c:v>0.141660199256926</c:v>
                </c:pt>
                <c:pt idx="11">
                  <c:v>0.135739899512675</c:v>
                </c:pt>
                <c:pt idx="12">
                  <c:v>0.1326222409958</c:v>
                </c:pt>
                <c:pt idx="13">
                  <c:v>0.131201335921729</c:v>
                </c:pt>
                <c:pt idx="14">
                  <c:v>0.135765623966842</c:v>
                </c:pt>
              </c:numCache>
            </c:numRef>
          </c:val>
          <c:smooth val="0"/>
        </c:ser>
        <c:ser>
          <c:idx val="3"/>
          <c:order val="1"/>
          <c:tx>
            <c:strRef>
              <c:f>Shares!$W$4</c:f>
              <c:strCache>
                <c:ptCount val="1"/>
                <c:pt idx="0">
                  <c:v>Top 1%  (survey labour income)</c:v>
                </c:pt>
              </c:strCache>
            </c:strRef>
          </c:tx>
          <c:spPr>
            <a:ln w="25400" cap="flat" cmpd="sng" algn="ctr">
              <a:solidFill>
                <a:schemeClr val="accent6"/>
              </a:solidFill>
              <a:prstDash val="solid"/>
            </a:ln>
            <a:effectLst/>
          </c:spPr>
          <c:marker>
            <c:symbol val="circle"/>
            <c:size val="7"/>
            <c:spPr>
              <a:solidFill>
                <a:schemeClr val="lt1"/>
              </a:solidFill>
              <a:ln w="25400" cap="flat" cmpd="sng" algn="ctr">
                <a:solidFill>
                  <a:schemeClr val="accent6"/>
                </a:solidFill>
                <a:prstDash val="solid"/>
              </a:ln>
              <a:effectLst/>
            </c:spPr>
          </c:marker>
          <c:val>
            <c:numRef>
              <c:f>Shares!$W$5:$W$19</c:f>
              <c:numCache>
                <c:formatCode>0.0%</c:formatCode>
                <c:ptCount val="15"/>
                <c:pt idx="0">
                  <c:v>0.114840121227556</c:v>
                </c:pt>
                <c:pt idx="1">
                  <c:v>0.112509645137298</c:v>
                </c:pt>
                <c:pt idx="2">
                  <c:v>0.107677126114011</c:v>
                </c:pt>
                <c:pt idx="3">
                  <c:v>0.108109948475361</c:v>
                </c:pt>
                <c:pt idx="4">
                  <c:v>0.106906012208623</c:v>
                </c:pt>
                <c:pt idx="5">
                  <c:v>0.105013978135234</c:v>
                </c:pt>
                <c:pt idx="6">
                  <c:v>0.105973167184433</c:v>
                </c:pt>
                <c:pt idx="7">
                  <c:v>0.103622476130946</c:v>
                </c:pt>
                <c:pt idx="8">
                  <c:v>0.10732436119333</c:v>
                </c:pt>
                <c:pt idx="9">
                  <c:v>0.104219788224694</c:v>
                </c:pt>
                <c:pt idx="10">
                  <c:v>0.1015959111009</c:v>
                </c:pt>
                <c:pt idx="11">
                  <c:v>0.0973077136786473</c:v>
                </c:pt>
                <c:pt idx="12">
                  <c:v>0.0958141759828834</c:v>
                </c:pt>
                <c:pt idx="13">
                  <c:v>0.0956679438965515</c:v>
                </c:pt>
                <c:pt idx="14">
                  <c:v>0.0976288692512877</c:v>
                </c:pt>
              </c:numCache>
            </c:numRef>
          </c:val>
          <c:smooth val="0"/>
        </c:ser>
        <c:ser>
          <c:idx val="1"/>
          <c:order val="2"/>
          <c:tx>
            <c:strRef>
              <c:f>Shares!$X$4</c:f>
              <c:strCache>
                <c:ptCount val="1"/>
                <c:pt idx="0">
                  <c:v>Top 1% (formal earnings - fiscal data)</c:v>
                </c:pt>
              </c:strCache>
            </c:strRef>
          </c:tx>
          <c:spPr>
            <a:ln w="25400" cap="flat" cmpd="sng" algn="ctr">
              <a:solidFill>
                <a:schemeClr val="dk1">
                  <a:shade val="50000"/>
                </a:schemeClr>
              </a:solidFill>
              <a:prstDash val="solid"/>
            </a:ln>
            <a:effectLst/>
          </c:spPr>
          <c:marker>
            <c:symbol val="triangle"/>
            <c:size val="9"/>
            <c:spPr>
              <a:solidFill>
                <a:schemeClr val="dk1"/>
              </a:solidFill>
              <a:ln w="25400" cap="flat" cmpd="sng" algn="ctr">
                <a:solidFill>
                  <a:schemeClr val="dk1">
                    <a:shade val="50000"/>
                  </a:schemeClr>
                </a:solidFill>
                <a:prstDash val="solid"/>
              </a:ln>
              <a:effectLst/>
            </c:spPr>
          </c:marker>
          <c:val>
            <c:numRef>
              <c:f>Shares!$X$5:$X$19</c:f>
              <c:numCache>
                <c:formatCode>0.0%</c:formatCode>
                <c:ptCount val="15"/>
                <c:pt idx="0">
                  <c:v>0.138111173664064</c:v>
                </c:pt>
                <c:pt idx="1">
                  <c:v>0.139064695907124</c:v>
                </c:pt>
                <c:pt idx="2">
                  <c:v>0.137581312463406</c:v>
                </c:pt>
                <c:pt idx="3">
                  <c:v>0.138067092385475</c:v>
                </c:pt>
                <c:pt idx="4">
                  <c:v>0.136967821238565</c:v>
                </c:pt>
                <c:pt idx="5">
                  <c:v>0.134213187840125</c:v>
                </c:pt>
                <c:pt idx="6">
                  <c:v>0.132888771119819</c:v>
                </c:pt>
                <c:pt idx="7">
                  <c:v>0.132434898286012</c:v>
                </c:pt>
                <c:pt idx="8">
                  <c:v>0.129342843371331</c:v>
                </c:pt>
                <c:pt idx="9">
                  <c:v>0.128220538616988</c:v>
                </c:pt>
                <c:pt idx="10">
                  <c:v>0.127008950452775</c:v>
                </c:pt>
                <c:pt idx="11">
                  <c:v>0.123235034274356</c:v>
                </c:pt>
                <c:pt idx="12">
                  <c:v>0.12221931626795</c:v>
                </c:pt>
                <c:pt idx="13">
                  <c:v>0.122030365241919</c:v>
                </c:pt>
                <c:pt idx="14">
                  <c:v>0.119300702987395</c:v>
                </c:pt>
              </c:numCache>
            </c:numRef>
          </c:val>
          <c:smooth val="0"/>
        </c:ser>
        <c:ser>
          <c:idx val="2"/>
          <c:order val="3"/>
          <c:tx>
            <c:strRef>
              <c:f>Shares!$Y$4</c:f>
              <c:strCache>
                <c:ptCount val="1"/>
                <c:pt idx="0">
                  <c:v>Top 1%  (formal earnings - surveys)</c:v>
                </c:pt>
              </c:strCache>
            </c:strRef>
          </c:tx>
          <c:spPr>
            <a:ln w="25400" cap="flat" cmpd="sng" algn="ctr">
              <a:solidFill>
                <a:schemeClr val="tx1"/>
              </a:solidFill>
              <a:prstDash val="solid"/>
            </a:ln>
            <a:effectLst/>
          </c:spPr>
          <c:marker>
            <c:symbol val="triangle"/>
            <c:size val="7"/>
            <c:spPr>
              <a:solidFill>
                <a:schemeClr val="lt1"/>
              </a:solidFill>
              <a:ln w="25400" cap="flat" cmpd="sng" algn="ctr">
                <a:solidFill>
                  <a:schemeClr val="tx1"/>
                </a:solidFill>
                <a:prstDash val="solid"/>
              </a:ln>
              <a:effectLst/>
            </c:spPr>
          </c:marker>
          <c:val>
            <c:numRef>
              <c:f>Shares!$Y$5:$Y$19</c:f>
              <c:numCache>
                <c:formatCode>0.0%</c:formatCode>
                <c:ptCount val="15"/>
                <c:pt idx="0">
                  <c:v>0.101483960789941</c:v>
                </c:pt>
                <c:pt idx="1">
                  <c:v>0.0967546931195904</c:v>
                </c:pt>
                <c:pt idx="2">
                  <c:v>0.0961406987767358</c:v>
                </c:pt>
                <c:pt idx="3">
                  <c:v>0.0923573089726727</c:v>
                </c:pt>
                <c:pt idx="4">
                  <c:v>0.0925286476833352</c:v>
                </c:pt>
                <c:pt idx="5">
                  <c:v>0.0933097541726317</c:v>
                </c:pt>
                <c:pt idx="6">
                  <c:v>0.0906953138837337</c:v>
                </c:pt>
                <c:pt idx="7">
                  <c:v>0.0900852176293333</c:v>
                </c:pt>
                <c:pt idx="8">
                  <c:v>0.0880583583052502</c:v>
                </c:pt>
                <c:pt idx="9">
                  <c:v>0.0899103845255183</c:v>
                </c:pt>
                <c:pt idx="10">
                  <c:v>0.0914745704172024</c:v>
                </c:pt>
                <c:pt idx="11">
                  <c:v>0.0861355624888238</c:v>
                </c:pt>
                <c:pt idx="12">
                  <c:v>0.087306895769776</c:v>
                </c:pt>
                <c:pt idx="13">
                  <c:v>0.0892169080126882</c:v>
                </c:pt>
                <c:pt idx="14">
                  <c:v>0.0909710695757725</c:v>
                </c:pt>
              </c:numCache>
            </c:numRef>
          </c:val>
          <c:smooth val="0"/>
        </c:ser>
        <c:dLbls>
          <c:showLegendKey val="0"/>
          <c:showVal val="0"/>
          <c:showCatName val="0"/>
          <c:showSerName val="0"/>
          <c:showPercent val="0"/>
          <c:showBubbleSize val="0"/>
        </c:dLbls>
        <c:marker val="1"/>
        <c:smooth val="0"/>
        <c:axId val="-380382400"/>
        <c:axId val="-383512528"/>
      </c:lineChart>
      <c:catAx>
        <c:axId val="-380382400"/>
        <c:scaling>
          <c:orientation val="minMax"/>
        </c:scaling>
        <c:delete val="0"/>
        <c:axPos val="b"/>
        <c:majorGridlines>
          <c:spPr>
            <a:ln>
              <a:prstDash val="sysDash"/>
            </a:ln>
          </c:spPr>
        </c:majorGridlines>
        <c:numFmt formatCode="General" sourceLinked="1"/>
        <c:majorTickMark val="out"/>
        <c:minorTickMark val="none"/>
        <c:tickLblPos val="nextTo"/>
        <c:crossAx val="-383512528"/>
        <c:crosses val="autoZero"/>
        <c:auto val="1"/>
        <c:lblAlgn val="ctr"/>
        <c:lblOffset val="100"/>
        <c:tickLblSkip val="1"/>
        <c:tickMarkSkip val="1"/>
        <c:noMultiLvlLbl val="0"/>
      </c:catAx>
      <c:valAx>
        <c:axId val="-383512528"/>
        <c:scaling>
          <c:orientation val="minMax"/>
          <c:max val="0.2"/>
          <c:min val="0.0"/>
        </c:scaling>
        <c:delete val="0"/>
        <c:axPos val="l"/>
        <c:majorGridlines>
          <c:spPr>
            <a:ln>
              <a:prstDash val="sysDash"/>
            </a:ln>
          </c:spPr>
        </c:majorGridlines>
        <c:numFmt formatCode="0%" sourceLinked="0"/>
        <c:majorTickMark val="out"/>
        <c:minorTickMark val="none"/>
        <c:tickLblPos val="nextTo"/>
        <c:crossAx val="-380382400"/>
        <c:crosses val="autoZero"/>
        <c:crossBetween val="midCat"/>
        <c:majorUnit val="0.02"/>
      </c:valAx>
      <c:spPr>
        <a:ln>
          <a:solidFill>
            <a:schemeClr val="bg1">
              <a:lumMod val="65000"/>
            </a:schemeClr>
          </a:solidFill>
        </a:ln>
      </c:spPr>
    </c:plotArea>
    <c:legend>
      <c:legendPos val="r"/>
      <c:layout>
        <c:manualLayout>
          <c:xMode val="edge"/>
          <c:yMode val="edge"/>
          <c:x val="0.0928824444444444"/>
          <c:y val="0.648164231354642"/>
          <c:w val="0.381261111111111"/>
          <c:h val="0.237138508371385"/>
        </c:manualLayout>
      </c:layout>
      <c:overlay val="1"/>
      <c:spPr>
        <a:solidFill>
          <a:schemeClr val="bg1"/>
        </a:solidFill>
        <a:ln>
          <a:solidFill>
            <a:schemeClr val="bg1">
              <a:lumMod val="50000"/>
            </a:schemeClr>
          </a:solidFill>
        </a:ln>
      </c:spPr>
    </c:legend>
    <c:plotVisOnly val="1"/>
    <c:dispBlanksAs val="gap"/>
    <c:showDLblsOverMax val="0"/>
  </c:chart>
  <c:spPr>
    <a:ln>
      <a:noFill/>
    </a:ln>
  </c:spPr>
  <c:txPr>
    <a:bodyPr/>
    <a:lstStyle/>
    <a:p>
      <a:pPr>
        <a:defRPr sz="1600">
          <a:latin typeface="Calibri"/>
          <a:cs typeface="Calibri"/>
        </a:defRPr>
      </a:pPr>
      <a:endParaRPr lang="en-US"/>
    </a:p>
  </c:txPr>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13</a:t>
            </a:r>
            <a:r>
              <a:rPr lang="en-US" baseline="0"/>
              <a:t>. </a:t>
            </a:r>
            <a:r>
              <a:rPr lang="en-US"/>
              <a:t>Gini coefficients in Brazil: 2001-2015</a:t>
            </a:r>
          </a:p>
        </c:rich>
      </c:tx>
      <c:overlay val="0"/>
    </c:title>
    <c:autoTitleDeleted val="0"/>
    <c:plotArea>
      <c:layout/>
      <c:lineChart>
        <c:grouping val="standard"/>
        <c:varyColors val="0"/>
        <c:ser>
          <c:idx val="2"/>
          <c:order val="0"/>
          <c:tx>
            <c:strRef>
              <c:f>Gini!$B$2</c:f>
              <c:strCache>
                <c:ptCount val="1"/>
                <c:pt idx="0">
                  <c:v>Gini (corrected)</c:v>
                </c:pt>
              </c:strCache>
            </c:strRef>
          </c:tx>
          <c:marker>
            <c:symbol val="circle"/>
            <c:size val="9"/>
            <c:spPr>
              <a:solidFill>
                <a:srgbClr val="008000"/>
              </a:solidFill>
              <a:ln w="25400" cap="flat" cmpd="sng" algn="ctr">
                <a:solidFill>
                  <a:srgbClr val="008000"/>
                </a:solidFill>
                <a:prstDash val="solid"/>
              </a:ln>
              <a:effectLst/>
            </c:spPr>
          </c:marker>
          <c:cat>
            <c:numRef>
              <c:f>Gini!$A$3:$A$17</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Gini!$B$3:$B$17</c:f>
              <c:numCache>
                <c:formatCode>0.000</c:formatCode>
                <c:ptCount val="15"/>
                <c:pt idx="0">
                  <c:v>0.63235320901731</c:v>
                </c:pt>
                <c:pt idx="1">
                  <c:v>0.642483431322034</c:v>
                </c:pt>
                <c:pt idx="2">
                  <c:v>0.638337527110707</c:v>
                </c:pt>
                <c:pt idx="3">
                  <c:v>0.632661136449315</c:v>
                </c:pt>
                <c:pt idx="4">
                  <c:v>0.632922021264676</c:v>
                </c:pt>
                <c:pt idx="5">
                  <c:v>0.635043383110315</c:v>
                </c:pt>
                <c:pt idx="6">
                  <c:v>0.631029927404597</c:v>
                </c:pt>
                <c:pt idx="7">
                  <c:v>0.636503298068419</c:v>
                </c:pt>
                <c:pt idx="8">
                  <c:v>0.626442954468075</c:v>
                </c:pt>
                <c:pt idx="9">
                  <c:v>0.624373965838458</c:v>
                </c:pt>
                <c:pt idx="10">
                  <c:v>0.63294412830146</c:v>
                </c:pt>
                <c:pt idx="11">
                  <c:v>0.622396195132751</c:v>
                </c:pt>
                <c:pt idx="12">
                  <c:v>0.619401371106505</c:v>
                </c:pt>
                <c:pt idx="13">
                  <c:v>0.616042203444522</c:v>
                </c:pt>
                <c:pt idx="14">
                  <c:v>0.625087221618742</c:v>
                </c:pt>
              </c:numCache>
            </c:numRef>
          </c:val>
          <c:smooth val="0"/>
        </c:ser>
        <c:ser>
          <c:idx val="0"/>
          <c:order val="1"/>
          <c:tx>
            <c:strRef>
              <c:f>Gini!$D$2</c:f>
              <c:strCache>
                <c:ptCount val="1"/>
                <c:pt idx="0">
                  <c:v>Gini (surveys)</c:v>
                </c:pt>
              </c:strCache>
            </c:strRef>
          </c:tx>
          <c:spPr>
            <a:ln w="28575" cap="flat" cmpd="sng" algn="ctr">
              <a:solidFill>
                <a:schemeClr val="accent1">
                  <a:shade val="50000"/>
                </a:schemeClr>
              </a:solidFill>
              <a:prstDash val="solid"/>
            </a:ln>
            <a:effectLst/>
          </c:spPr>
          <c:marker>
            <c:symbol val="circle"/>
            <c:size val="9"/>
            <c:spPr>
              <a:solidFill>
                <a:schemeClr val="accent1"/>
              </a:solidFill>
              <a:ln w="25400" cap="flat" cmpd="sng" algn="ctr">
                <a:solidFill>
                  <a:schemeClr val="accent1">
                    <a:shade val="50000"/>
                  </a:schemeClr>
                </a:solidFill>
                <a:prstDash val="solid"/>
              </a:ln>
              <a:effectLst/>
            </c:spPr>
          </c:marker>
          <c:cat>
            <c:numRef>
              <c:f>Gini!$A$3:$A$17</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Gini!$D$3:$D$17</c:f>
              <c:numCache>
                <c:formatCode>0.000</c:formatCode>
                <c:ptCount val="15"/>
                <c:pt idx="0">
                  <c:v>0.59486049222512</c:v>
                </c:pt>
                <c:pt idx="1">
                  <c:v>0.590569869850898</c:v>
                </c:pt>
                <c:pt idx="2">
                  <c:v>0.581493264618432</c:v>
                </c:pt>
                <c:pt idx="3">
                  <c:v>0.5745337</c:v>
                </c:pt>
                <c:pt idx="4">
                  <c:v>0.5710367</c:v>
                </c:pt>
                <c:pt idx="5">
                  <c:v>0.5675555</c:v>
                </c:pt>
                <c:pt idx="6">
                  <c:v>0.5603947</c:v>
                </c:pt>
                <c:pt idx="7">
                  <c:v>0.5511726</c:v>
                </c:pt>
                <c:pt idx="8">
                  <c:v>0.5495437</c:v>
                </c:pt>
                <c:pt idx="9">
                  <c:v>0.54459695</c:v>
                </c:pt>
                <c:pt idx="10">
                  <c:v>0.5396502</c:v>
                </c:pt>
                <c:pt idx="11">
                  <c:v>0.535579</c:v>
                </c:pt>
                <c:pt idx="12">
                  <c:v>0.534946</c:v>
                </c:pt>
                <c:pt idx="13">
                  <c:v>0.5287489</c:v>
                </c:pt>
                <c:pt idx="14">
                  <c:v>0.5311351</c:v>
                </c:pt>
              </c:numCache>
            </c:numRef>
          </c:val>
          <c:smooth val="0"/>
        </c:ser>
        <c:dLbls>
          <c:showLegendKey val="0"/>
          <c:showVal val="0"/>
          <c:showCatName val="0"/>
          <c:showSerName val="0"/>
          <c:showPercent val="0"/>
          <c:showBubbleSize val="0"/>
        </c:dLbls>
        <c:marker val="1"/>
        <c:smooth val="0"/>
        <c:axId val="-370487488"/>
        <c:axId val="-441288496"/>
      </c:lineChart>
      <c:catAx>
        <c:axId val="-370487488"/>
        <c:scaling>
          <c:orientation val="minMax"/>
        </c:scaling>
        <c:delete val="0"/>
        <c:axPos val="b"/>
        <c:majorGridlines>
          <c:spPr>
            <a:ln>
              <a:prstDash val="sysDash"/>
            </a:ln>
          </c:spPr>
        </c:majorGridlines>
        <c:numFmt formatCode="General" sourceLinked="1"/>
        <c:majorTickMark val="out"/>
        <c:minorTickMark val="none"/>
        <c:tickLblPos val="nextTo"/>
        <c:txPr>
          <a:bodyPr/>
          <a:lstStyle/>
          <a:p>
            <a:pPr>
              <a:defRPr sz="1600"/>
            </a:pPr>
            <a:endParaRPr lang="en-US"/>
          </a:p>
        </c:txPr>
        <c:crossAx val="-441288496"/>
        <c:crosses val="autoZero"/>
        <c:auto val="1"/>
        <c:lblAlgn val="ctr"/>
        <c:lblOffset val="100"/>
        <c:tickLblSkip val="1"/>
        <c:tickMarkSkip val="1"/>
        <c:noMultiLvlLbl val="0"/>
      </c:catAx>
      <c:valAx>
        <c:axId val="-441288496"/>
        <c:scaling>
          <c:orientation val="minMax"/>
          <c:max val="0.7"/>
          <c:min val="0.5"/>
        </c:scaling>
        <c:delete val="0"/>
        <c:axPos val="l"/>
        <c:majorGridlines>
          <c:spPr>
            <a:ln>
              <a:prstDash val="sysDash"/>
            </a:ln>
          </c:spPr>
        </c:majorGridlines>
        <c:numFmt formatCode="0.000" sourceLinked="1"/>
        <c:majorTickMark val="out"/>
        <c:minorTickMark val="none"/>
        <c:tickLblPos val="nextTo"/>
        <c:txPr>
          <a:bodyPr/>
          <a:lstStyle/>
          <a:p>
            <a:pPr>
              <a:defRPr sz="1600"/>
            </a:pPr>
            <a:endParaRPr lang="en-US"/>
          </a:p>
        </c:txPr>
        <c:crossAx val="-370487488"/>
        <c:crosses val="autoZero"/>
        <c:crossBetween val="midCat"/>
        <c:majorUnit val="0.02"/>
      </c:valAx>
      <c:spPr>
        <a:ln>
          <a:noFill/>
        </a:ln>
      </c:spPr>
    </c:plotArea>
    <c:legend>
      <c:legendPos val="r"/>
      <c:layout>
        <c:manualLayout>
          <c:xMode val="edge"/>
          <c:yMode val="edge"/>
          <c:x val="0.602149555555556"/>
          <c:y val="0.480475190258752"/>
          <c:w val="0.247575555555556"/>
          <c:h val="0.182721765601218"/>
        </c:manualLayout>
      </c:layout>
      <c:overlay val="1"/>
      <c:spPr>
        <a:solidFill>
          <a:schemeClr val="bg1"/>
        </a:solidFill>
        <a:ln>
          <a:solidFill>
            <a:schemeClr val="bg1">
              <a:lumMod val="50000"/>
            </a:schemeClr>
          </a:solidFill>
        </a:ln>
      </c:spPr>
      <c:txPr>
        <a:bodyPr/>
        <a:lstStyle/>
        <a:p>
          <a:pPr>
            <a:defRPr sz="1600"/>
          </a:pPr>
          <a:endParaRPr lang="en-US"/>
        </a:p>
      </c:txPr>
    </c:legend>
    <c:plotVisOnly val="1"/>
    <c:dispBlanksAs val="span"/>
    <c:showDLblsOverMax val="0"/>
  </c:chart>
  <c:spPr>
    <a:ln>
      <a:noFill/>
    </a:ln>
  </c:spPr>
  <c:txPr>
    <a:bodyPr/>
    <a:lstStyle/>
    <a:p>
      <a:pPr>
        <a:defRPr>
          <a:latin typeface="Calibri"/>
          <a:cs typeface="Calibri"/>
        </a:defRPr>
      </a:pPr>
      <a:endParaRPr lang="en-US"/>
    </a:p>
  </c:txPr>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14. Maximum contribution of cash transfers</a:t>
            </a:r>
            <a:r>
              <a:rPr lang="en-US" baseline="0"/>
              <a:t> to inequality in Brazil</a:t>
            </a:r>
            <a:r>
              <a:rPr lang="en-US"/>
              <a:t> </a:t>
            </a:r>
          </a:p>
        </c:rich>
      </c:tx>
      <c:overlay val="0"/>
    </c:title>
    <c:autoTitleDeleted val="0"/>
    <c:plotArea>
      <c:layout/>
      <c:lineChart>
        <c:grouping val="standard"/>
        <c:varyColors val="0"/>
        <c:ser>
          <c:idx val="2"/>
          <c:order val="0"/>
          <c:tx>
            <c:strRef>
              <c:f>Shares!$H$3</c:f>
              <c:strCache>
                <c:ptCount val="1"/>
                <c:pt idx="0">
                  <c:v>Top 10%</c:v>
                </c:pt>
              </c:strCache>
            </c:strRef>
          </c:tx>
          <c:spPr>
            <a:ln w="25400" cap="flat" cmpd="sng" algn="ctr">
              <a:solidFill>
                <a:srgbClr val="008000"/>
              </a:solidFill>
              <a:prstDash val="solid"/>
            </a:ln>
            <a:effectLst/>
          </c:spPr>
          <c:marker>
            <c:symbol val="circle"/>
            <c:size val="7"/>
            <c:spPr>
              <a:solidFill>
                <a:srgbClr val="008000"/>
              </a:solidFill>
              <a:ln w="25400" cap="flat" cmpd="sng" algn="ctr">
                <a:solidFill>
                  <a:srgbClr val="00800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Shares!$J$5:$J$19</c:f>
              <c:numCache>
                <c:formatCode>0.0%</c:formatCode>
                <c:ptCount val="15"/>
                <c:pt idx="0">
                  <c:v>0.54286424596452</c:v>
                </c:pt>
                <c:pt idx="1">
                  <c:v>0.556685036051646</c:v>
                </c:pt>
                <c:pt idx="2">
                  <c:v>0.552765103958272</c:v>
                </c:pt>
                <c:pt idx="3">
                  <c:v>0.547840983027998</c:v>
                </c:pt>
                <c:pt idx="4">
                  <c:v>0.550996542952504</c:v>
                </c:pt>
                <c:pt idx="5">
                  <c:v>0.554700785241974</c:v>
                </c:pt>
                <c:pt idx="6">
                  <c:v>0.54943328362336</c:v>
                </c:pt>
                <c:pt idx="7">
                  <c:v>0.562044700723467</c:v>
                </c:pt>
                <c:pt idx="8">
                  <c:v>0.549683038914388</c:v>
                </c:pt>
                <c:pt idx="9">
                  <c:v>0.552102772500728</c:v>
                </c:pt>
                <c:pt idx="10">
                  <c:v>0.565307915207101</c:v>
                </c:pt>
                <c:pt idx="11">
                  <c:v>0.554212257401755</c:v>
                </c:pt>
                <c:pt idx="12">
                  <c:v>0.548886515677111</c:v>
                </c:pt>
                <c:pt idx="13">
                  <c:v>0.54610774548253</c:v>
                </c:pt>
                <c:pt idx="14">
                  <c:v>0.555572732744456</c:v>
                </c:pt>
              </c:numCache>
            </c:numRef>
          </c:val>
          <c:smooth val="0"/>
        </c:ser>
        <c:ser>
          <c:idx val="5"/>
          <c:order val="1"/>
          <c:tx>
            <c:strRef>
              <c:f>Shares!$AX$4</c:f>
              <c:strCache>
                <c:ptCount val="1"/>
                <c:pt idx="0">
                  <c:v>Top 10% (incl. welfare cash transfer payments)</c:v>
                </c:pt>
              </c:strCache>
            </c:strRef>
          </c:tx>
          <c:spPr>
            <a:ln w="25400" cap="flat" cmpd="sng" algn="ctr">
              <a:solidFill>
                <a:srgbClr val="008000"/>
              </a:solidFill>
              <a:prstDash val="solid"/>
            </a:ln>
            <a:effectLst/>
          </c:spPr>
          <c:marker>
            <c:symbol val="circle"/>
            <c:size val="5"/>
            <c:spPr>
              <a:solidFill>
                <a:schemeClr val="lt1"/>
              </a:solidFill>
              <a:ln w="25400" cap="flat" cmpd="sng" algn="ctr">
                <a:solidFill>
                  <a:srgbClr val="008000"/>
                </a:solidFill>
                <a:prstDash val="solid"/>
              </a:ln>
              <a:effectLst/>
            </c:spPr>
          </c:marker>
          <c:val>
            <c:numRef>
              <c:f>Shares!$AX$5:$AX$19</c:f>
              <c:numCache>
                <c:formatCode>0.0%</c:formatCode>
                <c:ptCount val="15"/>
                <c:pt idx="0">
                  <c:v>0.540077233954044</c:v>
                </c:pt>
                <c:pt idx="1">
                  <c:v>0.551987115705064</c:v>
                </c:pt>
                <c:pt idx="2">
                  <c:v>0.547257863767544</c:v>
                </c:pt>
                <c:pt idx="3">
                  <c:v>0.540028010808953</c:v>
                </c:pt>
                <c:pt idx="4">
                  <c:v>0.542356989839042</c:v>
                </c:pt>
                <c:pt idx="5">
                  <c:v>0.545297679303478</c:v>
                </c:pt>
                <c:pt idx="6">
                  <c:v>0.539688188240879</c:v>
                </c:pt>
                <c:pt idx="7">
                  <c:v>0.551879060398622</c:v>
                </c:pt>
                <c:pt idx="8">
                  <c:v>0.538328878343461</c:v>
                </c:pt>
                <c:pt idx="9">
                  <c:v>0.540037687813736</c:v>
                </c:pt>
                <c:pt idx="10">
                  <c:v>0.553011226883648</c:v>
                </c:pt>
                <c:pt idx="11">
                  <c:v>0.540606965743723</c:v>
                </c:pt>
                <c:pt idx="12">
                  <c:v>0.534689323948442</c:v>
                </c:pt>
                <c:pt idx="13">
                  <c:v>0.531449986884343</c:v>
                </c:pt>
                <c:pt idx="14">
                  <c:v>0.540720012083584</c:v>
                </c:pt>
              </c:numCache>
            </c:numRef>
          </c:val>
          <c:smooth val="0"/>
        </c:ser>
        <c:ser>
          <c:idx val="1"/>
          <c:order val="2"/>
          <c:tx>
            <c:strRef>
              <c:f>Shares!$E$3</c:f>
              <c:strCache>
                <c:ptCount val="1"/>
                <c:pt idx="0">
                  <c:v>Middle 40%</c:v>
                </c:pt>
              </c:strCache>
            </c:strRef>
          </c:tx>
          <c:spPr>
            <a:ln w="25400" cap="flat" cmpd="sng" algn="ctr">
              <a:solidFill>
                <a:srgbClr val="FF0000"/>
              </a:solidFill>
              <a:prstDash val="solid"/>
            </a:ln>
            <a:effectLst/>
          </c:spPr>
          <c:marker>
            <c:spPr>
              <a:solidFill>
                <a:srgbClr val="FF0000"/>
              </a:solidFill>
              <a:ln w="25400" cap="flat" cmpd="sng" algn="ctr">
                <a:solidFill>
                  <a:srgbClr val="FF000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Shares!$G$5:$G$19</c:f>
              <c:numCache>
                <c:formatCode>0.0%</c:formatCode>
                <c:ptCount val="15"/>
                <c:pt idx="0">
                  <c:v>0.330821595859058</c:v>
                </c:pt>
                <c:pt idx="1">
                  <c:v>0.320466192430896</c:v>
                </c:pt>
                <c:pt idx="2">
                  <c:v>0.321919011837585</c:v>
                </c:pt>
                <c:pt idx="3">
                  <c:v>0.323405709096911</c:v>
                </c:pt>
                <c:pt idx="4">
                  <c:v>0.318717145631471</c:v>
                </c:pt>
                <c:pt idx="5">
                  <c:v>0.314949451811027</c:v>
                </c:pt>
                <c:pt idx="6">
                  <c:v>0.318693053201172</c:v>
                </c:pt>
                <c:pt idx="7">
                  <c:v>0.306185806735879</c:v>
                </c:pt>
                <c:pt idx="8">
                  <c:v>0.314725402959106</c:v>
                </c:pt>
                <c:pt idx="9">
                  <c:v>0.309398396393005</c:v>
                </c:pt>
                <c:pt idx="10">
                  <c:v>0.298679830984169</c:v>
                </c:pt>
                <c:pt idx="11">
                  <c:v>0.305895572295034</c:v>
                </c:pt>
                <c:pt idx="12">
                  <c:v>0.309802928523577</c:v>
                </c:pt>
                <c:pt idx="13">
                  <c:v>0.310959796117966</c:v>
                </c:pt>
                <c:pt idx="14">
                  <c:v>0.305616765395442</c:v>
                </c:pt>
              </c:numCache>
            </c:numRef>
          </c:val>
          <c:smooth val="0"/>
        </c:ser>
        <c:ser>
          <c:idx val="0"/>
          <c:order val="3"/>
          <c:tx>
            <c:strRef>
              <c:f>Shares!$B$3</c:f>
              <c:strCache>
                <c:ptCount val="1"/>
                <c:pt idx="0">
                  <c:v>Bottom 50%</c:v>
                </c:pt>
              </c:strCache>
            </c:strRef>
          </c:tx>
          <c:spPr>
            <a:ln w="25400" cap="flat" cmpd="sng" algn="ctr">
              <a:solidFill>
                <a:srgbClr val="000090"/>
              </a:solidFill>
              <a:prstDash val="solid"/>
            </a:ln>
            <a:effectLst/>
          </c:spPr>
          <c:marker>
            <c:symbol val="triangle"/>
            <c:size val="7"/>
            <c:spPr>
              <a:solidFill>
                <a:srgbClr val="000090"/>
              </a:solidFill>
              <a:ln w="25400" cap="flat" cmpd="sng" algn="ctr">
                <a:solidFill>
                  <a:srgbClr val="00009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Shares!$D$5:$D$19</c:f>
              <c:numCache>
                <c:formatCode>0.0%</c:formatCode>
                <c:ptCount val="15"/>
                <c:pt idx="0">
                  <c:v>0.126314158176422</c:v>
                </c:pt>
                <c:pt idx="1">
                  <c:v>0.122848771517458</c:v>
                </c:pt>
                <c:pt idx="2">
                  <c:v>0.125315884204143</c:v>
                </c:pt>
                <c:pt idx="3">
                  <c:v>0.128753307875091</c:v>
                </c:pt>
                <c:pt idx="4">
                  <c:v>0.130286311416025</c:v>
                </c:pt>
                <c:pt idx="5">
                  <c:v>0.130349762946999</c:v>
                </c:pt>
                <c:pt idx="6">
                  <c:v>0.131873663175468</c:v>
                </c:pt>
                <c:pt idx="7">
                  <c:v>0.131769492540655</c:v>
                </c:pt>
                <c:pt idx="8">
                  <c:v>0.135591558126506</c:v>
                </c:pt>
                <c:pt idx="9">
                  <c:v>0.138498831106267</c:v>
                </c:pt>
                <c:pt idx="10">
                  <c:v>0.13601225380873</c:v>
                </c:pt>
                <c:pt idx="11">
                  <c:v>0.13989217030321</c:v>
                </c:pt>
                <c:pt idx="12">
                  <c:v>0.141310555799312</c:v>
                </c:pt>
                <c:pt idx="13">
                  <c:v>0.142932458399504</c:v>
                </c:pt>
                <c:pt idx="14">
                  <c:v>0.138810501860102</c:v>
                </c:pt>
              </c:numCache>
            </c:numRef>
          </c:val>
          <c:smooth val="0"/>
        </c:ser>
        <c:ser>
          <c:idx val="3"/>
          <c:order val="4"/>
          <c:tx>
            <c:strRef>
              <c:f>Shares!$AV$4</c:f>
              <c:strCache>
                <c:ptCount val="1"/>
                <c:pt idx="0">
                  <c:v>Bottom 50% (incl. welfare cash transfers received)</c:v>
                </c:pt>
              </c:strCache>
            </c:strRef>
          </c:tx>
          <c:spPr>
            <a:ln w="25400" cap="flat" cmpd="sng" algn="ctr">
              <a:solidFill>
                <a:srgbClr val="3366FF"/>
              </a:solidFill>
              <a:prstDash val="solid"/>
            </a:ln>
            <a:effectLst/>
          </c:spPr>
          <c:marker>
            <c:symbol val="triangle"/>
            <c:size val="5"/>
            <c:spPr>
              <a:solidFill>
                <a:schemeClr val="lt1"/>
              </a:solidFill>
              <a:ln w="19050" cap="flat" cmpd="sng" algn="ctr">
                <a:solidFill>
                  <a:srgbClr val="3366FF"/>
                </a:solidFill>
                <a:prstDash val="solid"/>
              </a:ln>
              <a:effectLst/>
            </c:spPr>
          </c:marker>
          <c:val>
            <c:numRef>
              <c:f>Shares!$AV$5:$AV$19</c:f>
              <c:numCache>
                <c:formatCode>0.0%</c:formatCode>
                <c:ptCount val="15"/>
                <c:pt idx="0">
                  <c:v>0.129101170186898</c:v>
                </c:pt>
                <c:pt idx="1">
                  <c:v>0.12754669186404</c:v>
                </c:pt>
                <c:pt idx="2">
                  <c:v>0.130823124394871</c:v>
                </c:pt>
                <c:pt idx="3">
                  <c:v>0.136566280094136</c:v>
                </c:pt>
                <c:pt idx="4">
                  <c:v>0.138925864529487</c:v>
                </c:pt>
                <c:pt idx="5">
                  <c:v>0.139752868885495</c:v>
                </c:pt>
                <c:pt idx="6">
                  <c:v>0.141618758557949</c:v>
                </c:pt>
                <c:pt idx="7">
                  <c:v>0.1419351328655</c:v>
                </c:pt>
                <c:pt idx="8">
                  <c:v>0.146945718697433</c:v>
                </c:pt>
                <c:pt idx="9">
                  <c:v>0.150563915793259</c:v>
                </c:pt>
                <c:pt idx="10">
                  <c:v>0.148308942132183</c:v>
                </c:pt>
                <c:pt idx="11">
                  <c:v>0.153497461961242</c:v>
                </c:pt>
                <c:pt idx="12">
                  <c:v>0.155507747527981</c:v>
                </c:pt>
                <c:pt idx="13">
                  <c:v>0.157590216997691</c:v>
                </c:pt>
                <c:pt idx="14">
                  <c:v>0.153663222520974</c:v>
                </c:pt>
              </c:numCache>
            </c:numRef>
          </c:val>
          <c:smooth val="0"/>
        </c:ser>
        <c:dLbls>
          <c:showLegendKey val="0"/>
          <c:showVal val="0"/>
          <c:showCatName val="0"/>
          <c:showSerName val="0"/>
          <c:showPercent val="0"/>
          <c:showBubbleSize val="0"/>
        </c:dLbls>
        <c:marker val="1"/>
        <c:smooth val="0"/>
        <c:axId val="-387703808"/>
        <c:axId val="-387644048"/>
      </c:lineChart>
      <c:catAx>
        <c:axId val="-387703808"/>
        <c:scaling>
          <c:orientation val="minMax"/>
        </c:scaling>
        <c:delete val="0"/>
        <c:axPos val="b"/>
        <c:majorGridlines>
          <c:spPr>
            <a:ln>
              <a:prstDash val="sysDash"/>
            </a:ln>
          </c:spPr>
        </c:majorGridlines>
        <c:numFmt formatCode="General" sourceLinked="1"/>
        <c:majorTickMark val="out"/>
        <c:minorTickMark val="none"/>
        <c:tickLblPos val="nextTo"/>
        <c:txPr>
          <a:bodyPr/>
          <a:lstStyle/>
          <a:p>
            <a:pPr>
              <a:defRPr sz="1600"/>
            </a:pPr>
            <a:endParaRPr lang="en-US"/>
          </a:p>
        </c:txPr>
        <c:crossAx val="-387644048"/>
        <c:crosses val="autoZero"/>
        <c:auto val="1"/>
        <c:lblAlgn val="ctr"/>
        <c:lblOffset val="100"/>
        <c:tickLblSkip val="1"/>
        <c:tickMarkSkip val="1"/>
        <c:noMultiLvlLbl val="0"/>
      </c:catAx>
      <c:valAx>
        <c:axId val="-387644048"/>
        <c:scaling>
          <c:orientation val="minMax"/>
          <c:max val="0.6"/>
          <c:min val="0.05"/>
        </c:scaling>
        <c:delete val="0"/>
        <c:axPos val="l"/>
        <c:majorGridlines>
          <c:spPr>
            <a:ln>
              <a:prstDash val="sysDash"/>
            </a:ln>
          </c:spPr>
        </c:majorGridlines>
        <c:numFmt formatCode="0%" sourceLinked="0"/>
        <c:majorTickMark val="out"/>
        <c:minorTickMark val="none"/>
        <c:tickLblPos val="nextTo"/>
        <c:txPr>
          <a:bodyPr/>
          <a:lstStyle/>
          <a:p>
            <a:pPr>
              <a:defRPr sz="1600"/>
            </a:pPr>
            <a:endParaRPr lang="en-US"/>
          </a:p>
        </c:txPr>
        <c:crossAx val="-387703808"/>
        <c:crosses val="autoZero"/>
        <c:crossBetween val="midCat"/>
        <c:majorUnit val="0.05"/>
      </c:valAx>
      <c:spPr>
        <a:ln>
          <a:noFill/>
        </a:ln>
      </c:spPr>
    </c:plotArea>
    <c:legend>
      <c:legendPos val="r"/>
      <c:layout>
        <c:manualLayout>
          <c:xMode val="edge"/>
          <c:yMode val="edge"/>
          <c:x val="0.419602666666667"/>
          <c:y val="0.226780555586738"/>
          <c:w val="0.478774555555556"/>
          <c:h val="0.24578362569389"/>
        </c:manualLayout>
      </c:layout>
      <c:overlay val="1"/>
      <c:spPr>
        <a:solidFill>
          <a:schemeClr val="bg1"/>
        </a:solidFill>
        <a:ln>
          <a:solidFill>
            <a:schemeClr val="bg1">
              <a:lumMod val="50000"/>
            </a:schemeClr>
          </a:solidFill>
        </a:ln>
      </c:spPr>
      <c:txPr>
        <a:bodyPr/>
        <a:lstStyle/>
        <a:p>
          <a:pPr>
            <a:defRPr sz="1400"/>
          </a:pPr>
          <a:endParaRPr lang="en-US"/>
        </a:p>
      </c:txPr>
    </c:legend>
    <c:plotVisOnly val="1"/>
    <c:dispBlanksAs val="gap"/>
    <c:showDLblsOverMax val="0"/>
  </c:chart>
  <c:spPr>
    <a:ln>
      <a:noFill/>
    </a:ln>
  </c:spPr>
  <c:txPr>
    <a:bodyPr/>
    <a:lstStyle/>
    <a:p>
      <a:pPr>
        <a:defRPr>
          <a:latin typeface="Calibri"/>
          <a:cs typeface="Calibri"/>
        </a:defRPr>
      </a:pPr>
      <a:endParaRPr lang="en-US"/>
    </a:p>
  </c:txPr>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000"/>
            </a:pPr>
            <a:r>
              <a:rPr lang="en-US" sz="2000"/>
              <a:t>Figure 15. Top 10% income share: Brazil vs other</a:t>
            </a:r>
            <a:r>
              <a:rPr lang="en-US" sz="2000" baseline="0"/>
              <a:t> countries</a:t>
            </a:r>
            <a:endParaRPr lang="en-US" sz="2000"/>
          </a:p>
        </c:rich>
      </c:tx>
      <c:overlay val="0"/>
    </c:title>
    <c:autoTitleDeleted val="0"/>
    <c:plotArea>
      <c:layout/>
      <c:lineChart>
        <c:grouping val="standard"/>
        <c:varyColors val="0"/>
        <c:ser>
          <c:idx val="2"/>
          <c:order val="0"/>
          <c:tx>
            <c:strRef>
              <c:f>Comparisons!$T$4</c:f>
              <c:strCache>
                <c:ptCount val="1"/>
                <c:pt idx="0">
                  <c:v>Brazil</c:v>
                </c:pt>
              </c:strCache>
            </c:strRef>
          </c:tx>
          <c:spPr>
            <a:ln w="25400" cap="flat" cmpd="sng" algn="ctr">
              <a:solidFill>
                <a:srgbClr val="008000"/>
              </a:solidFill>
              <a:prstDash val="solid"/>
            </a:ln>
            <a:effectLst/>
          </c:spPr>
          <c:marker>
            <c:symbol val="circle"/>
            <c:size val="9"/>
            <c:spPr>
              <a:solidFill>
                <a:srgbClr val="008000"/>
              </a:solidFill>
              <a:ln w="9525" cap="flat" cmpd="sng" algn="ctr">
                <a:solidFill>
                  <a:srgbClr val="00800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Comparisons!$T$5:$T$20</c:f>
              <c:numCache>
                <c:formatCode>0%</c:formatCode>
                <c:ptCount val="16"/>
                <c:pt idx="1">
                  <c:v>0.54286424596452</c:v>
                </c:pt>
                <c:pt idx="2">
                  <c:v>0.556685036051646</c:v>
                </c:pt>
                <c:pt idx="3">
                  <c:v>0.552765103958272</c:v>
                </c:pt>
                <c:pt idx="4">
                  <c:v>0.547840983027998</c:v>
                </c:pt>
                <c:pt idx="5">
                  <c:v>0.550996542952504</c:v>
                </c:pt>
                <c:pt idx="6">
                  <c:v>0.554700785241974</c:v>
                </c:pt>
                <c:pt idx="7">
                  <c:v>0.54943328362336</c:v>
                </c:pt>
                <c:pt idx="8">
                  <c:v>0.562044700723467</c:v>
                </c:pt>
                <c:pt idx="9">
                  <c:v>0.549683038914388</c:v>
                </c:pt>
                <c:pt idx="10">
                  <c:v>0.552102772500728</c:v>
                </c:pt>
                <c:pt idx="11">
                  <c:v>0.565307915207101</c:v>
                </c:pt>
                <c:pt idx="12">
                  <c:v>0.554212257401755</c:v>
                </c:pt>
                <c:pt idx="13">
                  <c:v>0.548886515677111</c:v>
                </c:pt>
                <c:pt idx="14">
                  <c:v>0.54610774548253</c:v>
                </c:pt>
                <c:pt idx="15">
                  <c:v>0.555572732744456</c:v>
                </c:pt>
              </c:numCache>
            </c:numRef>
          </c:val>
          <c:smooth val="0"/>
        </c:ser>
        <c:ser>
          <c:idx val="3"/>
          <c:order val="1"/>
          <c:tx>
            <c:strRef>
              <c:f>Comparisons!$U$4</c:f>
              <c:strCache>
                <c:ptCount val="1"/>
                <c:pt idx="0">
                  <c:v>USA</c:v>
                </c:pt>
              </c:strCache>
            </c:strRef>
          </c:tx>
          <c:spPr>
            <a:ln w="25400" cap="flat" cmpd="sng" algn="ctr">
              <a:solidFill>
                <a:srgbClr val="3366FF"/>
              </a:solidFill>
              <a:prstDash val="solid"/>
            </a:ln>
            <a:effectLst/>
          </c:spPr>
          <c:marker>
            <c:symbol val="triangle"/>
            <c:size val="9"/>
            <c:spPr>
              <a:solidFill>
                <a:srgbClr val="3366FF"/>
              </a:solidFill>
              <a:ln w="28575" cap="flat" cmpd="sng" algn="ctr">
                <a:solidFill>
                  <a:srgbClr val="3366FF"/>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Comparisons!$U$5:$U$20</c:f>
              <c:numCache>
                <c:formatCode>0%</c:formatCode>
                <c:ptCount val="16"/>
                <c:pt idx="0">
                  <c:v>0.438849985599518</c:v>
                </c:pt>
                <c:pt idx="1">
                  <c:v>0.427989989519119</c:v>
                </c:pt>
                <c:pt idx="2">
                  <c:v>0.427249997854233</c:v>
                </c:pt>
                <c:pt idx="3">
                  <c:v>0.428649991750717</c:v>
                </c:pt>
                <c:pt idx="4">
                  <c:v>0.43902999162674</c:v>
                </c:pt>
                <c:pt idx="5">
                  <c:v>0.450610011816025</c:v>
                </c:pt>
                <c:pt idx="6">
                  <c:v>0.460290014743805</c:v>
                </c:pt>
                <c:pt idx="7">
                  <c:v>0.457949995994568</c:v>
                </c:pt>
                <c:pt idx="8">
                  <c:v>0.453060001134872</c:v>
                </c:pt>
                <c:pt idx="9">
                  <c:v>0.443399995565414</c:v>
                </c:pt>
                <c:pt idx="10">
                  <c:v>0.457509994506836</c:v>
                </c:pt>
                <c:pt idx="11">
                  <c:v>0.459239989519119</c:v>
                </c:pt>
                <c:pt idx="12">
                  <c:v>0.471439987421036</c:v>
                </c:pt>
                <c:pt idx="13">
                  <c:v>0.463160008192062</c:v>
                </c:pt>
                <c:pt idx="14">
                  <c:v>0.470169991254807</c:v>
                </c:pt>
              </c:numCache>
            </c:numRef>
          </c:val>
          <c:smooth val="0"/>
        </c:ser>
        <c:ser>
          <c:idx val="1"/>
          <c:order val="2"/>
          <c:tx>
            <c:strRef>
              <c:f>Comparisons!$S$4</c:f>
              <c:strCache>
                <c:ptCount val="1"/>
                <c:pt idx="0">
                  <c:v>China</c:v>
                </c:pt>
              </c:strCache>
            </c:strRef>
          </c:tx>
          <c:spPr>
            <a:ln w="25400" cap="flat" cmpd="sng" algn="ctr">
              <a:solidFill>
                <a:srgbClr val="FF0000"/>
              </a:solidFill>
              <a:prstDash val="solid"/>
            </a:ln>
            <a:effectLst/>
          </c:spPr>
          <c:marker>
            <c:symbol val="diamond"/>
            <c:size val="9"/>
            <c:spPr>
              <a:solidFill>
                <a:schemeClr val="bg1"/>
              </a:solidFill>
              <a:ln w="28575" cap="flat" cmpd="sng" algn="ctr">
                <a:solidFill>
                  <a:srgbClr val="FF000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Comparisons!$S$5:$S$20</c:f>
              <c:numCache>
                <c:formatCode>0%</c:formatCode>
                <c:ptCount val="16"/>
                <c:pt idx="0">
                  <c:v>0.3556470871</c:v>
                </c:pt>
                <c:pt idx="1">
                  <c:v>0.3632313609</c:v>
                </c:pt>
                <c:pt idx="2">
                  <c:v>0.3938231766</c:v>
                </c:pt>
                <c:pt idx="3">
                  <c:v>0.4021455944</c:v>
                </c:pt>
                <c:pt idx="4">
                  <c:v>0.4089568853</c:v>
                </c:pt>
                <c:pt idx="5">
                  <c:v>0.4185774028</c:v>
                </c:pt>
                <c:pt idx="6">
                  <c:v>0.4206516445</c:v>
                </c:pt>
                <c:pt idx="7">
                  <c:v>0.423930943</c:v>
                </c:pt>
                <c:pt idx="8">
                  <c:v>0.4239403307</c:v>
                </c:pt>
                <c:pt idx="9">
                  <c:v>0.4234093428</c:v>
                </c:pt>
                <c:pt idx="10">
                  <c:v>0.426066339</c:v>
                </c:pt>
                <c:pt idx="11">
                  <c:v>0.4287861884</c:v>
                </c:pt>
                <c:pt idx="12">
                  <c:v>0.4146694839</c:v>
                </c:pt>
                <c:pt idx="13">
                  <c:v>0.4212032259</c:v>
                </c:pt>
                <c:pt idx="14">
                  <c:v>0.4132383466</c:v>
                </c:pt>
                <c:pt idx="15">
                  <c:v>0.4142709076</c:v>
                </c:pt>
              </c:numCache>
            </c:numRef>
          </c:val>
          <c:smooth val="0"/>
        </c:ser>
        <c:ser>
          <c:idx val="0"/>
          <c:order val="3"/>
          <c:tx>
            <c:strRef>
              <c:f>Comparisons!$V$4</c:f>
              <c:strCache>
                <c:ptCount val="1"/>
                <c:pt idx="0">
                  <c:v>France</c:v>
                </c:pt>
              </c:strCache>
            </c:strRef>
          </c:tx>
          <c:spPr>
            <a:ln w="25400" cap="flat" cmpd="sng" algn="ctr">
              <a:solidFill>
                <a:srgbClr val="000090"/>
              </a:solidFill>
              <a:prstDash val="solid"/>
            </a:ln>
            <a:effectLst/>
          </c:spPr>
          <c:marker>
            <c:symbol val="square"/>
            <c:size val="7"/>
            <c:spPr>
              <a:solidFill>
                <a:schemeClr val="lt1"/>
              </a:solidFill>
              <a:ln w="25400" cap="flat" cmpd="sng" algn="ctr">
                <a:solidFill>
                  <a:srgbClr val="00009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Comparisons!$V$5:$V$20</c:f>
              <c:numCache>
                <c:formatCode>0%</c:formatCode>
                <c:ptCount val="16"/>
                <c:pt idx="0">
                  <c:v>0.330929785966873</c:v>
                </c:pt>
                <c:pt idx="1">
                  <c:v>0.334183901548386</c:v>
                </c:pt>
                <c:pt idx="2">
                  <c:v>0.328502088785172</c:v>
                </c:pt>
                <c:pt idx="3">
                  <c:v>0.332455307245255</c:v>
                </c:pt>
                <c:pt idx="4">
                  <c:v>0.335343688726425</c:v>
                </c:pt>
                <c:pt idx="5">
                  <c:v>0.333799600601196</c:v>
                </c:pt>
                <c:pt idx="6">
                  <c:v>0.331830501556396</c:v>
                </c:pt>
                <c:pt idx="7">
                  <c:v>0.338730692863464</c:v>
                </c:pt>
                <c:pt idx="8">
                  <c:v>0.337258100509644</c:v>
                </c:pt>
                <c:pt idx="9">
                  <c:v>0.321734994649887</c:v>
                </c:pt>
                <c:pt idx="10">
                  <c:v>0.326046198606491</c:v>
                </c:pt>
                <c:pt idx="11">
                  <c:v>0.332353502511978</c:v>
                </c:pt>
                <c:pt idx="12">
                  <c:v>0.322189897298813</c:v>
                </c:pt>
                <c:pt idx="13">
                  <c:v>0.326316505670547</c:v>
                </c:pt>
                <c:pt idx="14">
                  <c:v>0.326292514801025</c:v>
                </c:pt>
              </c:numCache>
            </c:numRef>
          </c:val>
          <c:smooth val="0"/>
        </c:ser>
        <c:ser>
          <c:idx val="4"/>
          <c:order val="4"/>
          <c:tx>
            <c:strRef>
              <c:f>Comparisons!$W$4</c:f>
              <c:strCache>
                <c:ptCount val="1"/>
                <c:pt idx="0">
                  <c:v>India</c:v>
                </c:pt>
              </c:strCache>
            </c:strRef>
          </c:tx>
          <c:spPr>
            <a:ln w="25400" cap="flat" cmpd="sng" algn="ctr">
              <a:solidFill>
                <a:schemeClr val="accent4"/>
              </a:solidFill>
              <a:prstDash val="solid"/>
            </a:ln>
            <a:effectLst/>
          </c:spPr>
          <c:marker>
            <c:spPr>
              <a:solidFill>
                <a:schemeClr val="lt1"/>
              </a:solidFill>
              <a:ln w="25400" cap="flat" cmpd="sng" algn="ctr">
                <a:solidFill>
                  <a:schemeClr val="accent4"/>
                </a:solidFill>
                <a:prstDash val="solid"/>
              </a:ln>
              <a:effectLst/>
            </c:spPr>
          </c:marker>
          <c:val>
            <c:numRef>
              <c:f>Comparisons!$W$5:$W$20</c:f>
              <c:numCache>
                <c:formatCode>0%</c:formatCode>
                <c:ptCount val="16"/>
                <c:pt idx="0">
                  <c:v>0.3986869156</c:v>
                </c:pt>
                <c:pt idx="1">
                  <c:v>0.4095155597</c:v>
                </c:pt>
                <c:pt idx="2">
                  <c:v>0.420550853</c:v>
                </c:pt>
                <c:pt idx="3">
                  <c:v>0.4317856729</c:v>
                </c:pt>
                <c:pt idx="4">
                  <c:v>0.4432118237</c:v>
                </c:pt>
                <c:pt idx="5">
                  <c:v>0.4548202157</c:v>
                </c:pt>
                <c:pt idx="6">
                  <c:v>0.4675900638</c:v>
                </c:pt>
                <c:pt idx="7">
                  <c:v>0.4806824028</c:v>
                </c:pt>
                <c:pt idx="8">
                  <c:v>0.4940805435</c:v>
                </c:pt>
                <c:pt idx="9">
                  <c:v>0.5077648163</c:v>
                </c:pt>
                <c:pt idx="10">
                  <c:v>0.5217126608</c:v>
                </c:pt>
                <c:pt idx="11">
                  <c:v>0.5454429388</c:v>
                </c:pt>
                <c:pt idx="12">
                  <c:v>0.5541363955</c:v>
                </c:pt>
                <c:pt idx="13">
                  <c:v>0.5545648932</c:v>
                </c:pt>
              </c:numCache>
            </c:numRef>
          </c:val>
          <c:smooth val="0"/>
        </c:ser>
        <c:ser>
          <c:idx val="5"/>
          <c:order val="5"/>
          <c:tx>
            <c:strRef>
              <c:f>Comparisons!$X$4</c:f>
              <c:strCache>
                <c:ptCount val="1"/>
                <c:pt idx="0">
                  <c:v>Russia</c:v>
                </c:pt>
              </c:strCache>
            </c:strRef>
          </c:tx>
          <c:spPr>
            <a:ln w="25400" cap="flat" cmpd="sng" algn="ctr">
              <a:solidFill>
                <a:schemeClr val="accent6"/>
              </a:solidFill>
              <a:prstDash val="solid"/>
            </a:ln>
            <a:effectLst/>
          </c:spPr>
          <c:marker>
            <c:spPr>
              <a:solidFill>
                <a:schemeClr val="lt1"/>
              </a:solidFill>
              <a:ln w="25400" cap="flat" cmpd="sng" algn="ctr">
                <a:solidFill>
                  <a:schemeClr val="accent6"/>
                </a:solidFill>
                <a:prstDash val="solid"/>
              </a:ln>
              <a:effectLst/>
            </c:spPr>
          </c:marker>
          <c:val>
            <c:numRef>
              <c:f>Comparisons!$X$5:$X$20</c:f>
              <c:numCache>
                <c:formatCode>0%</c:formatCode>
                <c:ptCount val="16"/>
                <c:pt idx="0">
                  <c:v>0.4819166242</c:v>
                </c:pt>
                <c:pt idx="1">
                  <c:v>0.4952694438</c:v>
                </c:pt>
                <c:pt idx="2">
                  <c:v>0.4794168677</c:v>
                </c:pt>
                <c:pt idx="3">
                  <c:v>0.4817995953</c:v>
                </c:pt>
                <c:pt idx="4">
                  <c:v>0.482441569</c:v>
                </c:pt>
                <c:pt idx="5">
                  <c:v>0.474020261084661</c:v>
                </c:pt>
                <c:pt idx="6">
                  <c:v>0.49243381456472</c:v>
                </c:pt>
                <c:pt idx="7">
                  <c:v>0.49005538597703</c:v>
                </c:pt>
                <c:pt idx="8">
                  <c:v>0.521396754076704</c:v>
                </c:pt>
                <c:pt idx="9">
                  <c:v>0.49651408707723</c:v>
                </c:pt>
                <c:pt idx="10">
                  <c:v>0.468449826235883</c:v>
                </c:pt>
                <c:pt idx="11">
                  <c:v>0.480688612908125</c:v>
                </c:pt>
                <c:pt idx="12">
                  <c:v>0.455343582201749</c:v>
                </c:pt>
                <c:pt idx="13">
                  <c:v>0.472707630950026</c:v>
                </c:pt>
                <c:pt idx="14">
                  <c:v>0.456706519122235</c:v>
                </c:pt>
                <c:pt idx="15">
                  <c:v>0.455179808661342</c:v>
                </c:pt>
              </c:numCache>
            </c:numRef>
          </c:val>
          <c:smooth val="0"/>
        </c:ser>
        <c:dLbls>
          <c:showLegendKey val="0"/>
          <c:showVal val="0"/>
          <c:showCatName val="0"/>
          <c:showSerName val="0"/>
          <c:showPercent val="0"/>
          <c:showBubbleSize val="0"/>
        </c:dLbls>
        <c:marker val="1"/>
        <c:smooth val="0"/>
        <c:axId val="-373527488"/>
        <c:axId val="-373523696"/>
      </c:lineChart>
      <c:catAx>
        <c:axId val="-373527488"/>
        <c:scaling>
          <c:orientation val="minMax"/>
        </c:scaling>
        <c:delete val="0"/>
        <c:axPos val="b"/>
        <c:majorGridlines>
          <c:spPr>
            <a:ln>
              <a:prstDash val="sysDash"/>
            </a:ln>
          </c:spPr>
        </c:majorGridlines>
        <c:numFmt formatCode="General" sourceLinked="1"/>
        <c:majorTickMark val="out"/>
        <c:minorTickMark val="none"/>
        <c:tickLblPos val="nextTo"/>
        <c:txPr>
          <a:bodyPr rot="0" vert="horz"/>
          <a:lstStyle/>
          <a:p>
            <a:pPr>
              <a:defRPr sz="1600"/>
            </a:pPr>
            <a:endParaRPr lang="en-US"/>
          </a:p>
        </c:txPr>
        <c:crossAx val="-373523696"/>
        <c:crosses val="autoZero"/>
        <c:auto val="1"/>
        <c:lblAlgn val="ctr"/>
        <c:lblOffset val="100"/>
        <c:tickLblSkip val="1"/>
        <c:noMultiLvlLbl val="0"/>
      </c:catAx>
      <c:valAx>
        <c:axId val="-373523696"/>
        <c:scaling>
          <c:orientation val="minMax"/>
          <c:max val="0.6"/>
          <c:min val="0.2"/>
        </c:scaling>
        <c:delete val="0"/>
        <c:axPos val="l"/>
        <c:majorGridlines>
          <c:spPr>
            <a:ln>
              <a:prstDash val="sysDash"/>
            </a:ln>
          </c:spPr>
        </c:majorGridlines>
        <c:numFmt formatCode="0%" sourceLinked="0"/>
        <c:majorTickMark val="out"/>
        <c:minorTickMark val="none"/>
        <c:tickLblPos val="nextTo"/>
        <c:txPr>
          <a:bodyPr/>
          <a:lstStyle/>
          <a:p>
            <a:pPr>
              <a:defRPr sz="1600"/>
            </a:pPr>
            <a:endParaRPr lang="en-US"/>
          </a:p>
        </c:txPr>
        <c:crossAx val="-373527488"/>
        <c:crosses val="autoZero"/>
        <c:crossBetween val="midCat"/>
        <c:majorUnit val="0.02"/>
      </c:valAx>
      <c:spPr>
        <a:ln>
          <a:solidFill>
            <a:srgbClr val="BFBFBF"/>
          </a:solidFill>
        </a:ln>
      </c:spPr>
    </c:plotArea>
    <c:legend>
      <c:legendPos val="r"/>
      <c:layout>
        <c:manualLayout>
          <c:xMode val="edge"/>
          <c:yMode val="edge"/>
          <c:x val="0.466671677559913"/>
          <c:y val="0.733210967295431"/>
          <c:w val="0.351954684095861"/>
          <c:h val="0.183284004064143"/>
        </c:manualLayout>
      </c:layout>
      <c:overlay val="1"/>
      <c:spPr>
        <a:solidFill>
          <a:schemeClr val="bg1"/>
        </a:solidFill>
        <a:ln>
          <a:solidFill>
            <a:srgbClr val="BFBFBF"/>
          </a:solidFill>
        </a:ln>
      </c:spPr>
      <c:txPr>
        <a:bodyPr/>
        <a:lstStyle/>
        <a:p>
          <a:pPr>
            <a:defRPr sz="1600"/>
          </a:pPr>
          <a:endParaRPr lang="en-US"/>
        </a:p>
      </c:txPr>
    </c:legend>
    <c:plotVisOnly val="1"/>
    <c:dispBlanksAs val="gap"/>
    <c:showDLblsOverMax val="0"/>
  </c:chart>
  <c:spPr>
    <a:ln>
      <a:noFill/>
    </a:ln>
  </c:spPr>
  <c:txPr>
    <a:bodyPr/>
    <a:lstStyle/>
    <a:p>
      <a:pPr>
        <a:defRPr>
          <a:latin typeface="Calibri"/>
          <a:cs typeface="Calibri"/>
        </a:defRPr>
      </a:pPr>
      <a:endParaRPr lang="en-US"/>
    </a:p>
  </c:txPr>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000"/>
            </a:pPr>
            <a:r>
              <a:rPr lang="en-US" sz="2000"/>
              <a:t>Figure 16. Middle 40% income share: Brazil vs other countries</a:t>
            </a:r>
          </a:p>
        </c:rich>
      </c:tx>
      <c:overlay val="0"/>
    </c:title>
    <c:autoTitleDeleted val="0"/>
    <c:plotArea>
      <c:layout/>
      <c:lineChart>
        <c:grouping val="standard"/>
        <c:varyColors val="0"/>
        <c:ser>
          <c:idx val="2"/>
          <c:order val="0"/>
          <c:tx>
            <c:strRef>
              <c:f>Comparisons!$Z$4</c:f>
              <c:strCache>
                <c:ptCount val="1"/>
                <c:pt idx="0">
                  <c:v>Brazil</c:v>
                </c:pt>
              </c:strCache>
            </c:strRef>
          </c:tx>
          <c:spPr>
            <a:ln w="25400" cap="flat" cmpd="sng" algn="ctr">
              <a:solidFill>
                <a:srgbClr val="008000"/>
              </a:solidFill>
              <a:prstDash val="solid"/>
            </a:ln>
            <a:effectLst/>
          </c:spPr>
          <c:marker>
            <c:symbol val="circle"/>
            <c:size val="9"/>
            <c:spPr>
              <a:solidFill>
                <a:srgbClr val="008000"/>
              </a:solidFill>
              <a:ln w="9525" cap="flat" cmpd="sng" algn="ctr">
                <a:solidFill>
                  <a:srgbClr val="00800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Comparisons!$Z$5:$Z$20</c:f>
              <c:numCache>
                <c:formatCode>0%</c:formatCode>
                <c:ptCount val="16"/>
                <c:pt idx="1">
                  <c:v>0.330821595859058</c:v>
                </c:pt>
                <c:pt idx="2">
                  <c:v>0.320466192430896</c:v>
                </c:pt>
                <c:pt idx="3">
                  <c:v>0.321919011837585</c:v>
                </c:pt>
                <c:pt idx="4">
                  <c:v>0.323405709096911</c:v>
                </c:pt>
                <c:pt idx="5">
                  <c:v>0.318717145631471</c:v>
                </c:pt>
                <c:pt idx="6">
                  <c:v>0.314949451811027</c:v>
                </c:pt>
                <c:pt idx="7">
                  <c:v>0.318693053201172</c:v>
                </c:pt>
                <c:pt idx="8">
                  <c:v>0.306185806735879</c:v>
                </c:pt>
                <c:pt idx="9">
                  <c:v>0.314725402959106</c:v>
                </c:pt>
                <c:pt idx="10">
                  <c:v>0.309398396393005</c:v>
                </c:pt>
                <c:pt idx="11">
                  <c:v>0.298679830984169</c:v>
                </c:pt>
                <c:pt idx="12">
                  <c:v>0.305895572295034</c:v>
                </c:pt>
                <c:pt idx="13">
                  <c:v>0.309802928523577</c:v>
                </c:pt>
                <c:pt idx="14">
                  <c:v>0.310959796117966</c:v>
                </c:pt>
                <c:pt idx="15">
                  <c:v>0.305616765395442</c:v>
                </c:pt>
              </c:numCache>
            </c:numRef>
          </c:val>
          <c:smooth val="0"/>
        </c:ser>
        <c:ser>
          <c:idx val="1"/>
          <c:order val="1"/>
          <c:tx>
            <c:strRef>
              <c:f>Comparisons!$Y$4</c:f>
              <c:strCache>
                <c:ptCount val="1"/>
                <c:pt idx="0">
                  <c:v>China</c:v>
                </c:pt>
              </c:strCache>
            </c:strRef>
          </c:tx>
          <c:spPr>
            <a:ln w="25400" cap="flat" cmpd="sng" algn="ctr">
              <a:solidFill>
                <a:srgbClr val="FF0000"/>
              </a:solidFill>
              <a:prstDash val="solid"/>
            </a:ln>
            <a:effectLst/>
          </c:spPr>
          <c:marker>
            <c:symbol val="diamond"/>
            <c:size val="9"/>
            <c:spPr>
              <a:solidFill>
                <a:schemeClr val="bg1"/>
              </a:solidFill>
              <a:ln w="28575" cap="flat" cmpd="sng" algn="ctr">
                <a:solidFill>
                  <a:srgbClr val="FF000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Comparisons!$Y$5:$Y$20</c:f>
              <c:numCache>
                <c:formatCode>0%</c:formatCode>
                <c:ptCount val="16"/>
                <c:pt idx="0">
                  <c:v>0.4636683762</c:v>
                </c:pt>
                <c:pt idx="1">
                  <c:v>0.461980015</c:v>
                </c:pt>
                <c:pt idx="2">
                  <c:v>0.4440751374</c:v>
                </c:pt>
                <c:pt idx="3">
                  <c:v>0.4400699735</c:v>
                </c:pt>
                <c:pt idx="4">
                  <c:v>0.4330579638</c:v>
                </c:pt>
                <c:pt idx="5">
                  <c:v>0.431122303</c:v>
                </c:pt>
                <c:pt idx="6">
                  <c:v>0.4292051792</c:v>
                </c:pt>
                <c:pt idx="7">
                  <c:v>0.4275958538</c:v>
                </c:pt>
                <c:pt idx="8">
                  <c:v>0.4280008972</c:v>
                </c:pt>
                <c:pt idx="9">
                  <c:v>0.4294690788</c:v>
                </c:pt>
                <c:pt idx="10">
                  <c:v>0.4312104583</c:v>
                </c:pt>
                <c:pt idx="11">
                  <c:v>0.4257759154</c:v>
                </c:pt>
                <c:pt idx="12">
                  <c:v>0.4352888763</c:v>
                </c:pt>
                <c:pt idx="13">
                  <c:v>0.433794409</c:v>
                </c:pt>
                <c:pt idx="14">
                  <c:v>0.4381797016</c:v>
                </c:pt>
                <c:pt idx="15">
                  <c:v>0.4373911917</c:v>
                </c:pt>
              </c:numCache>
            </c:numRef>
          </c:val>
          <c:smooth val="0"/>
        </c:ser>
        <c:ser>
          <c:idx val="3"/>
          <c:order val="2"/>
          <c:tx>
            <c:strRef>
              <c:f>Comparisons!$AA$4</c:f>
              <c:strCache>
                <c:ptCount val="1"/>
                <c:pt idx="0">
                  <c:v>USA</c:v>
                </c:pt>
              </c:strCache>
            </c:strRef>
          </c:tx>
          <c:spPr>
            <a:ln w="25400" cap="flat" cmpd="sng" algn="ctr">
              <a:solidFill>
                <a:srgbClr val="3366FF"/>
              </a:solidFill>
              <a:prstDash val="solid"/>
            </a:ln>
            <a:effectLst/>
          </c:spPr>
          <c:marker>
            <c:symbol val="triangle"/>
            <c:size val="9"/>
            <c:spPr>
              <a:solidFill>
                <a:srgbClr val="3366FF"/>
              </a:solidFill>
              <a:ln w="28575" cap="flat" cmpd="sng" algn="ctr">
                <a:solidFill>
                  <a:srgbClr val="3366FF"/>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Comparisons!$AA$5:$AA$20</c:f>
              <c:numCache>
                <c:formatCode>0%</c:formatCode>
                <c:ptCount val="16"/>
                <c:pt idx="0">
                  <c:v>0.4150000215</c:v>
                </c:pt>
                <c:pt idx="1">
                  <c:v>0.4225200117</c:v>
                </c:pt>
                <c:pt idx="2">
                  <c:v>0.4245400131</c:v>
                </c:pt>
                <c:pt idx="3">
                  <c:v>0.4262200296</c:v>
                </c:pt>
                <c:pt idx="4">
                  <c:v>0.4191100001</c:v>
                </c:pt>
                <c:pt idx="5">
                  <c:v>0.4110200107</c:v>
                </c:pt>
                <c:pt idx="6">
                  <c:v>0.4043499827</c:v>
                </c:pt>
                <c:pt idx="7">
                  <c:v>0.4046800137</c:v>
                </c:pt>
                <c:pt idx="8">
                  <c:v>0.4097900093</c:v>
                </c:pt>
                <c:pt idx="9">
                  <c:v>0.420720011</c:v>
                </c:pt>
                <c:pt idx="10">
                  <c:v>0.4121800065</c:v>
                </c:pt>
                <c:pt idx="11">
                  <c:v>0.4134599864</c:v>
                </c:pt>
                <c:pt idx="12">
                  <c:v>0.4047500193</c:v>
                </c:pt>
                <c:pt idx="13">
                  <c:v>0.409130007</c:v>
                </c:pt>
                <c:pt idx="14">
                  <c:v>0.4044199884</c:v>
                </c:pt>
              </c:numCache>
            </c:numRef>
          </c:val>
          <c:smooth val="0"/>
        </c:ser>
        <c:ser>
          <c:idx val="0"/>
          <c:order val="3"/>
          <c:tx>
            <c:strRef>
              <c:f>Comparisons!$AB$4</c:f>
              <c:strCache>
                <c:ptCount val="1"/>
                <c:pt idx="0">
                  <c:v>France</c:v>
                </c:pt>
              </c:strCache>
            </c:strRef>
          </c:tx>
          <c:spPr>
            <a:ln w="25400" cap="flat" cmpd="sng" algn="ctr">
              <a:solidFill>
                <a:srgbClr val="000090"/>
              </a:solidFill>
              <a:prstDash val="solid"/>
            </a:ln>
            <a:effectLst/>
          </c:spPr>
          <c:marker>
            <c:symbol val="square"/>
            <c:size val="7"/>
            <c:spPr>
              <a:solidFill>
                <a:schemeClr val="lt1"/>
              </a:solidFill>
              <a:ln w="25400" cap="flat" cmpd="sng" algn="ctr">
                <a:solidFill>
                  <a:srgbClr val="00009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Comparisons!$AB$5:$AB$20</c:f>
              <c:numCache>
                <c:formatCode>0%</c:formatCode>
                <c:ptCount val="16"/>
                <c:pt idx="0">
                  <c:v>0.453900128602982</c:v>
                </c:pt>
                <c:pt idx="1">
                  <c:v>0.450958579778671</c:v>
                </c:pt>
                <c:pt idx="2">
                  <c:v>0.451554328203201</c:v>
                </c:pt>
                <c:pt idx="3">
                  <c:v>0.447993665933609</c:v>
                </c:pt>
                <c:pt idx="4">
                  <c:v>0.447033017873764</c:v>
                </c:pt>
                <c:pt idx="5">
                  <c:v>0.447206616401672</c:v>
                </c:pt>
                <c:pt idx="6">
                  <c:v>0.447555482387543</c:v>
                </c:pt>
                <c:pt idx="7">
                  <c:v>0.442164182662964</c:v>
                </c:pt>
                <c:pt idx="8">
                  <c:v>0.441831707954407</c:v>
                </c:pt>
                <c:pt idx="9">
                  <c:v>0.450418502092362</c:v>
                </c:pt>
                <c:pt idx="10">
                  <c:v>0.451116591691971</c:v>
                </c:pt>
                <c:pt idx="11">
                  <c:v>0.447425216436386</c:v>
                </c:pt>
                <c:pt idx="12">
                  <c:v>0.452812880277634</c:v>
                </c:pt>
                <c:pt idx="13">
                  <c:v>0.449163109064102</c:v>
                </c:pt>
                <c:pt idx="14">
                  <c:v>0.448984861373901</c:v>
                </c:pt>
              </c:numCache>
            </c:numRef>
          </c:val>
          <c:smooth val="0"/>
        </c:ser>
        <c:ser>
          <c:idx val="4"/>
          <c:order val="4"/>
          <c:tx>
            <c:strRef>
              <c:f>Comparisons!$AC$4</c:f>
              <c:strCache>
                <c:ptCount val="1"/>
                <c:pt idx="0">
                  <c:v>India</c:v>
                </c:pt>
              </c:strCache>
            </c:strRef>
          </c:tx>
          <c:spPr>
            <a:ln w="25400" cap="flat" cmpd="sng" algn="ctr">
              <a:solidFill>
                <a:schemeClr val="accent4"/>
              </a:solidFill>
              <a:prstDash val="solid"/>
            </a:ln>
            <a:effectLst/>
          </c:spPr>
          <c:marker>
            <c:spPr>
              <a:solidFill>
                <a:schemeClr val="lt1"/>
              </a:solidFill>
              <a:ln w="25400" cap="flat" cmpd="sng" algn="ctr">
                <a:solidFill>
                  <a:schemeClr val="accent4"/>
                </a:solidFill>
                <a:prstDash val="solid"/>
              </a:ln>
              <a:effectLst/>
            </c:spPr>
          </c:marker>
          <c:val>
            <c:numRef>
              <c:f>Comparisons!$AC$5:$AC$20</c:f>
              <c:numCache>
                <c:formatCode>0%</c:formatCode>
                <c:ptCount val="16"/>
                <c:pt idx="0">
                  <c:v>0.3953132331</c:v>
                </c:pt>
                <c:pt idx="1">
                  <c:v>0.3888050318</c:v>
                </c:pt>
                <c:pt idx="2">
                  <c:v>0.3821389377</c:v>
                </c:pt>
                <c:pt idx="3">
                  <c:v>0.3753191531</c:v>
                </c:pt>
                <c:pt idx="4">
                  <c:v>0.3683501184</c:v>
                </c:pt>
                <c:pt idx="5">
                  <c:v>0.3612373471</c:v>
                </c:pt>
                <c:pt idx="6">
                  <c:v>0.3530704677</c:v>
                </c:pt>
                <c:pt idx="7">
                  <c:v>0.3446752131</c:v>
                </c:pt>
                <c:pt idx="8">
                  <c:v>0.3360618353</c:v>
                </c:pt>
                <c:pt idx="9">
                  <c:v>0.3272432685</c:v>
                </c:pt>
                <c:pt idx="10">
                  <c:v>0.3182339072</c:v>
                </c:pt>
                <c:pt idx="11">
                  <c:v>0.3024446964</c:v>
                </c:pt>
                <c:pt idx="12">
                  <c:v>0.2966603637</c:v>
                </c:pt>
                <c:pt idx="13">
                  <c:v>0.2963752747</c:v>
                </c:pt>
              </c:numCache>
            </c:numRef>
          </c:val>
          <c:smooth val="0"/>
        </c:ser>
        <c:ser>
          <c:idx val="5"/>
          <c:order val="5"/>
          <c:tx>
            <c:strRef>
              <c:f>Comparisons!$AD$4</c:f>
              <c:strCache>
                <c:ptCount val="1"/>
                <c:pt idx="0">
                  <c:v>Russia</c:v>
                </c:pt>
              </c:strCache>
            </c:strRef>
          </c:tx>
          <c:spPr>
            <a:ln w="25400" cap="flat" cmpd="sng" algn="ctr">
              <a:solidFill>
                <a:schemeClr val="accent6"/>
              </a:solidFill>
              <a:prstDash val="solid"/>
            </a:ln>
            <a:effectLst/>
          </c:spPr>
          <c:marker>
            <c:spPr>
              <a:solidFill>
                <a:schemeClr val="lt1"/>
              </a:solidFill>
              <a:ln w="25400" cap="flat" cmpd="sng" algn="ctr">
                <a:solidFill>
                  <a:schemeClr val="accent6"/>
                </a:solidFill>
                <a:prstDash val="solid"/>
              </a:ln>
              <a:effectLst/>
            </c:spPr>
          </c:marker>
          <c:val>
            <c:numRef>
              <c:f>Comparisons!$AD$5:$AD$20</c:f>
              <c:numCache>
                <c:formatCode>0%</c:formatCode>
                <c:ptCount val="16"/>
                <c:pt idx="0">
                  <c:v>0.3824342443</c:v>
                </c:pt>
                <c:pt idx="1">
                  <c:v>0.3701771563</c:v>
                </c:pt>
                <c:pt idx="2">
                  <c:v>0.3822175614</c:v>
                </c:pt>
                <c:pt idx="3">
                  <c:v>0.3832736886</c:v>
                </c:pt>
                <c:pt idx="4">
                  <c:v>0.3775316682</c:v>
                </c:pt>
                <c:pt idx="5">
                  <c:v>0.3817022708</c:v>
                </c:pt>
                <c:pt idx="6">
                  <c:v>0.367810492869466</c:v>
                </c:pt>
                <c:pt idx="7">
                  <c:v>0.372825709171593</c:v>
                </c:pt>
                <c:pt idx="8">
                  <c:v>0.344059680588543</c:v>
                </c:pt>
                <c:pt idx="9">
                  <c:v>0.358423702418804</c:v>
                </c:pt>
                <c:pt idx="10">
                  <c:v>0.372905104886741</c:v>
                </c:pt>
                <c:pt idx="11">
                  <c:v>0.359518226701766</c:v>
                </c:pt>
                <c:pt idx="12">
                  <c:v>0.378424377646297</c:v>
                </c:pt>
                <c:pt idx="13">
                  <c:v>0.366053326521069</c:v>
                </c:pt>
                <c:pt idx="14">
                  <c:v>0.375184128060937</c:v>
                </c:pt>
                <c:pt idx="15">
                  <c:v>0.374920184724033</c:v>
                </c:pt>
              </c:numCache>
            </c:numRef>
          </c:val>
          <c:smooth val="0"/>
        </c:ser>
        <c:dLbls>
          <c:showLegendKey val="0"/>
          <c:showVal val="0"/>
          <c:showCatName val="0"/>
          <c:showSerName val="0"/>
          <c:showPercent val="0"/>
          <c:showBubbleSize val="0"/>
        </c:dLbls>
        <c:marker val="1"/>
        <c:smooth val="0"/>
        <c:axId val="-373391824"/>
        <c:axId val="-373388032"/>
      </c:lineChart>
      <c:catAx>
        <c:axId val="-373391824"/>
        <c:scaling>
          <c:orientation val="minMax"/>
        </c:scaling>
        <c:delete val="0"/>
        <c:axPos val="b"/>
        <c:majorGridlines>
          <c:spPr>
            <a:ln>
              <a:prstDash val="sysDash"/>
            </a:ln>
          </c:spPr>
        </c:majorGridlines>
        <c:numFmt formatCode="General" sourceLinked="1"/>
        <c:majorTickMark val="out"/>
        <c:minorTickMark val="none"/>
        <c:tickLblPos val="nextTo"/>
        <c:txPr>
          <a:bodyPr rot="0" vert="horz"/>
          <a:lstStyle/>
          <a:p>
            <a:pPr>
              <a:defRPr sz="1600"/>
            </a:pPr>
            <a:endParaRPr lang="en-US"/>
          </a:p>
        </c:txPr>
        <c:crossAx val="-373388032"/>
        <c:crosses val="autoZero"/>
        <c:auto val="1"/>
        <c:lblAlgn val="ctr"/>
        <c:lblOffset val="100"/>
        <c:tickLblSkip val="1"/>
        <c:noMultiLvlLbl val="0"/>
      </c:catAx>
      <c:valAx>
        <c:axId val="-373388032"/>
        <c:scaling>
          <c:orientation val="minMax"/>
          <c:max val="0.5"/>
          <c:min val="0.2"/>
        </c:scaling>
        <c:delete val="0"/>
        <c:axPos val="l"/>
        <c:majorGridlines>
          <c:spPr>
            <a:ln>
              <a:prstDash val="sysDash"/>
            </a:ln>
          </c:spPr>
        </c:majorGridlines>
        <c:numFmt formatCode="0%" sourceLinked="0"/>
        <c:majorTickMark val="out"/>
        <c:minorTickMark val="none"/>
        <c:tickLblPos val="nextTo"/>
        <c:txPr>
          <a:bodyPr/>
          <a:lstStyle/>
          <a:p>
            <a:pPr>
              <a:defRPr sz="1600"/>
            </a:pPr>
            <a:endParaRPr lang="en-US"/>
          </a:p>
        </c:txPr>
        <c:crossAx val="-373391824"/>
        <c:crosses val="autoZero"/>
        <c:crossBetween val="midCat"/>
        <c:majorUnit val="0.02"/>
      </c:valAx>
      <c:spPr>
        <a:ln>
          <a:solidFill>
            <a:srgbClr val="BFBFBF"/>
          </a:solidFill>
        </a:ln>
      </c:spPr>
    </c:plotArea>
    <c:legend>
      <c:legendPos val="r"/>
      <c:layout>
        <c:manualLayout>
          <c:xMode val="edge"/>
          <c:yMode val="edge"/>
          <c:x val="0.517859041394335"/>
          <c:y val="0.718910485782863"/>
          <c:w val="0.340887145969499"/>
          <c:h val="0.200114856208862"/>
        </c:manualLayout>
      </c:layout>
      <c:overlay val="1"/>
      <c:spPr>
        <a:solidFill>
          <a:schemeClr val="bg1"/>
        </a:solidFill>
        <a:ln>
          <a:solidFill>
            <a:srgbClr val="BFBFBF"/>
          </a:solidFill>
        </a:ln>
      </c:spPr>
      <c:txPr>
        <a:bodyPr/>
        <a:lstStyle/>
        <a:p>
          <a:pPr>
            <a:defRPr sz="1600"/>
          </a:pPr>
          <a:endParaRPr lang="en-US"/>
        </a:p>
      </c:txPr>
    </c:legend>
    <c:plotVisOnly val="1"/>
    <c:dispBlanksAs val="gap"/>
    <c:showDLblsOverMax val="0"/>
  </c:chart>
  <c:spPr>
    <a:ln>
      <a:noFill/>
    </a:ln>
  </c:spPr>
  <c:txPr>
    <a:bodyPr/>
    <a:lstStyle/>
    <a:p>
      <a:pPr>
        <a:defRPr>
          <a:latin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2. Evolution of</a:t>
            </a:r>
            <a:r>
              <a:rPr lang="en-US" baseline="0"/>
              <a:t> </a:t>
            </a:r>
            <a:r>
              <a:rPr lang="en-US"/>
              <a:t>total real income in Brazil: 2001-2015</a:t>
            </a:r>
          </a:p>
        </c:rich>
      </c:tx>
      <c:overlay val="0"/>
    </c:title>
    <c:autoTitleDeleted val="0"/>
    <c:plotArea>
      <c:layout/>
      <c:lineChart>
        <c:grouping val="standard"/>
        <c:varyColors val="0"/>
        <c:ser>
          <c:idx val="4"/>
          <c:order val="0"/>
          <c:tx>
            <c:strRef>
              <c:f>Data_growth!$Z$2</c:f>
              <c:strCache>
                <c:ptCount val="1"/>
                <c:pt idx="0">
                  <c:v>National Accounts (national income)</c:v>
                </c:pt>
              </c:strCache>
            </c:strRef>
          </c:tx>
          <c:spPr>
            <a:ln w="25400" cap="flat" cmpd="sng" algn="ctr">
              <a:solidFill>
                <a:schemeClr val="dk1">
                  <a:shade val="50000"/>
                </a:schemeClr>
              </a:solidFill>
              <a:prstDash val="solid"/>
            </a:ln>
            <a:effectLst/>
          </c:spPr>
          <c:marker>
            <c:symbol val="circle"/>
            <c:size val="7"/>
            <c:spPr>
              <a:solidFill>
                <a:schemeClr val="dk1"/>
              </a:solidFill>
              <a:ln w="25400" cap="flat" cmpd="sng" algn="ctr">
                <a:solidFill>
                  <a:schemeClr val="dk1">
                    <a:shade val="50000"/>
                  </a:schemeClr>
                </a:solidFill>
                <a:prstDash val="solid"/>
              </a:ln>
              <a:effectLst/>
            </c:spPr>
          </c:marker>
          <c:cat>
            <c:numRef>
              <c:f>Data_growth!$X$3:$X$17</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Data_growth!$Z$3:$Z$17</c:f>
              <c:numCache>
                <c:formatCode>[$R$-416]\ #,##0</c:formatCode>
                <c:ptCount val="15"/>
                <c:pt idx="0">
                  <c:v>3.27464343674559E6</c:v>
                </c:pt>
                <c:pt idx="1">
                  <c:v>3.39943402443832E6</c:v>
                </c:pt>
                <c:pt idx="2">
                  <c:v>3.4543271883869E6</c:v>
                </c:pt>
                <c:pt idx="3">
                  <c:v>3.6121642749019E6</c:v>
                </c:pt>
                <c:pt idx="4">
                  <c:v>3.7556269808621E6</c:v>
                </c:pt>
                <c:pt idx="5">
                  <c:v>3.94141453940358E6</c:v>
                </c:pt>
                <c:pt idx="6">
                  <c:v>4.15611998904575E6</c:v>
                </c:pt>
                <c:pt idx="7">
                  <c:v>4.34588349703999E6</c:v>
                </c:pt>
                <c:pt idx="8">
                  <c:v>4.35272499035148E6</c:v>
                </c:pt>
                <c:pt idx="9">
                  <c:v>4.62561616035693E6</c:v>
                </c:pt>
                <c:pt idx="10">
                  <c:v>4.82338713900452E6</c:v>
                </c:pt>
                <c:pt idx="11">
                  <c:v>5.06955978892621E6</c:v>
                </c:pt>
                <c:pt idx="12">
                  <c:v>5.2997367893827E6</c:v>
                </c:pt>
                <c:pt idx="13">
                  <c:v>5.32097372627912E6</c:v>
                </c:pt>
                <c:pt idx="14">
                  <c:v>5.1103095340612E6</c:v>
                </c:pt>
              </c:numCache>
            </c:numRef>
          </c:val>
          <c:smooth val="0"/>
        </c:ser>
        <c:ser>
          <c:idx val="0"/>
          <c:order val="1"/>
          <c:tx>
            <c:strRef>
              <c:f>Data_growth!$AA$2</c:f>
              <c:strCache>
                <c:ptCount val="1"/>
                <c:pt idx="0">
                  <c:v>National Accounts (fiscal income)</c:v>
                </c:pt>
              </c:strCache>
            </c:strRef>
          </c:tx>
          <c:spPr>
            <a:ln w="25400" cap="flat" cmpd="sng" algn="ctr">
              <a:solidFill>
                <a:schemeClr val="accent2"/>
              </a:solidFill>
              <a:prstDash val="solid"/>
            </a:ln>
            <a:effectLst/>
          </c:spPr>
          <c:marker>
            <c:spPr>
              <a:solidFill>
                <a:schemeClr val="lt1"/>
              </a:solidFill>
              <a:ln w="25400" cap="flat" cmpd="sng" algn="ctr">
                <a:solidFill>
                  <a:schemeClr val="accent2"/>
                </a:solidFill>
                <a:prstDash val="solid"/>
              </a:ln>
              <a:effectLst/>
            </c:spPr>
          </c:marker>
          <c:cat>
            <c:numRef>
              <c:f>Data_growth!$X$3:$X$17</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Data_growth!$AA$3:$AA$17</c:f>
              <c:numCache>
                <c:formatCode>[$R$-416]\ #,##0</c:formatCode>
                <c:ptCount val="15"/>
                <c:pt idx="0">
                  <c:v>2.54818397209988E6</c:v>
                </c:pt>
                <c:pt idx="1">
                  <c:v>2.60400343634007E6</c:v>
                </c:pt>
                <c:pt idx="2">
                  <c:v>2.5631761484369E6</c:v>
                </c:pt>
                <c:pt idx="3">
                  <c:v>2.57780883213156E6</c:v>
                </c:pt>
                <c:pt idx="4">
                  <c:v>2.71179930941508E6</c:v>
                </c:pt>
                <c:pt idx="5">
                  <c:v>2.83090433765546E6</c:v>
                </c:pt>
                <c:pt idx="6">
                  <c:v>2.94813764202747E6</c:v>
                </c:pt>
                <c:pt idx="7">
                  <c:v>3.07976924762448E6</c:v>
                </c:pt>
                <c:pt idx="8">
                  <c:v>3.18146665832788E6</c:v>
                </c:pt>
                <c:pt idx="9">
                  <c:v>3.2740149869142E6</c:v>
                </c:pt>
                <c:pt idx="10">
                  <c:v>3.42269993598268E6</c:v>
                </c:pt>
                <c:pt idx="11">
                  <c:v>3.62266140933763E6</c:v>
                </c:pt>
                <c:pt idx="12">
                  <c:v>3.78175976374776E6</c:v>
                </c:pt>
                <c:pt idx="13">
                  <c:v>3.88062098575817E6</c:v>
                </c:pt>
                <c:pt idx="14">
                  <c:v>3.85046344023845E6</c:v>
                </c:pt>
              </c:numCache>
            </c:numRef>
          </c:val>
          <c:smooth val="0"/>
        </c:ser>
        <c:ser>
          <c:idx val="1"/>
          <c:order val="2"/>
          <c:tx>
            <c:strRef>
              <c:f>Data_growth!$AB$2</c:f>
              <c:strCache>
                <c:ptCount val="1"/>
                <c:pt idx="0">
                  <c:v>Survey + Tax data (fiscal income)</c:v>
                </c:pt>
              </c:strCache>
            </c:strRef>
          </c:tx>
          <c:spPr>
            <a:ln w="25400" cap="flat" cmpd="sng" algn="ctr">
              <a:solidFill>
                <a:schemeClr val="accent1"/>
              </a:solidFill>
              <a:prstDash val="solid"/>
            </a:ln>
            <a:effectLst/>
          </c:spPr>
          <c:marker>
            <c:spPr>
              <a:solidFill>
                <a:schemeClr val="lt1"/>
              </a:solidFill>
              <a:ln w="25400" cap="flat" cmpd="sng" algn="ctr">
                <a:solidFill>
                  <a:schemeClr val="accent1"/>
                </a:solidFill>
                <a:prstDash val="solid"/>
              </a:ln>
              <a:effectLst/>
            </c:spPr>
          </c:marker>
          <c:cat>
            <c:numRef>
              <c:f>Data_growth!$X$3:$X$17</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Data_growth!$AB$3:$AB$17</c:f>
              <c:numCache>
                <c:formatCode>[$R$-416]\ #,##0</c:formatCode>
                <c:ptCount val="15"/>
                <c:pt idx="0">
                  <c:v>2.46235518293599E6</c:v>
                </c:pt>
                <c:pt idx="1">
                  <c:v>2.50247303067612E6</c:v>
                </c:pt>
                <c:pt idx="2">
                  <c:v>2.44304195898197E6</c:v>
                </c:pt>
                <c:pt idx="3">
                  <c:v>2.4654058270139E6</c:v>
                </c:pt>
                <c:pt idx="4">
                  <c:v>2.62802578361274E6</c:v>
                </c:pt>
                <c:pt idx="5">
                  <c:v>2.78187746275097E6</c:v>
                </c:pt>
                <c:pt idx="6">
                  <c:v>2.82252755725299E6</c:v>
                </c:pt>
                <c:pt idx="7">
                  <c:v>3.10149841154916E6</c:v>
                </c:pt>
                <c:pt idx="8">
                  <c:v>3.13189018366519E6</c:v>
                </c:pt>
                <c:pt idx="9">
                  <c:v>3.24095265067346E6</c:v>
                </c:pt>
                <c:pt idx="10">
                  <c:v>3.41667467981522E6</c:v>
                </c:pt>
                <c:pt idx="11">
                  <c:v>3.69996027382182E6</c:v>
                </c:pt>
                <c:pt idx="12">
                  <c:v>3.68549170360345E6</c:v>
                </c:pt>
                <c:pt idx="13">
                  <c:v>3.80696214450149E6</c:v>
                </c:pt>
                <c:pt idx="14">
                  <c:v>3.72502408127348E6</c:v>
                </c:pt>
              </c:numCache>
            </c:numRef>
          </c:val>
          <c:smooth val="0"/>
        </c:ser>
        <c:ser>
          <c:idx val="2"/>
          <c:order val="3"/>
          <c:tx>
            <c:strRef>
              <c:f>Data_growth!$AC$2</c:f>
              <c:strCache>
                <c:ptCount val="1"/>
                <c:pt idx="0">
                  <c:v>Survey data</c:v>
                </c:pt>
              </c:strCache>
            </c:strRef>
          </c:tx>
          <c:spPr>
            <a:ln w="25400" cap="flat" cmpd="sng" algn="ctr">
              <a:solidFill>
                <a:schemeClr val="accent3"/>
              </a:solidFill>
              <a:prstDash val="solid"/>
            </a:ln>
            <a:effectLst/>
          </c:spPr>
          <c:marker>
            <c:spPr>
              <a:solidFill>
                <a:schemeClr val="lt1"/>
              </a:solidFill>
              <a:ln w="25400" cap="flat" cmpd="sng" algn="ctr">
                <a:solidFill>
                  <a:schemeClr val="accent3"/>
                </a:solidFill>
                <a:prstDash val="solid"/>
              </a:ln>
              <a:effectLst/>
            </c:spPr>
          </c:marker>
          <c:cat>
            <c:numRef>
              <c:f>Data_growth!$X$3:$X$17</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Data_growth!$AC$3:$AC$17</c:f>
              <c:numCache>
                <c:formatCode>[$R$-416]\ #,##0</c:formatCode>
                <c:ptCount val="15"/>
                <c:pt idx="0">
                  <c:v>2.05447042483264E6</c:v>
                </c:pt>
                <c:pt idx="1">
                  <c:v>2.1065805747463E6</c:v>
                </c:pt>
                <c:pt idx="2">
                  <c:v>2.07023275784603E6</c:v>
                </c:pt>
                <c:pt idx="3">
                  <c:v>2.07876046135652E6</c:v>
                </c:pt>
                <c:pt idx="4">
                  <c:v>2.21972973191837E6</c:v>
                </c:pt>
                <c:pt idx="5">
                  <c:v>2.3599579136E6</c:v>
                </c:pt>
                <c:pt idx="6">
                  <c:v>2.40183190674286E6</c:v>
                </c:pt>
                <c:pt idx="7">
                  <c:v>2.51828612112787E6</c:v>
                </c:pt>
                <c:pt idx="8">
                  <c:v>2.55605745506462E6</c:v>
                </c:pt>
                <c:pt idx="9">
                  <c:v>2.58186539411831E6</c:v>
                </c:pt>
                <c:pt idx="10">
                  <c:v>2.6036513166961E6</c:v>
                </c:pt>
                <c:pt idx="11">
                  <c:v>2.83679550324938E6</c:v>
                </c:pt>
                <c:pt idx="12">
                  <c:v>2.90426475108046E6</c:v>
                </c:pt>
                <c:pt idx="13">
                  <c:v>3.02168822420645E6</c:v>
                </c:pt>
                <c:pt idx="14">
                  <c:v>2.93875613696E6</c:v>
                </c:pt>
              </c:numCache>
            </c:numRef>
          </c:val>
          <c:smooth val="0"/>
        </c:ser>
        <c:ser>
          <c:idx val="3"/>
          <c:order val="4"/>
          <c:tx>
            <c:strRef>
              <c:f>Data_growth!$AD$2</c:f>
              <c:strCache>
                <c:ptCount val="1"/>
                <c:pt idx="0">
                  <c:v>Tax data</c:v>
                </c:pt>
              </c:strCache>
            </c:strRef>
          </c:tx>
          <c:spPr>
            <a:ln w="25400" cap="flat" cmpd="sng" algn="ctr">
              <a:solidFill>
                <a:schemeClr val="accent4"/>
              </a:solidFill>
              <a:prstDash val="solid"/>
            </a:ln>
            <a:effectLst/>
          </c:spPr>
          <c:marker>
            <c:spPr>
              <a:solidFill>
                <a:schemeClr val="lt1"/>
              </a:solidFill>
              <a:ln w="25400" cap="flat" cmpd="sng" algn="ctr">
                <a:solidFill>
                  <a:schemeClr val="accent4"/>
                </a:solidFill>
                <a:prstDash val="solid"/>
              </a:ln>
              <a:effectLst/>
            </c:spPr>
          </c:marker>
          <c:cat>
            <c:numRef>
              <c:f>Data_growth!$X$3:$X$17</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Data_growth!$AD$3:$AD$17</c:f>
              <c:numCache>
                <c:formatCode>[$R$-416]\ #,##0</c:formatCode>
                <c:ptCount val="15"/>
                <c:pt idx="6">
                  <c:v>1.78372165206529E6</c:v>
                </c:pt>
                <c:pt idx="7">
                  <c:v>2.10084320092514E6</c:v>
                </c:pt>
                <c:pt idx="8">
                  <c:v>2.09155428288819E6</c:v>
                </c:pt>
                <c:pt idx="9">
                  <c:v>2.17578947146653E6</c:v>
                </c:pt>
                <c:pt idx="10">
                  <c:v>2.34054278870084E6</c:v>
                </c:pt>
                <c:pt idx="11">
                  <c:v>2.43523560829254E6</c:v>
                </c:pt>
                <c:pt idx="12">
                  <c:v>2.48778603428988E6</c:v>
                </c:pt>
                <c:pt idx="13">
                  <c:v>2.61811453910667E6</c:v>
                </c:pt>
                <c:pt idx="14">
                  <c:v>2.62383443516882E6</c:v>
                </c:pt>
              </c:numCache>
            </c:numRef>
          </c:val>
          <c:smooth val="0"/>
        </c:ser>
        <c:dLbls>
          <c:showLegendKey val="0"/>
          <c:showVal val="0"/>
          <c:showCatName val="0"/>
          <c:showSerName val="0"/>
          <c:showPercent val="0"/>
          <c:showBubbleSize val="0"/>
        </c:dLbls>
        <c:marker val="1"/>
        <c:smooth val="0"/>
        <c:axId val="-376646224"/>
        <c:axId val="-376642448"/>
      </c:lineChart>
      <c:catAx>
        <c:axId val="-376646224"/>
        <c:scaling>
          <c:orientation val="minMax"/>
        </c:scaling>
        <c:delete val="0"/>
        <c:axPos val="b"/>
        <c:majorGridlines>
          <c:spPr>
            <a:ln>
              <a:prstDash val="sysDash"/>
            </a:ln>
          </c:spPr>
        </c:majorGridlines>
        <c:numFmt formatCode="General" sourceLinked="1"/>
        <c:majorTickMark val="out"/>
        <c:minorTickMark val="none"/>
        <c:tickLblPos val="nextTo"/>
        <c:crossAx val="-376642448"/>
        <c:crosses val="autoZero"/>
        <c:auto val="1"/>
        <c:lblAlgn val="ctr"/>
        <c:lblOffset val="100"/>
        <c:tickLblSkip val="2"/>
        <c:tickMarkSkip val="2"/>
        <c:noMultiLvlLbl val="0"/>
      </c:catAx>
      <c:valAx>
        <c:axId val="-376642448"/>
        <c:scaling>
          <c:orientation val="minMax"/>
        </c:scaling>
        <c:delete val="0"/>
        <c:axPos val="l"/>
        <c:majorGridlines>
          <c:spPr>
            <a:ln>
              <a:prstDash val="sysDash"/>
            </a:ln>
          </c:spPr>
        </c:majorGridlines>
        <c:title>
          <c:tx>
            <c:rich>
              <a:bodyPr rot="-5400000" vert="horz"/>
              <a:lstStyle/>
              <a:p>
                <a:pPr>
                  <a:defRPr/>
                </a:pPr>
                <a:r>
                  <a:rPr lang="en-US"/>
                  <a:t>Million</a:t>
                </a:r>
                <a:r>
                  <a:rPr lang="en-US" baseline="0"/>
                  <a:t> (</a:t>
                </a:r>
                <a:r>
                  <a:rPr lang="en-US"/>
                  <a:t>2015)</a:t>
                </a:r>
                <a:r>
                  <a:rPr lang="en-US" baseline="0"/>
                  <a:t> </a:t>
                </a:r>
                <a:r>
                  <a:rPr lang="en-US"/>
                  <a:t>Reais</a:t>
                </a:r>
              </a:p>
            </c:rich>
          </c:tx>
          <c:overlay val="0"/>
        </c:title>
        <c:numFmt formatCode="[$R$-416]\ #,##0" sourceLinked="1"/>
        <c:majorTickMark val="out"/>
        <c:minorTickMark val="none"/>
        <c:tickLblPos val="nextTo"/>
        <c:crossAx val="-376646224"/>
        <c:crosses val="autoZero"/>
        <c:crossBetween val="midCat"/>
      </c:valAx>
      <c:spPr>
        <a:noFill/>
        <a:ln w="25400">
          <a:noFill/>
        </a:ln>
      </c:spPr>
    </c:plotArea>
    <c:legend>
      <c:legendPos val="r"/>
      <c:layout>
        <c:manualLayout>
          <c:xMode val="edge"/>
          <c:yMode val="edge"/>
          <c:x val="0.564451709401709"/>
          <c:y val="0.690085891812865"/>
          <c:w val="0.377849111111111"/>
          <c:h val="0.224315817588844"/>
        </c:manualLayout>
      </c:layout>
      <c:overlay val="1"/>
      <c:spPr>
        <a:solidFill>
          <a:schemeClr val="bg1"/>
        </a:solidFill>
        <a:ln>
          <a:solidFill>
            <a:schemeClr val="bg1">
              <a:lumMod val="50000"/>
            </a:schemeClr>
          </a:solidFill>
        </a:ln>
      </c:spPr>
    </c:legend>
    <c:plotVisOnly val="1"/>
    <c:dispBlanksAs val="gap"/>
    <c:showDLblsOverMax val="0"/>
  </c:chart>
  <c:spPr>
    <a:ln>
      <a:noFill/>
    </a:ln>
  </c:spPr>
  <c:txPr>
    <a:bodyPr/>
    <a:lstStyle/>
    <a:p>
      <a:pPr>
        <a:defRPr sz="1600">
          <a:latin typeface="Calibri"/>
          <a:cs typeface="Calibri"/>
        </a:defRPr>
      </a:pPr>
      <a:endParaRPr lang="en-US"/>
    </a:p>
  </c:txPr>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000"/>
            </a:pPr>
            <a:r>
              <a:rPr lang="en-US" sz="2000"/>
              <a:t>Figure 17.</a:t>
            </a:r>
            <a:r>
              <a:rPr lang="en-US" sz="2000" baseline="0"/>
              <a:t> </a:t>
            </a:r>
            <a:r>
              <a:rPr lang="en-US" sz="2000"/>
              <a:t>Bottom 50% income share: Brazil vs other</a:t>
            </a:r>
            <a:r>
              <a:rPr lang="en-US" sz="2000" baseline="0"/>
              <a:t> countries</a:t>
            </a:r>
            <a:endParaRPr lang="en-US" sz="2000"/>
          </a:p>
        </c:rich>
      </c:tx>
      <c:overlay val="0"/>
    </c:title>
    <c:autoTitleDeleted val="0"/>
    <c:plotArea>
      <c:layout/>
      <c:lineChart>
        <c:grouping val="standard"/>
        <c:varyColors val="0"/>
        <c:ser>
          <c:idx val="2"/>
          <c:order val="0"/>
          <c:tx>
            <c:strRef>
              <c:f>Comparisons!$AF$4</c:f>
              <c:strCache>
                <c:ptCount val="1"/>
                <c:pt idx="0">
                  <c:v>Brazil</c:v>
                </c:pt>
              </c:strCache>
            </c:strRef>
          </c:tx>
          <c:spPr>
            <a:ln w="25400" cap="flat" cmpd="sng" algn="ctr">
              <a:solidFill>
                <a:srgbClr val="008000"/>
              </a:solidFill>
              <a:prstDash val="solid"/>
            </a:ln>
            <a:effectLst/>
          </c:spPr>
          <c:marker>
            <c:symbol val="circle"/>
            <c:size val="9"/>
            <c:spPr>
              <a:solidFill>
                <a:srgbClr val="008000"/>
              </a:solidFill>
              <a:ln w="9525" cap="flat" cmpd="sng" algn="ctr">
                <a:solidFill>
                  <a:srgbClr val="00800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Comparisons!$AF$5:$AF$20</c:f>
              <c:numCache>
                <c:formatCode>0%</c:formatCode>
                <c:ptCount val="16"/>
                <c:pt idx="1">
                  <c:v>0.126314158176422</c:v>
                </c:pt>
                <c:pt idx="2">
                  <c:v>0.122848771517458</c:v>
                </c:pt>
                <c:pt idx="3">
                  <c:v>0.125315884204143</c:v>
                </c:pt>
                <c:pt idx="4">
                  <c:v>0.128753307875091</c:v>
                </c:pt>
                <c:pt idx="5">
                  <c:v>0.130286311416025</c:v>
                </c:pt>
                <c:pt idx="6">
                  <c:v>0.130349762946999</c:v>
                </c:pt>
                <c:pt idx="7">
                  <c:v>0.131873663175468</c:v>
                </c:pt>
                <c:pt idx="8">
                  <c:v>0.131769492540655</c:v>
                </c:pt>
                <c:pt idx="9">
                  <c:v>0.135591558126506</c:v>
                </c:pt>
                <c:pt idx="10">
                  <c:v>0.138498831106267</c:v>
                </c:pt>
                <c:pt idx="11">
                  <c:v>0.13601225380873</c:v>
                </c:pt>
                <c:pt idx="12">
                  <c:v>0.13989217030321</c:v>
                </c:pt>
                <c:pt idx="13">
                  <c:v>0.141310555799312</c:v>
                </c:pt>
                <c:pt idx="14">
                  <c:v>0.142932458399504</c:v>
                </c:pt>
                <c:pt idx="15">
                  <c:v>0.138810501860102</c:v>
                </c:pt>
              </c:numCache>
            </c:numRef>
          </c:val>
          <c:smooth val="0"/>
        </c:ser>
        <c:ser>
          <c:idx val="1"/>
          <c:order val="1"/>
          <c:tx>
            <c:strRef>
              <c:f>Comparisons!$AE$4</c:f>
              <c:strCache>
                <c:ptCount val="1"/>
                <c:pt idx="0">
                  <c:v>China</c:v>
                </c:pt>
              </c:strCache>
            </c:strRef>
          </c:tx>
          <c:spPr>
            <a:ln w="25400" cap="flat" cmpd="sng" algn="ctr">
              <a:solidFill>
                <a:srgbClr val="FF0000"/>
              </a:solidFill>
              <a:prstDash val="solid"/>
            </a:ln>
            <a:effectLst/>
          </c:spPr>
          <c:marker>
            <c:symbol val="diamond"/>
            <c:size val="9"/>
            <c:spPr>
              <a:solidFill>
                <a:schemeClr val="bg1"/>
              </a:solidFill>
              <a:ln w="28575" cap="flat" cmpd="sng" algn="ctr">
                <a:solidFill>
                  <a:srgbClr val="FF000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Comparisons!$AE$5:$AE$20</c:f>
              <c:numCache>
                <c:formatCode>0%</c:formatCode>
                <c:ptCount val="16"/>
                <c:pt idx="0">
                  <c:v>0.180684506893158</c:v>
                </c:pt>
                <c:pt idx="1">
                  <c:v>0.174788594245911</c:v>
                </c:pt>
                <c:pt idx="2">
                  <c:v>0.162101686000824</c:v>
                </c:pt>
                <c:pt idx="3">
                  <c:v>0.157784387469292</c:v>
                </c:pt>
                <c:pt idx="4">
                  <c:v>0.157985135912895</c:v>
                </c:pt>
                <c:pt idx="5">
                  <c:v>0.150300309062004</c:v>
                </c:pt>
                <c:pt idx="6">
                  <c:v>0.150143161416054</c:v>
                </c:pt>
                <c:pt idx="7">
                  <c:v>0.148473262786865</c:v>
                </c:pt>
                <c:pt idx="8">
                  <c:v>0.148058831691742</c:v>
                </c:pt>
                <c:pt idx="9">
                  <c:v>0.147121593356133</c:v>
                </c:pt>
                <c:pt idx="10">
                  <c:v>0.142723187804222</c:v>
                </c:pt>
                <c:pt idx="11">
                  <c:v>0.145437866449356</c:v>
                </c:pt>
                <c:pt idx="12">
                  <c:v>0.150041595101357</c:v>
                </c:pt>
                <c:pt idx="13">
                  <c:v>0.145002350211143</c:v>
                </c:pt>
                <c:pt idx="14">
                  <c:v>0.148581922054291</c:v>
                </c:pt>
                <c:pt idx="15">
                  <c:v>0.148337960243225</c:v>
                </c:pt>
              </c:numCache>
            </c:numRef>
          </c:val>
          <c:smooth val="0"/>
        </c:ser>
        <c:ser>
          <c:idx val="3"/>
          <c:order val="2"/>
          <c:tx>
            <c:strRef>
              <c:f>Comparisons!$AG$4</c:f>
              <c:strCache>
                <c:ptCount val="1"/>
                <c:pt idx="0">
                  <c:v>USA</c:v>
                </c:pt>
              </c:strCache>
            </c:strRef>
          </c:tx>
          <c:spPr>
            <a:ln w="25400" cap="flat" cmpd="sng" algn="ctr">
              <a:solidFill>
                <a:srgbClr val="3366FF"/>
              </a:solidFill>
              <a:prstDash val="solid"/>
            </a:ln>
            <a:effectLst/>
          </c:spPr>
          <c:marker>
            <c:symbol val="triangle"/>
            <c:size val="9"/>
            <c:spPr>
              <a:solidFill>
                <a:srgbClr val="3366FF"/>
              </a:solidFill>
              <a:ln w="28575" cap="flat" cmpd="sng" algn="ctr">
                <a:solidFill>
                  <a:srgbClr val="3366FF"/>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Comparisons!$AG$5:$AG$20</c:f>
              <c:numCache>
                <c:formatCode>0%</c:formatCode>
                <c:ptCount val="16"/>
                <c:pt idx="0">
                  <c:v>0.146139979362488</c:v>
                </c:pt>
                <c:pt idx="1">
                  <c:v>0.149520039558411</c:v>
                </c:pt>
                <c:pt idx="2">
                  <c:v>0.14818000793457</c:v>
                </c:pt>
                <c:pt idx="3">
                  <c:v>0.145179927349091</c:v>
                </c:pt>
                <c:pt idx="4">
                  <c:v>0.141870021820068</c:v>
                </c:pt>
                <c:pt idx="5">
                  <c:v>0.13835996389389</c:v>
                </c:pt>
                <c:pt idx="6">
                  <c:v>0.1353600025177</c:v>
                </c:pt>
                <c:pt idx="7">
                  <c:v>0.137359976768494</c:v>
                </c:pt>
                <c:pt idx="8">
                  <c:v>0.137099981307983</c:v>
                </c:pt>
                <c:pt idx="9">
                  <c:v>0.13592004776001</c:v>
                </c:pt>
                <c:pt idx="10">
                  <c:v>0.130320012569427</c:v>
                </c:pt>
                <c:pt idx="11">
                  <c:v>0.127310037612915</c:v>
                </c:pt>
                <c:pt idx="12">
                  <c:v>0.123809993267059</c:v>
                </c:pt>
                <c:pt idx="13">
                  <c:v>0.127680003643036</c:v>
                </c:pt>
                <c:pt idx="14">
                  <c:v>0.125459969043732</c:v>
                </c:pt>
              </c:numCache>
            </c:numRef>
          </c:val>
          <c:smooth val="0"/>
        </c:ser>
        <c:ser>
          <c:idx val="0"/>
          <c:order val="3"/>
          <c:tx>
            <c:strRef>
              <c:f>Comparisons!$AH$4</c:f>
              <c:strCache>
                <c:ptCount val="1"/>
                <c:pt idx="0">
                  <c:v>France</c:v>
                </c:pt>
              </c:strCache>
            </c:strRef>
          </c:tx>
          <c:spPr>
            <a:ln w="25400" cap="flat" cmpd="sng" algn="ctr">
              <a:solidFill>
                <a:srgbClr val="000090"/>
              </a:solidFill>
              <a:prstDash val="solid"/>
            </a:ln>
            <a:effectLst/>
          </c:spPr>
          <c:marker>
            <c:symbol val="square"/>
            <c:size val="7"/>
            <c:spPr>
              <a:solidFill>
                <a:schemeClr val="lt1"/>
              </a:solidFill>
              <a:ln w="25400" cap="flat" cmpd="sng" algn="ctr">
                <a:solidFill>
                  <a:srgbClr val="00009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Comparisons!$AH$5:$AH$20</c:f>
              <c:numCache>
                <c:formatCode>0%</c:formatCode>
                <c:ptCount val="16"/>
                <c:pt idx="0">
                  <c:v>0.215170085430145</c:v>
                </c:pt>
                <c:pt idx="1">
                  <c:v>0.214857518672943</c:v>
                </c:pt>
                <c:pt idx="2">
                  <c:v>0.219943583011627</c:v>
                </c:pt>
                <c:pt idx="3">
                  <c:v>0.219551026821137</c:v>
                </c:pt>
                <c:pt idx="4">
                  <c:v>0.217623293399811</c:v>
                </c:pt>
                <c:pt idx="5">
                  <c:v>0.218993782997131</c:v>
                </c:pt>
                <c:pt idx="6">
                  <c:v>0.220614016056061</c:v>
                </c:pt>
                <c:pt idx="7">
                  <c:v>0.219105124473572</c:v>
                </c:pt>
                <c:pt idx="8">
                  <c:v>0.22091019153595</c:v>
                </c:pt>
                <c:pt idx="9">
                  <c:v>0.227846503257751</c:v>
                </c:pt>
                <c:pt idx="10">
                  <c:v>0.222837209701538</c:v>
                </c:pt>
                <c:pt idx="11">
                  <c:v>0.220221281051636</c:v>
                </c:pt>
                <c:pt idx="12">
                  <c:v>0.224997222423553</c:v>
                </c:pt>
                <c:pt idx="13">
                  <c:v>0.22452038526535</c:v>
                </c:pt>
                <c:pt idx="14">
                  <c:v>0.224722623825073</c:v>
                </c:pt>
              </c:numCache>
            </c:numRef>
          </c:val>
          <c:smooth val="0"/>
        </c:ser>
        <c:ser>
          <c:idx val="4"/>
          <c:order val="4"/>
          <c:tx>
            <c:strRef>
              <c:f>Comparisons!$AI$4</c:f>
              <c:strCache>
                <c:ptCount val="1"/>
                <c:pt idx="0">
                  <c:v>India</c:v>
                </c:pt>
              </c:strCache>
            </c:strRef>
          </c:tx>
          <c:spPr>
            <a:ln w="25400" cap="flat" cmpd="sng" algn="ctr">
              <a:solidFill>
                <a:schemeClr val="accent4"/>
              </a:solidFill>
              <a:prstDash val="solid"/>
            </a:ln>
            <a:effectLst/>
          </c:spPr>
          <c:marker>
            <c:spPr>
              <a:solidFill>
                <a:schemeClr val="lt1"/>
              </a:solidFill>
              <a:ln w="25400" cap="flat" cmpd="sng" algn="ctr">
                <a:solidFill>
                  <a:schemeClr val="accent4"/>
                </a:solidFill>
                <a:prstDash val="solid"/>
              </a:ln>
              <a:effectLst/>
            </c:spPr>
          </c:marker>
          <c:val>
            <c:numRef>
              <c:f>Comparisons!$AI$5:$AI$20</c:f>
              <c:numCache>
                <c:formatCode>0%</c:formatCode>
                <c:ptCount val="16"/>
                <c:pt idx="0">
                  <c:v>0.2059997916</c:v>
                </c:pt>
                <c:pt idx="1">
                  <c:v>0.2016794086</c:v>
                </c:pt>
                <c:pt idx="2">
                  <c:v>0.1973101497</c:v>
                </c:pt>
                <c:pt idx="3">
                  <c:v>0.192895174</c:v>
                </c:pt>
                <c:pt idx="4">
                  <c:v>0.1884380579</c:v>
                </c:pt>
                <c:pt idx="5">
                  <c:v>0.1839424372</c:v>
                </c:pt>
                <c:pt idx="6">
                  <c:v>0.1793394685</c:v>
                </c:pt>
                <c:pt idx="7">
                  <c:v>0.1746423841</c:v>
                </c:pt>
                <c:pt idx="8">
                  <c:v>0.1698575616</c:v>
                </c:pt>
                <c:pt idx="9">
                  <c:v>0.1649918556</c:v>
                </c:pt>
                <c:pt idx="10">
                  <c:v>0.160053432</c:v>
                </c:pt>
                <c:pt idx="11">
                  <c:v>0.1521123052</c:v>
                </c:pt>
                <c:pt idx="12">
                  <c:v>0.1492032409</c:v>
                </c:pt>
                <c:pt idx="13">
                  <c:v>0.1490598321</c:v>
                </c:pt>
              </c:numCache>
            </c:numRef>
          </c:val>
          <c:smooth val="0"/>
        </c:ser>
        <c:ser>
          <c:idx val="5"/>
          <c:order val="5"/>
          <c:tx>
            <c:strRef>
              <c:f>Comparisons!$AJ$4</c:f>
              <c:strCache>
                <c:ptCount val="1"/>
                <c:pt idx="0">
                  <c:v>Russia</c:v>
                </c:pt>
              </c:strCache>
            </c:strRef>
          </c:tx>
          <c:spPr>
            <a:ln w="25400" cap="flat" cmpd="sng" algn="ctr">
              <a:solidFill>
                <a:schemeClr val="accent6"/>
              </a:solidFill>
              <a:prstDash val="solid"/>
            </a:ln>
            <a:effectLst/>
          </c:spPr>
          <c:marker>
            <c:spPr>
              <a:solidFill>
                <a:schemeClr val="lt1"/>
              </a:solidFill>
              <a:ln w="25400" cap="flat" cmpd="sng" algn="ctr">
                <a:solidFill>
                  <a:schemeClr val="accent6"/>
                </a:solidFill>
                <a:prstDash val="solid"/>
              </a:ln>
              <a:effectLst/>
            </c:spPr>
          </c:marker>
          <c:val>
            <c:numRef>
              <c:f>Comparisons!$AJ$5:$AJ$20</c:f>
              <c:numCache>
                <c:formatCode>0%</c:formatCode>
                <c:ptCount val="16"/>
                <c:pt idx="0">
                  <c:v>0.1356491303</c:v>
                </c:pt>
                <c:pt idx="1">
                  <c:v>0.1345534088</c:v>
                </c:pt>
                <c:pt idx="2">
                  <c:v>0.1383655734</c:v>
                </c:pt>
                <c:pt idx="3">
                  <c:v>0.134926715</c:v>
                </c:pt>
                <c:pt idx="4">
                  <c:v>0.1400267597</c:v>
                </c:pt>
                <c:pt idx="5">
                  <c:v>0.1442774707</c:v>
                </c:pt>
                <c:pt idx="6">
                  <c:v>0.139755695730855</c:v>
                </c:pt>
                <c:pt idx="7">
                  <c:v>0.137118908691264</c:v>
                </c:pt>
                <c:pt idx="8">
                  <c:v>0.134543564188789</c:v>
                </c:pt>
                <c:pt idx="9">
                  <c:v>0.145062211604909</c:v>
                </c:pt>
                <c:pt idx="10">
                  <c:v>0.158645070936473</c:v>
                </c:pt>
                <c:pt idx="11">
                  <c:v>0.159793163171344</c:v>
                </c:pt>
                <c:pt idx="12">
                  <c:v>0.166232038169085</c:v>
                </c:pt>
                <c:pt idx="13">
                  <c:v>0.161239044418835</c:v>
                </c:pt>
                <c:pt idx="14">
                  <c:v>0.168109351407111</c:v>
                </c:pt>
                <c:pt idx="15">
                  <c:v>0.169900011339905</c:v>
                </c:pt>
              </c:numCache>
            </c:numRef>
          </c:val>
          <c:smooth val="0"/>
        </c:ser>
        <c:dLbls>
          <c:showLegendKey val="0"/>
          <c:showVal val="0"/>
          <c:showCatName val="0"/>
          <c:showSerName val="0"/>
          <c:showPercent val="0"/>
          <c:showBubbleSize val="0"/>
        </c:dLbls>
        <c:marker val="1"/>
        <c:smooth val="0"/>
        <c:axId val="-441275136"/>
        <c:axId val="-441271232"/>
      </c:lineChart>
      <c:catAx>
        <c:axId val="-441275136"/>
        <c:scaling>
          <c:orientation val="minMax"/>
        </c:scaling>
        <c:delete val="0"/>
        <c:axPos val="b"/>
        <c:majorGridlines>
          <c:spPr>
            <a:ln>
              <a:prstDash val="sysDash"/>
            </a:ln>
          </c:spPr>
        </c:majorGridlines>
        <c:numFmt formatCode="General" sourceLinked="1"/>
        <c:majorTickMark val="out"/>
        <c:minorTickMark val="none"/>
        <c:tickLblPos val="nextTo"/>
        <c:txPr>
          <a:bodyPr rot="0" vert="horz"/>
          <a:lstStyle/>
          <a:p>
            <a:pPr>
              <a:defRPr sz="1600"/>
            </a:pPr>
            <a:endParaRPr lang="en-US"/>
          </a:p>
        </c:txPr>
        <c:crossAx val="-441271232"/>
        <c:crosses val="autoZero"/>
        <c:auto val="1"/>
        <c:lblAlgn val="ctr"/>
        <c:lblOffset val="100"/>
        <c:tickLblSkip val="1"/>
        <c:noMultiLvlLbl val="0"/>
      </c:catAx>
      <c:valAx>
        <c:axId val="-441271232"/>
        <c:scaling>
          <c:orientation val="minMax"/>
          <c:max val="0.25"/>
          <c:min val="0.05"/>
        </c:scaling>
        <c:delete val="0"/>
        <c:axPos val="l"/>
        <c:majorGridlines>
          <c:spPr>
            <a:ln>
              <a:prstDash val="sysDash"/>
            </a:ln>
          </c:spPr>
        </c:majorGridlines>
        <c:numFmt formatCode="0%" sourceLinked="0"/>
        <c:majorTickMark val="out"/>
        <c:minorTickMark val="none"/>
        <c:tickLblPos val="nextTo"/>
        <c:txPr>
          <a:bodyPr/>
          <a:lstStyle/>
          <a:p>
            <a:pPr>
              <a:defRPr sz="1600"/>
            </a:pPr>
            <a:endParaRPr lang="en-US"/>
          </a:p>
        </c:txPr>
        <c:crossAx val="-441275136"/>
        <c:crosses val="autoZero"/>
        <c:crossBetween val="midCat"/>
        <c:majorUnit val="0.02"/>
      </c:valAx>
      <c:spPr>
        <a:ln>
          <a:solidFill>
            <a:srgbClr val="BFBFBF"/>
          </a:solidFill>
        </a:ln>
      </c:spPr>
    </c:plotArea>
    <c:legend>
      <c:legendPos val="r"/>
      <c:layout>
        <c:manualLayout>
          <c:xMode val="edge"/>
          <c:yMode val="edge"/>
          <c:x val="0.553828540305011"/>
          <c:y val="0.703578212660688"/>
          <c:w val="0.300767320261438"/>
          <c:h val="0.201984950891608"/>
        </c:manualLayout>
      </c:layout>
      <c:overlay val="1"/>
      <c:spPr>
        <a:solidFill>
          <a:schemeClr val="bg1"/>
        </a:solidFill>
        <a:ln>
          <a:solidFill>
            <a:srgbClr val="BFBFBF"/>
          </a:solidFill>
        </a:ln>
      </c:spPr>
      <c:txPr>
        <a:bodyPr/>
        <a:lstStyle/>
        <a:p>
          <a:pPr>
            <a:defRPr sz="1600"/>
          </a:pPr>
          <a:endParaRPr lang="en-US"/>
        </a:p>
      </c:txPr>
    </c:legend>
    <c:plotVisOnly val="1"/>
    <c:dispBlanksAs val="gap"/>
    <c:showDLblsOverMax val="0"/>
  </c:chart>
  <c:spPr>
    <a:ln>
      <a:noFill/>
    </a:ln>
  </c:spPr>
  <c:txPr>
    <a:bodyPr/>
    <a:lstStyle/>
    <a:p>
      <a:pPr>
        <a:defRPr>
          <a:latin typeface="Calibri"/>
          <a:cs typeface="Calibri"/>
        </a:defRPr>
      </a:pPr>
      <a:endParaRPr lang="en-US"/>
    </a:p>
  </c:txPr>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18.</a:t>
            </a:r>
            <a:r>
              <a:rPr lang="en-US" baseline="0"/>
              <a:t> </a:t>
            </a:r>
            <a:r>
              <a:rPr lang="en-US"/>
              <a:t>Top 1% income share: Brazil vs other countries</a:t>
            </a:r>
          </a:p>
        </c:rich>
      </c:tx>
      <c:overlay val="0"/>
    </c:title>
    <c:autoTitleDeleted val="0"/>
    <c:plotArea>
      <c:layout/>
      <c:lineChart>
        <c:grouping val="standard"/>
        <c:varyColors val="0"/>
        <c:ser>
          <c:idx val="2"/>
          <c:order val="0"/>
          <c:tx>
            <c:strRef>
              <c:f>Comparisons!$K$4</c:f>
              <c:strCache>
                <c:ptCount val="1"/>
                <c:pt idx="0">
                  <c:v>Brazil</c:v>
                </c:pt>
              </c:strCache>
            </c:strRef>
          </c:tx>
          <c:spPr>
            <a:ln w="25400" cap="flat" cmpd="sng" algn="ctr">
              <a:solidFill>
                <a:srgbClr val="008000"/>
              </a:solidFill>
              <a:prstDash val="solid"/>
            </a:ln>
            <a:effectLst/>
          </c:spPr>
          <c:marker>
            <c:symbol val="circle"/>
            <c:size val="9"/>
            <c:spPr>
              <a:solidFill>
                <a:srgbClr val="008000"/>
              </a:solidFill>
              <a:ln w="9525" cap="flat" cmpd="sng" algn="ctr">
                <a:solidFill>
                  <a:srgbClr val="00800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Comparisons!$K$5:$K$20</c:f>
              <c:numCache>
                <c:formatCode>0%</c:formatCode>
                <c:ptCount val="16"/>
                <c:pt idx="1">
                  <c:v>0.26210782842664</c:v>
                </c:pt>
                <c:pt idx="2">
                  <c:v>0.274151298161603</c:v>
                </c:pt>
                <c:pt idx="3">
                  <c:v>0.271991344044413</c:v>
                </c:pt>
                <c:pt idx="4">
                  <c:v>0.273154360541713</c:v>
                </c:pt>
                <c:pt idx="5">
                  <c:v>0.279042959036235</c:v>
                </c:pt>
                <c:pt idx="6">
                  <c:v>0.282252138297811</c:v>
                </c:pt>
                <c:pt idx="7">
                  <c:v>0.282933815343827</c:v>
                </c:pt>
                <c:pt idx="8">
                  <c:v>0.292855739543679</c:v>
                </c:pt>
                <c:pt idx="9">
                  <c:v>0.274428243051053</c:v>
                </c:pt>
                <c:pt idx="10">
                  <c:v>0.281901999937833</c:v>
                </c:pt>
                <c:pt idx="11">
                  <c:v>0.29614788530668</c:v>
                </c:pt>
                <c:pt idx="12">
                  <c:v>0.277312293322157</c:v>
                </c:pt>
                <c:pt idx="13">
                  <c:v>0.276511795431926</c:v>
                </c:pt>
                <c:pt idx="14">
                  <c:v>0.275217900082314</c:v>
                </c:pt>
                <c:pt idx="15">
                  <c:v>0.283492360359116</c:v>
                </c:pt>
              </c:numCache>
            </c:numRef>
          </c:val>
          <c:smooth val="0"/>
        </c:ser>
        <c:ser>
          <c:idx val="4"/>
          <c:order val="1"/>
          <c:tx>
            <c:strRef>
              <c:f>Comparisons!$N$4</c:f>
              <c:strCache>
                <c:ptCount val="1"/>
                <c:pt idx="0">
                  <c:v>USA</c:v>
                </c:pt>
              </c:strCache>
            </c:strRef>
          </c:tx>
          <c:spPr>
            <a:ln w="25400" cap="flat" cmpd="sng" algn="ctr">
              <a:solidFill>
                <a:srgbClr val="3366FF"/>
              </a:solidFill>
              <a:prstDash val="solid"/>
            </a:ln>
            <a:effectLst/>
          </c:spPr>
          <c:marker>
            <c:symbol val="triangle"/>
            <c:size val="9"/>
            <c:spPr>
              <a:solidFill>
                <a:srgbClr val="3366FF"/>
              </a:solidFill>
              <a:ln w="25400" cap="flat" cmpd="sng" algn="ctr">
                <a:solidFill>
                  <a:srgbClr val="3366FF"/>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Comparisons!$N$5:$N$20</c:f>
              <c:numCache>
                <c:formatCode>0%</c:formatCode>
                <c:ptCount val="16"/>
                <c:pt idx="0">
                  <c:v>0.18265999853611</c:v>
                </c:pt>
                <c:pt idx="1">
                  <c:v>0.172680005431175</c:v>
                </c:pt>
                <c:pt idx="2">
                  <c:v>0.170579999685288</c:v>
                </c:pt>
                <c:pt idx="3">
                  <c:v>0.172020003199577</c:v>
                </c:pt>
                <c:pt idx="4">
                  <c:v>0.183219999074936</c:v>
                </c:pt>
                <c:pt idx="5">
                  <c:v>0.193719998002052</c:v>
                </c:pt>
                <c:pt idx="6">
                  <c:v>0.20100000500679</c:v>
                </c:pt>
                <c:pt idx="7">
                  <c:v>0.198669999837875</c:v>
                </c:pt>
                <c:pt idx="8">
                  <c:v>0.195199996232987</c:v>
                </c:pt>
                <c:pt idx="9">
                  <c:v>0.185409992933273</c:v>
                </c:pt>
                <c:pt idx="10">
                  <c:v>0.197999998927116</c:v>
                </c:pt>
                <c:pt idx="11">
                  <c:v>0.195999994874001</c:v>
                </c:pt>
                <c:pt idx="12">
                  <c:v>0.20779000222683</c:v>
                </c:pt>
                <c:pt idx="13">
                  <c:v>0.195920005440712</c:v>
                </c:pt>
                <c:pt idx="14">
                  <c:v>0.201999992132187</c:v>
                </c:pt>
              </c:numCache>
            </c:numRef>
          </c:val>
          <c:smooth val="0"/>
        </c:ser>
        <c:ser>
          <c:idx val="0"/>
          <c:order val="2"/>
          <c:tx>
            <c:strRef>
              <c:f>Comparisons!$L$4</c:f>
              <c:strCache>
                <c:ptCount val="1"/>
                <c:pt idx="0">
                  <c:v>China </c:v>
                </c:pt>
              </c:strCache>
            </c:strRef>
          </c:tx>
          <c:spPr>
            <a:ln w="25400" cap="flat" cmpd="sng" algn="ctr">
              <a:solidFill>
                <a:srgbClr val="FF0000"/>
              </a:solidFill>
              <a:prstDash val="solid"/>
            </a:ln>
            <a:effectLst/>
          </c:spPr>
          <c:marker>
            <c:symbol val="diamond"/>
            <c:size val="9"/>
            <c:spPr>
              <a:solidFill>
                <a:schemeClr val="lt1"/>
              </a:solidFill>
              <a:ln w="25400" cap="flat" cmpd="sng" algn="ctr">
                <a:solidFill>
                  <a:srgbClr val="FF000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Comparisons!$L$5:$L$20</c:f>
              <c:numCache>
                <c:formatCode>0%</c:formatCode>
                <c:ptCount val="16"/>
                <c:pt idx="0">
                  <c:v>0.103726215660572</c:v>
                </c:pt>
                <c:pt idx="1">
                  <c:v>0.108681693673134</c:v>
                </c:pt>
                <c:pt idx="2">
                  <c:v>0.125493109226227</c:v>
                </c:pt>
                <c:pt idx="3">
                  <c:v>0.131317466497421</c:v>
                </c:pt>
                <c:pt idx="4">
                  <c:v>0.138194113969803</c:v>
                </c:pt>
                <c:pt idx="5">
                  <c:v>0.141979485750198</c:v>
                </c:pt>
                <c:pt idx="6">
                  <c:v>0.147670224308968</c:v>
                </c:pt>
                <c:pt idx="7">
                  <c:v>0.152671307325363</c:v>
                </c:pt>
                <c:pt idx="8">
                  <c:v>0.15180404484272</c:v>
                </c:pt>
                <c:pt idx="9">
                  <c:v>0.154133409261703</c:v>
                </c:pt>
                <c:pt idx="10">
                  <c:v>0.15123026072979</c:v>
                </c:pt>
                <c:pt idx="11">
                  <c:v>0.145894840359688</c:v>
                </c:pt>
                <c:pt idx="12">
                  <c:v>0.137501657009125</c:v>
                </c:pt>
                <c:pt idx="13">
                  <c:v>0.138141870498657</c:v>
                </c:pt>
                <c:pt idx="14">
                  <c:v>0.136609092354775</c:v>
                </c:pt>
                <c:pt idx="15">
                  <c:v>0.139237701892853</c:v>
                </c:pt>
              </c:numCache>
            </c:numRef>
          </c:val>
          <c:smooth val="0"/>
        </c:ser>
        <c:ser>
          <c:idx val="1"/>
          <c:order val="3"/>
          <c:tx>
            <c:strRef>
              <c:f>Comparisons!$M$4</c:f>
              <c:strCache>
                <c:ptCount val="1"/>
                <c:pt idx="0">
                  <c:v>France</c:v>
                </c:pt>
              </c:strCache>
            </c:strRef>
          </c:tx>
          <c:spPr>
            <a:ln w="25400" cap="flat" cmpd="sng" algn="ctr">
              <a:solidFill>
                <a:srgbClr val="000090"/>
              </a:solidFill>
              <a:prstDash val="solid"/>
            </a:ln>
            <a:effectLst/>
          </c:spPr>
          <c:marker>
            <c:symbol val="square"/>
            <c:size val="7"/>
            <c:spPr>
              <a:solidFill>
                <a:schemeClr val="bg1"/>
              </a:solidFill>
              <a:ln w="28575" cap="flat" cmpd="sng" algn="ctr">
                <a:solidFill>
                  <a:srgbClr val="000090"/>
                </a:solidFill>
                <a:prstDash val="solid"/>
              </a:ln>
              <a:effectLst/>
            </c:spPr>
          </c:marker>
          <c:cat>
            <c:numRef>
              <c:f>Comparisons!$B$5:$B$20</c:f>
              <c:numCache>
                <c:formatCode>General</c:formatCode>
                <c:ptCount val="16"/>
                <c:pt idx="0">
                  <c:v>2000.0</c:v>
                </c:pt>
                <c:pt idx="1">
                  <c:v>2001.0</c:v>
                </c:pt>
                <c:pt idx="2">
                  <c:v>2002.0</c:v>
                </c:pt>
                <c:pt idx="3">
                  <c:v>2003.0</c:v>
                </c:pt>
                <c:pt idx="4">
                  <c:v>2004.0</c:v>
                </c:pt>
                <c:pt idx="5">
                  <c:v>2005.0</c:v>
                </c:pt>
                <c:pt idx="6">
                  <c:v>2006.0</c:v>
                </c:pt>
                <c:pt idx="7">
                  <c:v>2007.0</c:v>
                </c:pt>
                <c:pt idx="8">
                  <c:v>2008.0</c:v>
                </c:pt>
                <c:pt idx="9">
                  <c:v>2009.0</c:v>
                </c:pt>
                <c:pt idx="10">
                  <c:v>2010.0</c:v>
                </c:pt>
                <c:pt idx="11">
                  <c:v>2011.0</c:v>
                </c:pt>
                <c:pt idx="12">
                  <c:v>2012.0</c:v>
                </c:pt>
                <c:pt idx="13">
                  <c:v>2013.0</c:v>
                </c:pt>
                <c:pt idx="14">
                  <c:v>2014.0</c:v>
                </c:pt>
                <c:pt idx="15">
                  <c:v>2015.0</c:v>
                </c:pt>
              </c:numCache>
            </c:numRef>
          </c:cat>
          <c:val>
            <c:numRef>
              <c:f>Comparisons!$M$5:$M$19</c:f>
              <c:numCache>
                <c:formatCode>0%</c:formatCode>
                <c:ptCount val="15"/>
                <c:pt idx="0">
                  <c:v>0.110256001353264</c:v>
                </c:pt>
                <c:pt idx="1">
                  <c:v>0.113186702132225</c:v>
                </c:pt>
                <c:pt idx="2">
                  <c:v>0.109486997127533</c:v>
                </c:pt>
                <c:pt idx="3">
                  <c:v>0.113522201776505</c:v>
                </c:pt>
                <c:pt idx="4">
                  <c:v>0.116171896457672</c:v>
                </c:pt>
                <c:pt idx="5">
                  <c:v>0.114710301160812</c:v>
                </c:pt>
                <c:pt idx="6">
                  <c:v>0.112355299293995</c:v>
                </c:pt>
                <c:pt idx="7">
                  <c:v>0.116860799491406</c:v>
                </c:pt>
                <c:pt idx="8">
                  <c:v>0.115698799490929</c:v>
                </c:pt>
                <c:pt idx="9">
                  <c:v>0.101754799485207</c:v>
                </c:pt>
                <c:pt idx="10">
                  <c:v>0.10843700170517</c:v>
                </c:pt>
                <c:pt idx="11">
                  <c:v>0.114529296755791</c:v>
                </c:pt>
                <c:pt idx="12">
                  <c:v>0.104319699108601</c:v>
                </c:pt>
                <c:pt idx="13">
                  <c:v>0.1079455986619</c:v>
                </c:pt>
                <c:pt idx="14">
                  <c:v>0.107965297996998</c:v>
                </c:pt>
              </c:numCache>
            </c:numRef>
          </c:val>
          <c:smooth val="0"/>
        </c:ser>
        <c:ser>
          <c:idx val="3"/>
          <c:order val="4"/>
          <c:tx>
            <c:strRef>
              <c:f>Comparisons!$O$4</c:f>
              <c:strCache>
                <c:ptCount val="1"/>
                <c:pt idx="0">
                  <c:v>India</c:v>
                </c:pt>
              </c:strCache>
            </c:strRef>
          </c:tx>
          <c:spPr>
            <a:ln w="25400" cap="flat" cmpd="sng" algn="ctr">
              <a:solidFill>
                <a:schemeClr val="accent4"/>
              </a:solidFill>
              <a:prstDash val="solid"/>
            </a:ln>
            <a:effectLst/>
          </c:spPr>
          <c:marker>
            <c:spPr>
              <a:solidFill>
                <a:schemeClr val="lt1"/>
              </a:solidFill>
              <a:ln w="25400" cap="flat" cmpd="sng" algn="ctr">
                <a:solidFill>
                  <a:schemeClr val="accent4"/>
                </a:solidFill>
                <a:prstDash val="solid"/>
              </a:ln>
              <a:effectLst/>
            </c:spPr>
          </c:marker>
          <c:val>
            <c:numRef>
              <c:f>Comparisons!$O$5:$O$20</c:f>
              <c:numCache>
                <c:formatCode>0%</c:formatCode>
                <c:ptCount val="16"/>
                <c:pt idx="0">
                  <c:v>0.1511806399</c:v>
                </c:pt>
                <c:pt idx="1">
                  <c:v>0.158849448</c:v>
                </c:pt>
                <c:pt idx="2">
                  <c:v>0.1668214351</c:v>
                </c:pt>
                <c:pt idx="3">
                  <c:v>0.1750995964</c:v>
                </c:pt>
                <c:pt idx="4">
                  <c:v>0.1836860329</c:v>
                </c:pt>
                <c:pt idx="5">
                  <c:v>0.1925818324</c:v>
                </c:pt>
                <c:pt idx="6">
                  <c:v>0.196573481</c:v>
                </c:pt>
                <c:pt idx="7">
                  <c:v>0.2005380988</c:v>
                </c:pt>
                <c:pt idx="8">
                  <c:v>0.2044656426</c:v>
                </c:pt>
                <c:pt idx="9">
                  <c:v>0.2083459049</c:v>
                </c:pt>
                <c:pt idx="10">
                  <c:v>0.2121684998</c:v>
                </c:pt>
                <c:pt idx="11">
                  <c:v>0.21329014</c:v>
                </c:pt>
                <c:pt idx="12">
                  <c:v>0.2148384154</c:v>
                </c:pt>
                <c:pt idx="13">
                  <c:v>0.217153877</c:v>
                </c:pt>
              </c:numCache>
            </c:numRef>
          </c:val>
          <c:smooth val="0"/>
        </c:ser>
        <c:ser>
          <c:idx val="5"/>
          <c:order val="5"/>
          <c:tx>
            <c:strRef>
              <c:f>Comparisons!$P$4</c:f>
              <c:strCache>
                <c:ptCount val="1"/>
                <c:pt idx="0">
                  <c:v>Russia</c:v>
                </c:pt>
              </c:strCache>
            </c:strRef>
          </c:tx>
          <c:spPr>
            <a:ln w="25400" cap="flat" cmpd="sng" algn="ctr">
              <a:solidFill>
                <a:schemeClr val="accent6"/>
              </a:solidFill>
              <a:prstDash val="solid"/>
            </a:ln>
            <a:effectLst/>
          </c:spPr>
          <c:marker>
            <c:spPr>
              <a:solidFill>
                <a:schemeClr val="lt1"/>
              </a:solidFill>
              <a:ln w="25400" cap="flat" cmpd="sng" algn="ctr">
                <a:solidFill>
                  <a:schemeClr val="accent6"/>
                </a:solidFill>
                <a:prstDash val="solid"/>
              </a:ln>
              <a:effectLst/>
            </c:spPr>
          </c:marker>
          <c:val>
            <c:numRef>
              <c:f>Comparisons!$P$5:$P$20</c:f>
              <c:numCache>
                <c:formatCode>0%</c:formatCode>
                <c:ptCount val="16"/>
                <c:pt idx="0">
                  <c:v>0.2068990144</c:v>
                </c:pt>
                <c:pt idx="1">
                  <c:v>0.245623529</c:v>
                </c:pt>
                <c:pt idx="2">
                  <c:v>0.2449024618</c:v>
                </c:pt>
                <c:pt idx="3">
                  <c:v>0.2427781841</c:v>
                </c:pt>
                <c:pt idx="4">
                  <c:v>0.2275845523</c:v>
                </c:pt>
                <c:pt idx="5">
                  <c:v>0.249141929438338</c:v>
                </c:pt>
                <c:pt idx="6">
                  <c:v>0.254240539157763</c:v>
                </c:pt>
                <c:pt idx="7">
                  <c:v>0.269107753410935</c:v>
                </c:pt>
                <c:pt idx="8">
                  <c:v>0.250758638372645</c:v>
                </c:pt>
                <c:pt idx="9">
                  <c:v>0.211754189338535</c:v>
                </c:pt>
                <c:pt idx="10">
                  <c:v>0.200311527471058</c:v>
                </c:pt>
                <c:pt idx="11">
                  <c:v>0.214779635891318</c:v>
                </c:pt>
                <c:pt idx="12">
                  <c:v>0.198423881549388</c:v>
                </c:pt>
                <c:pt idx="13">
                  <c:v>0.210763662937097</c:v>
                </c:pt>
                <c:pt idx="14">
                  <c:v>0.203930267016403</c:v>
                </c:pt>
                <c:pt idx="15">
                  <c:v>0.202365446835756</c:v>
                </c:pt>
              </c:numCache>
            </c:numRef>
          </c:val>
          <c:smooth val="0"/>
        </c:ser>
        <c:dLbls>
          <c:showLegendKey val="0"/>
          <c:showVal val="0"/>
          <c:showCatName val="0"/>
          <c:showSerName val="0"/>
          <c:showPercent val="0"/>
          <c:showBubbleSize val="0"/>
        </c:dLbls>
        <c:marker val="1"/>
        <c:smooth val="0"/>
        <c:axId val="-373126608"/>
        <c:axId val="-373122736"/>
      </c:lineChart>
      <c:catAx>
        <c:axId val="-373126608"/>
        <c:scaling>
          <c:orientation val="minMax"/>
        </c:scaling>
        <c:delete val="0"/>
        <c:axPos val="b"/>
        <c:majorGridlines>
          <c:spPr>
            <a:ln>
              <a:prstDash val="sysDash"/>
            </a:ln>
          </c:spPr>
        </c:majorGridlines>
        <c:numFmt formatCode="General" sourceLinked="1"/>
        <c:majorTickMark val="out"/>
        <c:minorTickMark val="none"/>
        <c:tickLblPos val="nextTo"/>
        <c:txPr>
          <a:bodyPr rot="0" vert="horz"/>
          <a:lstStyle/>
          <a:p>
            <a:pPr>
              <a:defRPr sz="1600"/>
            </a:pPr>
            <a:endParaRPr lang="en-US"/>
          </a:p>
        </c:txPr>
        <c:crossAx val="-373122736"/>
        <c:crosses val="autoZero"/>
        <c:auto val="1"/>
        <c:lblAlgn val="ctr"/>
        <c:lblOffset val="100"/>
        <c:tickLblSkip val="1"/>
        <c:noMultiLvlLbl val="0"/>
      </c:catAx>
      <c:valAx>
        <c:axId val="-373122736"/>
        <c:scaling>
          <c:orientation val="minMax"/>
          <c:max val="0.32"/>
          <c:min val="0.0"/>
        </c:scaling>
        <c:delete val="0"/>
        <c:axPos val="l"/>
        <c:majorGridlines>
          <c:spPr>
            <a:ln>
              <a:prstDash val="sysDash"/>
            </a:ln>
          </c:spPr>
        </c:majorGridlines>
        <c:numFmt formatCode="0%" sourceLinked="0"/>
        <c:majorTickMark val="out"/>
        <c:minorTickMark val="none"/>
        <c:tickLblPos val="nextTo"/>
        <c:txPr>
          <a:bodyPr/>
          <a:lstStyle/>
          <a:p>
            <a:pPr>
              <a:defRPr sz="1600"/>
            </a:pPr>
            <a:endParaRPr lang="en-US"/>
          </a:p>
        </c:txPr>
        <c:crossAx val="-373126608"/>
        <c:crosses val="autoZero"/>
        <c:crossBetween val="midCat"/>
        <c:majorUnit val="0.02"/>
      </c:valAx>
      <c:spPr>
        <a:ln>
          <a:solidFill>
            <a:srgbClr val="BFBFBF"/>
          </a:solidFill>
        </a:ln>
      </c:spPr>
    </c:plotArea>
    <c:legend>
      <c:legendPos val="r"/>
      <c:layout>
        <c:manualLayout>
          <c:xMode val="edge"/>
          <c:yMode val="edge"/>
          <c:x val="0.139708888888889"/>
          <c:y val="0.70234901065449"/>
          <c:w val="0.392860444444444"/>
          <c:h val="0.201050228310502"/>
        </c:manualLayout>
      </c:layout>
      <c:overlay val="1"/>
      <c:spPr>
        <a:solidFill>
          <a:schemeClr val="bg1"/>
        </a:solidFill>
        <a:ln>
          <a:solidFill>
            <a:srgbClr val="BFBFBF"/>
          </a:solidFill>
        </a:ln>
      </c:spPr>
      <c:txPr>
        <a:bodyPr/>
        <a:lstStyle/>
        <a:p>
          <a:pPr>
            <a:defRPr sz="1600"/>
          </a:pPr>
          <a:endParaRPr lang="en-US"/>
        </a:p>
      </c:txPr>
    </c:legend>
    <c:plotVisOnly val="1"/>
    <c:dispBlanksAs val="gap"/>
    <c:showDLblsOverMax val="0"/>
  </c:chart>
  <c:spPr>
    <a:ln>
      <a:noFill/>
    </a:ln>
  </c:spPr>
  <c:txPr>
    <a:bodyPr/>
    <a:lstStyle/>
    <a:p>
      <a:pPr>
        <a:defRPr>
          <a:latin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3. Income inequality in Brazil: DINA estimates</a:t>
            </a:r>
          </a:p>
        </c:rich>
      </c:tx>
      <c:overlay val="0"/>
    </c:title>
    <c:autoTitleDeleted val="0"/>
    <c:plotArea>
      <c:layout/>
      <c:lineChart>
        <c:grouping val="standard"/>
        <c:varyColors val="0"/>
        <c:ser>
          <c:idx val="2"/>
          <c:order val="0"/>
          <c:tx>
            <c:strRef>
              <c:f>Shares!$H$3</c:f>
              <c:strCache>
                <c:ptCount val="1"/>
                <c:pt idx="0">
                  <c:v>Top 10%</c:v>
                </c:pt>
              </c:strCache>
            </c:strRef>
          </c:tx>
          <c:spPr>
            <a:ln w="25400" cap="flat" cmpd="sng" algn="ctr">
              <a:solidFill>
                <a:srgbClr val="008000"/>
              </a:solidFill>
              <a:prstDash val="solid"/>
            </a:ln>
            <a:effectLst/>
          </c:spPr>
          <c:marker>
            <c:symbol val="circle"/>
            <c:size val="7"/>
            <c:spPr>
              <a:solidFill>
                <a:srgbClr val="008000"/>
              </a:solidFill>
              <a:ln w="25400" cap="flat" cmpd="sng" algn="ctr">
                <a:solidFill>
                  <a:srgbClr val="00800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Shares!$J$5:$J$19</c:f>
              <c:numCache>
                <c:formatCode>0.0%</c:formatCode>
                <c:ptCount val="15"/>
                <c:pt idx="0">
                  <c:v>0.54286424596452</c:v>
                </c:pt>
                <c:pt idx="1">
                  <c:v>0.556685036051646</c:v>
                </c:pt>
                <c:pt idx="2">
                  <c:v>0.552765103958272</c:v>
                </c:pt>
                <c:pt idx="3">
                  <c:v>0.547840983027998</c:v>
                </c:pt>
                <c:pt idx="4">
                  <c:v>0.550996542952504</c:v>
                </c:pt>
                <c:pt idx="5">
                  <c:v>0.554700785241974</c:v>
                </c:pt>
                <c:pt idx="6">
                  <c:v>0.54943328362336</c:v>
                </c:pt>
                <c:pt idx="7">
                  <c:v>0.562044700723467</c:v>
                </c:pt>
                <c:pt idx="8">
                  <c:v>0.549683038914388</c:v>
                </c:pt>
                <c:pt idx="9">
                  <c:v>0.552102772500728</c:v>
                </c:pt>
                <c:pt idx="10">
                  <c:v>0.565307915207101</c:v>
                </c:pt>
                <c:pt idx="11">
                  <c:v>0.554212257401755</c:v>
                </c:pt>
                <c:pt idx="12">
                  <c:v>0.548886515677111</c:v>
                </c:pt>
                <c:pt idx="13">
                  <c:v>0.54610774548253</c:v>
                </c:pt>
                <c:pt idx="14">
                  <c:v>0.555572732744456</c:v>
                </c:pt>
              </c:numCache>
            </c:numRef>
          </c:val>
          <c:smooth val="0"/>
        </c:ser>
        <c:ser>
          <c:idx val="1"/>
          <c:order val="1"/>
          <c:tx>
            <c:strRef>
              <c:f>Shares!$E$3</c:f>
              <c:strCache>
                <c:ptCount val="1"/>
                <c:pt idx="0">
                  <c:v>Middle 40%</c:v>
                </c:pt>
              </c:strCache>
            </c:strRef>
          </c:tx>
          <c:spPr>
            <a:ln w="25400" cap="flat" cmpd="sng" algn="ctr">
              <a:solidFill>
                <a:srgbClr val="FF0000"/>
              </a:solidFill>
              <a:prstDash val="solid"/>
            </a:ln>
            <a:effectLst/>
          </c:spPr>
          <c:marker>
            <c:spPr>
              <a:solidFill>
                <a:srgbClr val="FF0000"/>
              </a:solidFill>
              <a:ln w="25400" cap="flat" cmpd="sng" algn="ctr">
                <a:solidFill>
                  <a:srgbClr val="FF000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Shares!$G$5:$G$19</c:f>
              <c:numCache>
                <c:formatCode>0.0%</c:formatCode>
                <c:ptCount val="15"/>
                <c:pt idx="0">
                  <c:v>0.330821595859058</c:v>
                </c:pt>
                <c:pt idx="1">
                  <c:v>0.320466192430896</c:v>
                </c:pt>
                <c:pt idx="2">
                  <c:v>0.321919011837585</c:v>
                </c:pt>
                <c:pt idx="3">
                  <c:v>0.323405709096911</c:v>
                </c:pt>
                <c:pt idx="4">
                  <c:v>0.318717145631471</c:v>
                </c:pt>
                <c:pt idx="5">
                  <c:v>0.314949451811027</c:v>
                </c:pt>
                <c:pt idx="6">
                  <c:v>0.318693053201172</c:v>
                </c:pt>
                <c:pt idx="7">
                  <c:v>0.306185806735879</c:v>
                </c:pt>
                <c:pt idx="8">
                  <c:v>0.314725402959106</c:v>
                </c:pt>
                <c:pt idx="9">
                  <c:v>0.309398396393005</c:v>
                </c:pt>
                <c:pt idx="10">
                  <c:v>0.298679830984169</c:v>
                </c:pt>
                <c:pt idx="11">
                  <c:v>0.305895572295034</c:v>
                </c:pt>
                <c:pt idx="12">
                  <c:v>0.309802928523577</c:v>
                </c:pt>
                <c:pt idx="13">
                  <c:v>0.310959796117966</c:v>
                </c:pt>
                <c:pt idx="14">
                  <c:v>0.305616765395442</c:v>
                </c:pt>
              </c:numCache>
            </c:numRef>
          </c:val>
          <c:smooth val="0"/>
        </c:ser>
        <c:ser>
          <c:idx val="0"/>
          <c:order val="2"/>
          <c:tx>
            <c:strRef>
              <c:f>Shares!$B$3</c:f>
              <c:strCache>
                <c:ptCount val="1"/>
                <c:pt idx="0">
                  <c:v>Bottom 50%</c:v>
                </c:pt>
              </c:strCache>
            </c:strRef>
          </c:tx>
          <c:spPr>
            <a:ln w="25400" cap="flat" cmpd="sng" algn="ctr">
              <a:solidFill>
                <a:srgbClr val="000090"/>
              </a:solidFill>
              <a:prstDash val="solid"/>
            </a:ln>
            <a:effectLst/>
          </c:spPr>
          <c:marker>
            <c:symbol val="triangle"/>
            <c:size val="7"/>
            <c:spPr>
              <a:solidFill>
                <a:srgbClr val="000090"/>
              </a:solidFill>
              <a:ln w="25400" cap="flat" cmpd="sng" algn="ctr">
                <a:solidFill>
                  <a:srgbClr val="00009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Shares!$D$5:$D$19</c:f>
              <c:numCache>
                <c:formatCode>0.0%</c:formatCode>
                <c:ptCount val="15"/>
                <c:pt idx="0">
                  <c:v>0.126314158176422</c:v>
                </c:pt>
                <c:pt idx="1">
                  <c:v>0.122848771517458</c:v>
                </c:pt>
                <c:pt idx="2">
                  <c:v>0.125315884204143</c:v>
                </c:pt>
                <c:pt idx="3">
                  <c:v>0.128753307875091</c:v>
                </c:pt>
                <c:pt idx="4">
                  <c:v>0.130286311416025</c:v>
                </c:pt>
                <c:pt idx="5">
                  <c:v>0.130349762946999</c:v>
                </c:pt>
                <c:pt idx="6">
                  <c:v>0.131873663175468</c:v>
                </c:pt>
                <c:pt idx="7">
                  <c:v>0.131769492540655</c:v>
                </c:pt>
                <c:pt idx="8">
                  <c:v>0.135591558126506</c:v>
                </c:pt>
                <c:pt idx="9">
                  <c:v>0.138498831106267</c:v>
                </c:pt>
                <c:pt idx="10">
                  <c:v>0.13601225380873</c:v>
                </c:pt>
                <c:pt idx="11">
                  <c:v>0.13989217030321</c:v>
                </c:pt>
                <c:pt idx="12">
                  <c:v>0.141310555799312</c:v>
                </c:pt>
                <c:pt idx="13">
                  <c:v>0.142932458399504</c:v>
                </c:pt>
                <c:pt idx="14">
                  <c:v>0.138810501860102</c:v>
                </c:pt>
              </c:numCache>
            </c:numRef>
          </c:val>
          <c:smooth val="0"/>
        </c:ser>
        <c:dLbls>
          <c:showLegendKey val="0"/>
          <c:showVal val="0"/>
          <c:showCatName val="0"/>
          <c:showSerName val="0"/>
          <c:showPercent val="0"/>
          <c:showBubbleSize val="0"/>
        </c:dLbls>
        <c:marker val="1"/>
        <c:smooth val="0"/>
        <c:axId val="-350346416"/>
        <c:axId val="-371989616"/>
      </c:lineChart>
      <c:catAx>
        <c:axId val="-350346416"/>
        <c:scaling>
          <c:orientation val="minMax"/>
        </c:scaling>
        <c:delete val="0"/>
        <c:axPos val="b"/>
        <c:majorGridlines>
          <c:spPr>
            <a:ln>
              <a:prstDash val="sysDash"/>
            </a:ln>
          </c:spPr>
        </c:majorGridlines>
        <c:numFmt formatCode="General" sourceLinked="1"/>
        <c:majorTickMark val="out"/>
        <c:minorTickMark val="none"/>
        <c:tickLblPos val="nextTo"/>
        <c:txPr>
          <a:bodyPr/>
          <a:lstStyle/>
          <a:p>
            <a:pPr>
              <a:defRPr sz="1600"/>
            </a:pPr>
            <a:endParaRPr lang="en-US"/>
          </a:p>
        </c:txPr>
        <c:crossAx val="-371989616"/>
        <c:crosses val="autoZero"/>
        <c:auto val="1"/>
        <c:lblAlgn val="ctr"/>
        <c:lblOffset val="100"/>
        <c:tickLblSkip val="1"/>
        <c:tickMarkSkip val="1"/>
        <c:noMultiLvlLbl val="0"/>
      </c:catAx>
      <c:valAx>
        <c:axId val="-371989616"/>
        <c:scaling>
          <c:orientation val="minMax"/>
          <c:max val="0.6"/>
          <c:min val="0.05"/>
        </c:scaling>
        <c:delete val="0"/>
        <c:axPos val="l"/>
        <c:majorGridlines>
          <c:spPr>
            <a:ln>
              <a:prstDash val="sysDash"/>
            </a:ln>
          </c:spPr>
        </c:majorGridlines>
        <c:numFmt formatCode="0%" sourceLinked="0"/>
        <c:majorTickMark val="out"/>
        <c:minorTickMark val="none"/>
        <c:tickLblPos val="nextTo"/>
        <c:txPr>
          <a:bodyPr/>
          <a:lstStyle/>
          <a:p>
            <a:pPr>
              <a:defRPr sz="1600"/>
            </a:pPr>
            <a:endParaRPr lang="en-US"/>
          </a:p>
        </c:txPr>
        <c:crossAx val="-350346416"/>
        <c:crosses val="autoZero"/>
        <c:crossBetween val="midCat"/>
        <c:majorUnit val="0.05"/>
      </c:valAx>
      <c:spPr>
        <a:ln>
          <a:noFill/>
        </a:ln>
      </c:spPr>
    </c:plotArea>
    <c:legend>
      <c:legendPos val="r"/>
      <c:layout>
        <c:manualLayout>
          <c:xMode val="edge"/>
          <c:yMode val="edge"/>
          <c:x val="0.556480392156863"/>
          <c:y val="0.232978946109217"/>
          <c:w val="0.182389881726097"/>
          <c:h val="0.177437944853161"/>
        </c:manualLayout>
      </c:layout>
      <c:overlay val="1"/>
      <c:spPr>
        <a:solidFill>
          <a:schemeClr val="bg1"/>
        </a:solidFill>
        <a:ln>
          <a:solidFill>
            <a:schemeClr val="bg1">
              <a:lumMod val="50000"/>
            </a:schemeClr>
          </a:solidFill>
        </a:ln>
      </c:spPr>
      <c:txPr>
        <a:bodyPr/>
        <a:lstStyle/>
        <a:p>
          <a:pPr>
            <a:defRPr sz="1600"/>
          </a:pPr>
          <a:endParaRPr lang="en-US"/>
        </a:p>
      </c:txPr>
    </c:legend>
    <c:plotVisOnly val="1"/>
    <c:dispBlanksAs val="gap"/>
    <c:showDLblsOverMax val="0"/>
  </c:chart>
  <c:spPr>
    <a:ln>
      <a:noFill/>
    </a:ln>
  </c:spPr>
  <c:txPr>
    <a:bodyPr/>
    <a:lstStyle/>
    <a:p>
      <a:pPr>
        <a:defRPr>
          <a:latin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4. Middle 40% vs Top 1% in Brazil: 2001-2015</a:t>
            </a:r>
          </a:p>
        </c:rich>
      </c:tx>
      <c:layout/>
      <c:overlay val="0"/>
    </c:title>
    <c:autoTitleDeleted val="0"/>
    <c:plotArea>
      <c:layout/>
      <c:lineChart>
        <c:grouping val="standard"/>
        <c:varyColors val="0"/>
        <c:ser>
          <c:idx val="0"/>
          <c:order val="0"/>
          <c:tx>
            <c:strRef>
              <c:f>Shares!$E$3</c:f>
              <c:strCache>
                <c:ptCount val="1"/>
                <c:pt idx="0">
                  <c:v>Middle 40%</c:v>
                </c:pt>
              </c:strCache>
            </c:strRef>
          </c:tx>
          <c:spPr>
            <a:ln w="25400" cap="flat" cmpd="sng" algn="ctr">
              <a:solidFill>
                <a:srgbClr val="FF0000"/>
              </a:solidFill>
              <a:prstDash val="solid"/>
            </a:ln>
            <a:effectLst/>
          </c:spPr>
          <c:marker>
            <c:symbol val="square"/>
            <c:size val="9"/>
            <c:spPr>
              <a:solidFill>
                <a:srgbClr val="FF0000"/>
              </a:solidFill>
              <a:ln w="25400" cap="flat" cmpd="sng" algn="ctr">
                <a:solidFill>
                  <a:srgbClr val="FF000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Shares!$G$5:$G$19</c:f>
              <c:numCache>
                <c:formatCode>0.0%</c:formatCode>
                <c:ptCount val="15"/>
                <c:pt idx="0">
                  <c:v>0.330821595859058</c:v>
                </c:pt>
                <c:pt idx="1">
                  <c:v>0.320466192430896</c:v>
                </c:pt>
                <c:pt idx="2">
                  <c:v>0.321919011837585</c:v>
                </c:pt>
                <c:pt idx="3">
                  <c:v>0.323405709096911</c:v>
                </c:pt>
                <c:pt idx="4">
                  <c:v>0.318717145631471</c:v>
                </c:pt>
                <c:pt idx="5">
                  <c:v>0.314949451811027</c:v>
                </c:pt>
                <c:pt idx="6">
                  <c:v>0.318693053201172</c:v>
                </c:pt>
                <c:pt idx="7">
                  <c:v>0.306185806735879</c:v>
                </c:pt>
                <c:pt idx="8">
                  <c:v>0.314725402959106</c:v>
                </c:pt>
                <c:pt idx="9">
                  <c:v>0.309398396393005</c:v>
                </c:pt>
                <c:pt idx="10">
                  <c:v>0.298679830984169</c:v>
                </c:pt>
                <c:pt idx="11">
                  <c:v>0.305895572295034</c:v>
                </c:pt>
                <c:pt idx="12">
                  <c:v>0.309802928523577</c:v>
                </c:pt>
                <c:pt idx="13">
                  <c:v>0.310959796117966</c:v>
                </c:pt>
                <c:pt idx="14">
                  <c:v>0.305616765395442</c:v>
                </c:pt>
              </c:numCache>
            </c:numRef>
          </c:val>
          <c:smooth val="0"/>
        </c:ser>
        <c:ser>
          <c:idx val="2"/>
          <c:order val="1"/>
          <c:tx>
            <c:strRef>
              <c:f>Shares!$K$3</c:f>
              <c:strCache>
                <c:ptCount val="1"/>
                <c:pt idx="0">
                  <c:v>Top 1%</c:v>
                </c:pt>
              </c:strCache>
            </c:strRef>
          </c:tx>
          <c:spPr>
            <a:ln w="25400" cap="flat" cmpd="sng" algn="ctr">
              <a:solidFill>
                <a:schemeClr val="bg2">
                  <a:lumMod val="10000"/>
                </a:schemeClr>
              </a:solidFill>
              <a:prstDash val="solid"/>
            </a:ln>
            <a:effectLst/>
          </c:spPr>
          <c:marker>
            <c:symbol val="circle"/>
            <c:size val="9"/>
            <c:spPr>
              <a:solidFill>
                <a:schemeClr val="bg2">
                  <a:lumMod val="10000"/>
                </a:schemeClr>
              </a:solidFill>
              <a:ln w="25400" cap="flat" cmpd="sng" algn="ctr">
                <a:solidFill>
                  <a:schemeClr val="bg2">
                    <a:lumMod val="10000"/>
                  </a:schemeClr>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Shares!$M$5:$M$19</c:f>
              <c:numCache>
                <c:formatCode>0.0%</c:formatCode>
                <c:ptCount val="15"/>
                <c:pt idx="0">
                  <c:v>0.26210782842664</c:v>
                </c:pt>
                <c:pt idx="1">
                  <c:v>0.274151298161603</c:v>
                </c:pt>
                <c:pt idx="2">
                  <c:v>0.271991344044413</c:v>
                </c:pt>
                <c:pt idx="3">
                  <c:v>0.273154360541713</c:v>
                </c:pt>
                <c:pt idx="4">
                  <c:v>0.279042959036235</c:v>
                </c:pt>
                <c:pt idx="5">
                  <c:v>0.282252138297811</c:v>
                </c:pt>
                <c:pt idx="6">
                  <c:v>0.282933815343827</c:v>
                </c:pt>
                <c:pt idx="7">
                  <c:v>0.292855739543679</c:v>
                </c:pt>
                <c:pt idx="8">
                  <c:v>0.274428243051053</c:v>
                </c:pt>
                <c:pt idx="9">
                  <c:v>0.281901999937833</c:v>
                </c:pt>
                <c:pt idx="10">
                  <c:v>0.29614788530668</c:v>
                </c:pt>
                <c:pt idx="11">
                  <c:v>0.277312293322157</c:v>
                </c:pt>
                <c:pt idx="12">
                  <c:v>0.276511795431926</c:v>
                </c:pt>
                <c:pt idx="13">
                  <c:v>0.275217900082314</c:v>
                </c:pt>
                <c:pt idx="14">
                  <c:v>0.283492360359116</c:v>
                </c:pt>
              </c:numCache>
            </c:numRef>
          </c:val>
          <c:smooth val="0"/>
        </c:ser>
        <c:dLbls>
          <c:showLegendKey val="0"/>
          <c:showVal val="0"/>
          <c:showCatName val="0"/>
          <c:showSerName val="0"/>
          <c:showPercent val="0"/>
          <c:showBubbleSize val="0"/>
        </c:dLbls>
        <c:marker val="1"/>
        <c:smooth val="0"/>
        <c:axId val="-369584688"/>
        <c:axId val="-376421840"/>
      </c:lineChart>
      <c:catAx>
        <c:axId val="-369584688"/>
        <c:scaling>
          <c:orientation val="minMax"/>
        </c:scaling>
        <c:delete val="0"/>
        <c:axPos val="b"/>
        <c:majorGridlines>
          <c:spPr>
            <a:ln>
              <a:prstDash val="sysDash"/>
            </a:ln>
          </c:spPr>
        </c:majorGridlines>
        <c:numFmt formatCode="General" sourceLinked="1"/>
        <c:majorTickMark val="out"/>
        <c:minorTickMark val="none"/>
        <c:tickLblPos val="nextTo"/>
        <c:crossAx val="-376421840"/>
        <c:crosses val="autoZero"/>
        <c:auto val="1"/>
        <c:lblAlgn val="ctr"/>
        <c:lblOffset val="100"/>
        <c:tickLblSkip val="1"/>
        <c:tickMarkSkip val="1"/>
        <c:noMultiLvlLbl val="0"/>
      </c:catAx>
      <c:valAx>
        <c:axId val="-376421840"/>
        <c:scaling>
          <c:orientation val="minMax"/>
          <c:max val="0.4"/>
          <c:min val="0.05"/>
        </c:scaling>
        <c:delete val="0"/>
        <c:axPos val="l"/>
        <c:majorGridlines>
          <c:spPr>
            <a:ln>
              <a:prstDash val="sysDash"/>
            </a:ln>
          </c:spPr>
        </c:majorGridlines>
        <c:numFmt formatCode="0%" sourceLinked="0"/>
        <c:majorTickMark val="out"/>
        <c:minorTickMark val="none"/>
        <c:tickLblPos val="nextTo"/>
        <c:crossAx val="-369584688"/>
        <c:crosses val="autoZero"/>
        <c:crossBetween val="midCat"/>
        <c:majorUnit val="0.05"/>
      </c:valAx>
      <c:spPr>
        <a:ln>
          <a:solidFill>
            <a:schemeClr val="bg1">
              <a:lumMod val="65000"/>
            </a:schemeClr>
          </a:solidFill>
        </a:ln>
      </c:spPr>
    </c:plotArea>
    <c:legend>
      <c:legendPos val="r"/>
      <c:layout>
        <c:manualLayout>
          <c:xMode val="edge"/>
          <c:yMode val="edge"/>
          <c:x val="0.17004644518386"/>
          <c:y val="0.6026069737115"/>
          <c:w val="0.175744660329469"/>
          <c:h val="0.174630035494043"/>
        </c:manualLayout>
      </c:layout>
      <c:overlay val="1"/>
      <c:spPr>
        <a:solidFill>
          <a:schemeClr val="bg1"/>
        </a:solidFill>
        <a:ln>
          <a:solidFill>
            <a:schemeClr val="bg1">
              <a:lumMod val="50000"/>
            </a:schemeClr>
          </a:solidFill>
        </a:ln>
      </c:spPr>
    </c:legend>
    <c:plotVisOnly val="1"/>
    <c:dispBlanksAs val="gap"/>
    <c:showDLblsOverMax val="0"/>
  </c:chart>
  <c:spPr>
    <a:ln>
      <a:noFill/>
    </a:ln>
  </c:spPr>
  <c:txPr>
    <a:bodyPr/>
    <a:lstStyle/>
    <a:p>
      <a:pPr>
        <a:defRPr sz="1600">
          <a:latin typeface="Calibri"/>
          <a:cs typeface="Calibri"/>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5. Top 0.1% vs Bottom 50% in Brazil: 2001-2015</a:t>
            </a:r>
          </a:p>
        </c:rich>
      </c:tx>
      <c:overlay val="0"/>
    </c:title>
    <c:autoTitleDeleted val="0"/>
    <c:plotArea>
      <c:layout/>
      <c:lineChart>
        <c:grouping val="standard"/>
        <c:varyColors val="0"/>
        <c:ser>
          <c:idx val="0"/>
          <c:order val="0"/>
          <c:tx>
            <c:strRef>
              <c:f>Shares!$N$3</c:f>
              <c:strCache>
                <c:ptCount val="1"/>
                <c:pt idx="0">
                  <c:v>Top 0.1%</c:v>
                </c:pt>
              </c:strCache>
            </c:strRef>
          </c:tx>
          <c:spPr>
            <a:ln w="25400" cap="flat" cmpd="sng" algn="ctr">
              <a:solidFill>
                <a:schemeClr val="accent6"/>
              </a:solidFill>
              <a:prstDash val="solid"/>
            </a:ln>
            <a:effectLst/>
          </c:spPr>
          <c:marker>
            <c:symbol val="diamond"/>
            <c:size val="9"/>
            <c:spPr>
              <a:solidFill>
                <a:schemeClr val="lt1"/>
              </a:solidFill>
              <a:ln w="25400" cap="flat" cmpd="sng" algn="ctr">
                <a:solidFill>
                  <a:schemeClr val="accent6"/>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Shares!$N$5:$N$19</c:f>
              <c:numCache>
                <c:formatCode>0.0%</c:formatCode>
                <c:ptCount val="15"/>
                <c:pt idx="0">
                  <c:v>0.128765255509073</c:v>
                </c:pt>
                <c:pt idx="1">
                  <c:v>0.131595977984472</c:v>
                </c:pt>
                <c:pt idx="2">
                  <c:v>0.129643866628366</c:v>
                </c:pt>
                <c:pt idx="3">
                  <c:v>0.132247453106118</c:v>
                </c:pt>
                <c:pt idx="4">
                  <c:v>0.133768222240431</c:v>
                </c:pt>
                <c:pt idx="5">
                  <c:v>0.13279267072153</c:v>
                </c:pt>
                <c:pt idx="6">
                  <c:v>0.136820776645263</c:v>
                </c:pt>
                <c:pt idx="7">
                  <c:v>0.140096769963052</c:v>
                </c:pt>
                <c:pt idx="8">
                  <c:v>0.124989700128861</c:v>
                </c:pt>
                <c:pt idx="9">
                  <c:v>0.134686148882943</c:v>
                </c:pt>
                <c:pt idx="10">
                  <c:v>0.146734936415967</c:v>
                </c:pt>
                <c:pt idx="11">
                  <c:v>0.135824693007831</c:v>
                </c:pt>
                <c:pt idx="12">
                  <c:v>0.125685139520723</c:v>
                </c:pt>
                <c:pt idx="13">
                  <c:v>0.128004033579802</c:v>
                </c:pt>
                <c:pt idx="14">
                  <c:v>0.136512644033999</c:v>
                </c:pt>
              </c:numCache>
            </c:numRef>
          </c:val>
          <c:smooth val="0"/>
        </c:ser>
        <c:ser>
          <c:idx val="2"/>
          <c:order val="1"/>
          <c:tx>
            <c:strRef>
              <c:f>Shares!$B$3</c:f>
              <c:strCache>
                <c:ptCount val="1"/>
                <c:pt idx="0">
                  <c:v>Bottom 50%</c:v>
                </c:pt>
              </c:strCache>
            </c:strRef>
          </c:tx>
          <c:spPr>
            <a:ln w="25400" cap="flat" cmpd="sng" algn="ctr">
              <a:solidFill>
                <a:srgbClr val="000090"/>
              </a:solidFill>
              <a:prstDash val="solid"/>
            </a:ln>
            <a:effectLst/>
          </c:spPr>
          <c:marker>
            <c:symbol val="triangle"/>
            <c:size val="9"/>
            <c:spPr>
              <a:solidFill>
                <a:srgbClr val="000090"/>
              </a:solidFill>
              <a:ln w="25400" cap="flat" cmpd="sng" algn="ctr">
                <a:solidFill>
                  <a:srgbClr val="00009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Shares!$D$5:$D$19</c:f>
              <c:numCache>
                <c:formatCode>0.0%</c:formatCode>
                <c:ptCount val="15"/>
                <c:pt idx="0">
                  <c:v>0.126314158176422</c:v>
                </c:pt>
                <c:pt idx="1">
                  <c:v>0.122848771517458</c:v>
                </c:pt>
                <c:pt idx="2">
                  <c:v>0.125315884204143</c:v>
                </c:pt>
                <c:pt idx="3">
                  <c:v>0.128753307875091</c:v>
                </c:pt>
                <c:pt idx="4">
                  <c:v>0.130286311416025</c:v>
                </c:pt>
                <c:pt idx="5">
                  <c:v>0.130349762946999</c:v>
                </c:pt>
                <c:pt idx="6">
                  <c:v>0.131873663175468</c:v>
                </c:pt>
                <c:pt idx="7">
                  <c:v>0.131769492540655</c:v>
                </c:pt>
                <c:pt idx="8">
                  <c:v>0.135591558126506</c:v>
                </c:pt>
                <c:pt idx="9">
                  <c:v>0.138498831106267</c:v>
                </c:pt>
                <c:pt idx="10">
                  <c:v>0.13601225380873</c:v>
                </c:pt>
                <c:pt idx="11">
                  <c:v>0.13989217030321</c:v>
                </c:pt>
                <c:pt idx="12">
                  <c:v>0.141310555799312</c:v>
                </c:pt>
                <c:pt idx="13">
                  <c:v>0.142932458399504</c:v>
                </c:pt>
                <c:pt idx="14">
                  <c:v>0.138810501860102</c:v>
                </c:pt>
              </c:numCache>
            </c:numRef>
          </c:val>
          <c:smooth val="0"/>
        </c:ser>
        <c:dLbls>
          <c:showLegendKey val="0"/>
          <c:showVal val="0"/>
          <c:showCatName val="0"/>
          <c:showSerName val="0"/>
          <c:showPercent val="0"/>
          <c:showBubbleSize val="0"/>
        </c:dLbls>
        <c:marker val="1"/>
        <c:smooth val="0"/>
        <c:axId val="-387627248"/>
        <c:axId val="-387623440"/>
      </c:lineChart>
      <c:catAx>
        <c:axId val="-387627248"/>
        <c:scaling>
          <c:orientation val="minMax"/>
        </c:scaling>
        <c:delete val="0"/>
        <c:axPos val="b"/>
        <c:majorGridlines>
          <c:spPr>
            <a:ln>
              <a:prstDash val="sysDash"/>
            </a:ln>
          </c:spPr>
        </c:majorGridlines>
        <c:numFmt formatCode="General" sourceLinked="1"/>
        <c:majorTickMark val="out"/>
        <c:minorTickMark val="none"/>
        <c:tickLblPos val="nextTo"/>
        <c:crossAx val="-387623440"/>
        <c:crosses val="autoZero"/>
        <c:auto val="1"/>
        <c:lblAlgn val="ctr"/>
        <c:lblOffset val="100"/>
        <c:tickLblSkip val="1"/>
        <c:tickMarkSkip val="1"/>
        <c:noMultiLvlLbl val="0"/>
      </c:catAx>
      <c:valAx>
        <c:axId val="-387623440"/>
        <c:scaling>
          <c:orientation val="minMax"/>
          <c:max val="0.18"/>
          <c:min val="0.04"/>
        </c:scaling>
        <c:delete val="0"/>
        <c:axPos val="l"/>
        <c:majorGridlines>
          <c:spPr>
            <a:ln>
              <a:prstDash val="sysDash"/>
            </a:ln>
          </c:spPr>
        </c:majorGridlines>
        <c:numFmt formatCode="0%" sourceLinked="0"/>
        <c:majorTickMark val="out"/>
        <c:minorTickMark val="none"/>
        <c:tickLblPos val="nextTo"/>
        <c:crossAx val="-387627248"/>
        <c:crosses val="autoZero"/>
        <c:crossBetween val="midCat"/>
        <c:majorUnit val="0.02"/>
      </c:valAx>
      <c:spPr>
        <a:ln>
          <a:noFill/>
        </a:ln>
      </c:spPr>
    </c:plotArea>
    <c:legend>
      <c:legendPos val="r"/>
      <c:layout>
        <c:manualLayout>
          <c:xMode val="edge"/>
          <c:yMode val="edge"/>
          <c:x val="0.171777422602211"/>
          <c:y val="0.620882884609892"/>
          <c:w val="0.193510268244717"/>
          <c:h val="0.155639668096228"/>
        </c:manualLayout>
      </c:layout>
      <c:overlay val="1"/>
      <c:spPr>
        <a:solidFill>
          <a:schemeClr val="bg1"/>
        </a:solidFill>
        <a:ln>
          <a:solidFill>
            <a:schemeClr val="bg1">
              <a:lumMod val="50000"/>
            </a:schemeClr>
          </a:solidFill>
        </a:ln>
      </c:spPr>
    </c:legend>
    <c:plotVisOnly val="1"/>
    <c:dispBlanksAs val="gap"/>
    <c:showDLblsOverMax val="0"/>
  </c:chart>
  <c:spPr>
    <a:ln>
      <a:noFill/>
    </a:ln>
  </c:spPr>
  <c:txPr>
    <a:bodyPr/>
    <a:lstStyle/>
    <a:p>
      <a:pPr>
        <a:defRPr sz="1600">
          <a:latin typeface="Calibri"/>
          <a:cs typeface="Calibri"/>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6. Top 10% in Brazil: survey vs fiscal vs DINA series</a:t>
            </a:r>
          </a:p>
        </c:rich>
      </c:tx>
      <c:overlay val="0"/>
    </c:title>
    <c:autoTitleDeleted val="0"/>
    <c:plotArea>
      <c:layout/>
      <c:lineChart>
        <c:grouping val="standard"/>
        <c:varyColors val="0"/>
        <c:ser>
          <c:idx val="2"/>
          <c:order val="0"/>
          <c:tx>
            <c:strRef>
              <c:f>Shares!$J$4</c:f>
              <c:strCache>
                <c:ptCount val="1"/>
                <c:pt idx="0">
                  <c:v>National income series (DINA)</c:v>
                </c:pt>
              </c:strCache>
            </c:strRef>
          </c:tx>
          <c:spPr>
            <a:ln w="25400" cap="flat" cmpd="sng" algn="ctr">
              <a:solidFill>
                <a:srgbClr val="008000"/>
              </a:solidFill>
              <a:prstDash val="solid"/>
            </a:ln>
            <a:effectLst/>
          </c:spPr>
          <c:marker>
            <c:symbol val="circle"/>
            <c:size val="9"/>
            <c:spPr>
              <a:solidFill>
                <a:srgbClr val="008000"/>
              </a:solidFill>
              <a:ln w="25400" cap="flat" cmpd="sng" algn="ctr">
                <a:solidFill>
                  <a:srgbClr val="00800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Shares!$J$5:$J$19</c:f>
              <c:numCache>
                <c:formatCode>0.0%</c:formatCode>
                <c:ptCount val="15"/>
                <c:pt idx="0">
                  <c:v>0.54286424596452</c:v>
                </c:pt>
                <c:pt idx="1">
                  <c:v>0.556685036051646</c:v>
                </c:pt>
                <c:pt idx="2">
                  <c:v>0.552765103958272</c:v>
                </c:pt>
                <c:pt idx="3">
                  <c:v>0.547840983027998</c:v>
                </c:pt>
                <c:pt idx="4">
                  <c:v>0.550996542952504</c:v>
                </c:pt>
                <c:pt idx="5">
                  <c:v>0.554700785241974</c:v>
                </c:pt>
                <c:pt idx="6">
                  <c:v>0.54943328362336</c:v>
                </c:pt>
                <c:pt idx="7">
                  <c:v>0.562044700723467</c:v>
                </c:pt>
                <c:pt idx="8">
                  <c:v>0.549683038914388</c:v>
                </c:pt>
                <c:pt idx="9">
                  <c:v>0.552102772500728</c:v>
                </c:pt>
                <c:pt idx="10">
                  <c:v>0.565307915207101</c:v>
                </c:pt>
                <c:pt idx="11">
                  <c:v>0.554212257401755</c:v>
                </c:pt>
                <c:pt idx="12">
                  <c:v>0.548886515677111</c:v>
                </c:pt>
                <c:pt idx="13">
                  <c:v>0.54610774548253</c:v>
                </c:pt>
                <c:pt idx="14">
                  <c:v>0.555572732744456</c:v>
                </c:pt>
              </c:numCache>
            </c:numRef>
          </c:val>
          <c:smooth val="0"/>
        </c:ser>
        <c:ser>
          <c:idx val="1"/>
          <c:order val="1"/>
          <c:tx>
            <c:strRef>
              <c:f>Shares!$I$4</c:f>
              <c:strCache>
                <c:ptCount val="1"/>
                <c:pt idx="0">
                  <c:v>Fiscal income series</c:v>
                </c:pt>
              </c:strCache>
            </c:strRef>
          </c:tx>
          <c:spPr>
            <a:ln w="25400" cap="flat" cmpd="sng" algn="ctr">
              <a:solidFill>
                <a:srgbClr val="008000"/>
              </a:solidFill>
              <a:prstDash val="solid"/>
            </a:ln>
            <a:effectLst/>
          </c:spPr>
          <c:marker>
            <c:symbol val="circle"/>
            <c:size val="7"/>
            <c:spPr>
              <a:solidFill>
                <a:schemeClr val="accent3"/>
              </a:solidFill>
              <a:ln w="25400" cap="flat" cmpd="sng" algn="ctr">
                <a:solidFill>
                  <a:srgbClr val="00800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Shares!$I$5:$I$19</c:f>
              <c:numCache>
                <c:formatCode>0.0%</c:formatCode>
                <c:ptCount val="15"/>
                <c:pt idx="0">
                  <c:v>0.545558450410408</c:v>
                </c:pt>
                <c:pt idx="1">
                  <c:v>0.541958224200746</c:v>
                </c:pt>
                <c:pt idx="2">
                  <c:v>0.529869224726159</c:v>
                </c:pt>
                <c:pt idx="3">
                  <c:v>0.525007578856469</c:v>
                </c:pt>
                <c:pt idx="4">
                  <c:v>0.523774333772514</c:v>
                </c:pt>
                <c:pt idx="5">
                  <c:v>0.519454700864352</c:v>
                </c:pt>
                <c:pt idx="6">
                  <c:v>0.510002216806493</c:v>
                </c:pt>
                <c:pt idx="7">
                  <c:v>0.528534621944963</c:v>
                </c:pt>
                <c:pt idx="8">
                  <c:v>0.524440449602271</c:v>
                </c:pt>
                <c:pt idx="9">
                  <c:v>0.529752873594228</c:v>
                </c:pt>
                <c:pt idx="10">
                  <c:v>0.543812622388992</c:v>
                </c:pt>
                <c:pt idx="11">
                  <c:v>0.539482000599658</c:v>
                </c:pt>
                <c:pt idx="12">
                  <c:v>0.525941180611476</c:v>
                </c:pt>
                <c:pt idx="13">
                  <c:v>0.522661002822863</c:v>
                </c:pt>
                <c:pt idx="14">
                  <c:v>0.53142965316376</c:v>
                </c:pt>
              </c:numCache>
            </c:numRef>
          </c:val>
          <c:smooth val="0"/>
        </c:ser>
        <c:ser>
          <c:idx val="0"/>
          <c:order val="2"/>
          <c:tx>
            <c:strRef>
              <c:f>Shares!$H$4</c:f>
              <c:strCache>
                <c:ptCount val="1"/>
                <c:pt idx="0">
                  <c:v>Survey income series</c:v>
                </c:pt>
              </c:strCache>
            </c:strRef>
          </c:tx>
          <c:spPr>
            <a:ln w="25400" cap="flat" cmpd="sng" algn="ctr">
              <a:solidFill>
                <a:schemeClr val="accent3">
                  <a:lumMod val="75000"/>
                </a:schemeClr>
              </a:solidFill>
              <a:prstDash val="solid"/>
            </a:ln>
            <a:effectLst/>
          </c:spPr>
          <c:marker>
            <c:symbol val="circle"/>
            <c:size val="7"/>
            <c:spPr>
              <a:solidFill>
                <a:schemeClr val="bg1"/>
              </a:solidFill>
              <a:ln w="25400" cap="flat" cmpd="sng" algn="ctr">
                <a:solidFill>
                  <a:schemeClr val="accent3">
                    <a:lumMod val="75000"/>
                  </a:schemeClr>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Shares!$H$5:$H$19</c:f>
              <c:numCache>
                <c:formatCode>0.0%</c:formatCode>
                <c:ptCount val="15"/>
                <c:pt idx="0">
                  <c:v>0.465300636025037</c:v>
                </c:pt>
                <c:pt idx="1">
                  <c:v>0.463136860599961</c:v>
                </c:pt>
                <c:pt idx="2">
                  <c:v>0.452232449762782</c:v>
                </c:pt>
                <c:pt idx="3">
                  <c:v>0.445861186305496</c:v>
                </c:pt>
                <c:pt idx="4">
                  <c:v>0.44473231959521</c:v>
                </c:pt>
                <c:pt idx="5">
                  <c:v>0.441078074563785</c:v>
                </c:pt>
                <c:pt idx="6">
                  <c:v>0.432088792010531</c:v>
                </c:pt>
                <c:pt idx="7">
                  <c:v>0.425110348935715</c:v>
                </c:pt>
                <c:pt idx="8">
                  <c:v>0.423531436081912</c:v>
                </c:pt>
                <c:pt idx="9">
                  <c:v>0.418674881442822</c:v>
                </c:pt>
                <c:pt idx="10">
                  <c:v>0.414549532355063</c:v>
                </c:pt>
                <c:pt idx="11">
                  <c:v>0.410863341929116</c:v>
                </c:pt>
                <c:pt idx="12">
                  <c:v>0.409391119694982</c:v>
                </c:pt>
                <c:pt idx="13">
                  <c:v>0.404150198956165</c:v>
                </c:pt>
                <c:pt idx="14">
                  <c:v>0.403733317320929</c:v>
                </c:pt>
              </c:numCache>
            </c:numRef>
          </c:val>
          <c:smooth val="0"/>
        </c:ser>
        <c:dLbls>
          <c:showLegendKey val="0"/>
          <c:showVal val="0"/>
          <c:showCatName val="0"/>
          <c:showSerName val="0"/>
          <c:showPercent val="0"/>
          <c:showBubbleSize val="0"/>
        </c:dLbls>
        <c:marker val="1"/>
        <c:smooth val="0"/>
        <c:axId val="-371942112"/>
        <c:axId val="-371938112"/>
      </c:lineChart>
      <c:catAx>
        <c:axId val="-371942112"/>
        <c:scaling>
          <c:orientation val="minMax"/>
        </c:scaling>
        <c:delete val="0"/>
        <c:axPos val="b"/>
        <c:majorGridlines>
          <c:spPr>
            <a:ln>
              <a:prstDash val="sysDash"/>
            </a:ln>
          </c:spPr>
        </c:majorGridlines>
        <c:numFmt formatCode="General" sourceLinked="1"/>
        <c:majorTickMark val="out"/>
        <c:minorTickMark val="none"/>
        <c:tickLblPos val="nextTo"/>
        <c:txPr>
          <a:bodyPr/>
          <a:lstStyle/>
          <a:p>
            <a:pPr>
              <a:defRPr sz="1600"/>
            </a:pPr>
            <a:endParaRPr lang="en-US"/>
          </a:p>
        </c:txPr>
        <c:crossAx val="-371938112"/>
        <c:crosses val="autoZero"/>
        <c:auto val="1"/>
        <c:lblAlgn val="ctr"/>
        <c:lblOffset val="100"/>
        <c:tickLblSkip val="1"/>
        <c:tickMarkSkip val="1"/>
        <c:noMultiLvlLbl val="0"/>
      </c:catAx>
      <c:valAx>
        <c:axId val="-371938112"/>
        <c:scaling>
          <c:orientation val="minMax"/>
          <c:max val="0.6"/>
          <c:min val="0.3"/>
        </c:scaling>
        <c:delete val="0"/>
        <c:axPos val="l"/>
        <c:majorGridlines>
          <c:spPr>
            <a:ln>
              <a:prstDash val="sysDash"/>
            </a:ln>
          </c:spPr>
        </c:majorGridlines>
        <c:numFmt formatCode="0%" sourceLinked="0"/>
        <c:majorTickMark val="out"/>
        <c:minorTickMark val="none"/>
        <c:tickLblPos val="nextTo"/>
        <c:txPr>
          <a:bodyPr/>
          <a:lstStyle/>
          <a:p>
            <a:pPr>
              <a:defRPr sz="1600"/>
            </a:pPr>
            <a:endParaRPr lang="en-US"/>
          </a:p>
        </c:txPr>
        <c:crossAx val="-371942112"/>
        <c:crosses val="autoZero"/>
        <c:crossBetween val="midCat"/>
        <c:majorUnit val="0.02"/>
      </c:valAx>
      <c:spPr>
        <a:ln>
          <a:noFill/>
        </a:ln>
      </c:spPr>
    </c:plotArea>
    <c:legend>
      <c:legendPos val="r"/>
      <c:layout>
        <c:manualLayout>
          <c:xMode val="edge"/>
          <c:yMode val="edge"/>
          <c:x val="0.148150777777778"/>
          <c:y val="0.665876356406172"/>
          <c:w val="0.325292196047803"/>
          <c:h val="0.2252484375"/>
        </c:manualLayout>
      </c:layout>
      <c:overlay val="1"/>
      <c:spPr>
        <a:solidFill>
          <a:schemeClr val="bg1"/>
        </a:solidFill>
        <a:ln>
          <a:solidFill>
            <a:schemeClr val="bg1">
              <a:lumMod val="50000"/>
            </a:schemeClr>
          </a:solidFill>
        </a:ln>
      </c:spPr>
      <c:txPr>
        <a:bodyPr/>
        <a:lstStyle/>
        <a:p>
          <a:pPr>
            <a:defRPr sz="1600"/>
          </a:pPr>
          <a:endParaRPr lang="en-US"/>
        </a:p>
      </c:txPr>
    </c:legend>
    <c:plotVisOnly val="1"/>
    <c:dispBlanksAs val="gap"/>
    <c:showDLblsOverMax val="0"/>
  </c:chart>
  <c:spPr>
    <a:ln>
      <a:noFill/>
    </a:ln>
  </c:spPr>
  <c:txPr>
    <a:bodyPr/>
    <a:lstStyle/>
    <a:p>
      <a:pPr>
        <a:defRPr>
          <a:latin typeface="Calibri"/>
          <a:cs typeface="Calibri"/>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7. Middle 40% in Brazil: survey vs fiscal vs DINA series</a:t>
            </a:r>
          </a:p>
        </c:rich>
      </c:tx>
      <c:overlay val="0"/>
    </c:title>
    <c:autoTitleDeleted val="0"/>
    <c:plotArea>
      <c:layout/>
      <c:lineChart>
        <c:grouping val="standard"/>
        <c:varyColors val="0"/>
        <c:ser>
          <c:idx val="0"/>
          <c:order val="0"/>
          <c:tx>
            <c:strRef>
              <c:f>Shares!$E$4</c:f>
              <c:strCache>
                <c:ptCount val="1"/>
                <c:pt idx="0">
                  <c:v>Survey income series</c:v>
                </c:pt>
              </c:strCache>
            </c:strRef>
          </c:tx>
          <c:spPr>
            <a:ln w="25400" cap="flat" cmpd="sng" algn="ctr">
              <a:solidFill>
                <a:schemeClr val="accent2">
                  <a:lumMod val="60000"/>
                  <a:lumOff val="40000"/>
                </a:schemeClr>
              </a:solidFill>
              <a:prstDash val="solid"/>
            </a:ln>
            <a:effectLst/>
          </c:spPr>
          <c:marker>
            <c:symbol val="square"/>
            <c:size val="7"/>
            <c:spPr>
              <a:solidFill>
                <a:schemeClr val="bg1"/>
              </a:solidFill>
              <a:ln w="25400" cap="flat" cmpd="sng" algn="ctr">
                <a:solidFill>
                  <a:schemeClr val="accent2">
                    <a:lumMod val="60000"/>
                    <a:lumOff val="40000"/>
                  </a:schemeClr>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Shares!$E$5:$E$19</c:f>
              <c:numCache>
                <c:formatCode>0.0%</c:formatCode>
                <c:ptCount val="15"/>
                <c:pt idx="0">
                  <c:v>0.409527167342579</c:v>
                </c:pt>
                <c:pt idx="1">
                  <c:v>0.408769781471024</c:v>
                </c:pt>
                <c:pt idx="2">
                  <c:v>0.415465898943273</c:v>
                </c:pt>
                <c:pt idx="3">
                  <c:v>0.417956545499691</c:v>
                </c:pt>
                <c:pt idx="4">
                  <c:v>0.41619158495624</c:v>
                </c:pt>
                <c:pt idx="5">
                  <c:v>0.417629910491988</c:v>
                </c:pt>
                <c:pt idx="6">
                  <c:v>0.423746975880919</c:v>
                </c:pt>
                <c:pt idx="7">
                  <c:v>0.425332830902392</c:v>
                </c:pt>
                <c:pt idx="8">
                  <c:v>0.425485364290991</c:v>
                </c:pt>
                <c:pt idx="9">
                  <c:v>0.427506980973012</c:v>
                </c:pt>
                <c:pt idx="10">
                  <c:v>0.429224221929769</c:v>
                </c:pt>
                <c:pt idx="11">
                  <c:v>0.430585125599689</c:v>
                </c:pt>
                <c:pt idx="12">
                  <c:v>0.432025469443247</c:v>
                </c:pt>
                <c:pt idx="13">
                  <c:v>0.434146491475899</c:v>
                </c:pt>
                <c:pt idx="14">
                  <c:v>0.436016106881044</c:v>
                </c:pt>
              </c:numCache>
            </c:numRef>
          </c:val>
          <c:smooth val="0"/>
        </c:ser>
        <c:ser>
          <c:idx val="1"/>
          <c:order val="1"/>
          <c:tx>
            <c:strRef>
              <c:f>Shares!$F$4</c:f>
              <c:strCache>
                <c:ptCount val="1"/>
                <c:pt idx="0">
                  <c:v>Fiscal income series</c:v>
                </c:pt>
              </c:strCache>
            </c:strRef>
          </c:tx>
          <c:spPr>
            <a:ln w="25400" cap="flat" cmpd="sng" algn="ctr">
              <a:solidFill>
                <a:schemeClr val="accent2"/>
              </a:solidFill>
              <a:prstDash val="solid"/>
            </a:ln>
            <a:effectLst/>
          </c:spPr>
          <c:marker>
            <c:symbol val="square"/>
            <c:size val="7"/>
            <c:spPr>
              <a:solidFill>
                <a:srgbClr val="FF0000"/>
              </a:solidFill>
              <a:ln w="25400" cap="flat" cmpd="sng" algn="ctr">
                <a:solidFill>
                  <a:schemeClr val="accent2"/>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Shares!$F$5:$F$19</c:f>
              <c:numCache>
                <c:formatCode>0.0%</c:formatCode>
                <c:ptCount val="15"/>
                <c:pt idx="0">
                  <c:v>0.348057568542222</c:v>
                </c:pt>
                <c:pt idx="1">
                  <c:v>0.348754874114286</c:v>
                </c:pt>
                <c:pt idx="2">
                  <c:v>0.356580642802694</c:v>
                </c:pt>
                <c:pt idx="3">
                  <c:v>0.359460473233633</c:v>
                </c:pt>
                <c:pt idx="4">
                  <c:v>0.356946967775201</c:v>
                </c:pt>
                <c:pt idx="5">
                  <c:v>0.359066411840503</c:v>
                </c:pt>
                <c:pt idx="6">
                  <c:v>0.365611870122579</c:v>
                </c:pt>
                <c:pt idx="7">
                  <c:v>0.348814252525468</c:v>
                </c:pt>
                <c:pt idx="8">
                  <c:v>0.351005486175633</c:v>
                </c:pt>
                <c:pt idx="9">
                  <c:v>0.345820132148983</c:v>
                </c:pt>
                <c:pt idx="10">
                  <c:v>0.334454719964489</c:v>
                </c:pt>
                <c:pt idx="11">
                  <c:v>0.336857520517633</c:v>
                </c:pt>
                <c:pt idx="12">
                  <c:v>0.346770072072514</c:v>
                </c:pt>
                <c:pt idx="13">
                  <c:v>0.347827079375327</c:v>
                </c:pt>
                <c:pt idx="14">
                  <c:v>0.342871124330005</c:v>
                </c:pt>
              </c:numCache>
            </c:numRef>
          </c:val>
          <c:smooth val="0"/>
        </c:ser>
        <c:ser>
          <c:idx val="2"/>
          <c:order val="2"/>
          <c:tx>
            <c:strRef>
              <c:f>Shares!$G$4</c:f>
              <c:strCache>
                <c:ptCount val="1"/>
                <c:pt idx="0">
                  <c:v>National income series (DINA)</c:v>
                </c:pt>
              </c:strCache>
            </c:strRef>
          </c:tx>
          <c:spPr>
            <a:ln w="25400" cap="flat" cmpd="sng" algn="ctr">
              <a:solidFill>
                <a:srgbClr val="FF0000"/>
              </a:solidFill>
              <a:prstDash val="solid"/>
            </a:ln>
            <a:effectLst/>
          </c:spPr>
          <c:marker>
            <c:symbol val="square"/>
            <c:size val="9"/>
            <c:spPr>
              <a:solidFill>
                <a:srgbClr val="FF0000"/>
              </a:solidFill>
              <a:ln w="25400" cap="flat" cmpd="sng" algn="ctr">
                <a:solidFill>
                  <a:srgbClr val="FF000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Shares!$G$5:$G$19</c:f>
              <c:numCache>
                <c:formatCode>0.0%</c:formatCode>
                <c:ptCount val="15"/>
                <c:pt idx="0">
                  <c:v>0.330821595859058</c:v>
                </c:pt>
                <c:pt idx="1">
                  <c:v>0.320466192430896</c:v>
                </c:pt>
                <c:pt idx="2">
                  <c:v>0.321919011837585</c:v>
                </c:pt>
                <c:pt idx="3">
                  <c:v>0.323405709096911</c:v>
                </c:pt>
                <c:pt idx="4">
                  <c:v>0.318717145631471</c:v>
                </c:pt>
                <c:pt idx="5">
                  <c:v>0.314949451811027</c:v>
                </c:pt>
                <c:pt idx="6">
                  <c:v>0.318693053201172</c:v>
                </c:pt>
                <c:pt idx="7">
                  <c:v>0.306185806735879</c:v>
                </c:pt>
                <c:pt idx="8">
                  <c:v>0.314725402959106</c:v>
                </c:pt>
                <c:pt idx="9">
                  <c:v>0.309398396393005</c:v>
                </c:pt>
                <c:pt idx="10">
                  <c:v>0.298679830984169</c:v>
                </c:pt>
                <c:pt idx="11">
                  <c:v>0.305895572295034</c:v>
                </c:pt>
                <c:pt idx="12">
                  <c:v>0.309802928523577</c:v>
                </c:pt>
                <c:pt idx="13">
                  <c:v>0.310959796117966</c:v>
                </c:pt>
                <c:pt idx="14">
                  <c:v>0.305616765395442</c:v>
                </c:pt>
              </c:numCache>
            </c:numRef>
          </c:val>
          <c:smooth val="0"/>
        </c:ser>
        <c:dLbls>
          <c:showLegendKey val="0"/>
          <c:showVal val="0"/>
          <c:showCatName val="0"/>
          <c:showSerName val="0"/>
          <c:showPercent val="0"/>
          <c:showBubbleSize val="0"/>
        </c:dLbls>
        <c:marker val="1"/>
        <c:smooth val="0"/>
        <c:axId val="-375024832"/>
        <c:axId val="-372667008"/>
      </c:lineChart>
      <c:catAx>
        <c:axId val="-375024832"/>
        <c:scaling>
          <c:orientation val="minMax"/>
        </c:scaling>
        <c:delete val="0"/>
        <c:axPos val="b"/>
        <c:majorGridlines>
          <c:spPr>
            <a:ln>
              <a:prstDash val="sysDash"/>
            </a:ln>
          </c:spPr>
        </c:majorGridlines>
        <c:numFmt formatCode="General" sourceLinked="1"/>
        <c:majorTickMark val="out"/>
        <c:minorTickMark val="none"/>
        <c:tickLblPos val="nextTo"/>
        <c:crossAx val="-372667008"/>
        <c:crosses val="autoZero"/>
        <c:auto val="1"/>
        <c:lblAlgn val="ctr"/>
        <c:lblOffset val="100"/>
        <c:tickLblSkip val="1"/>
        <c:tickMarkSkip val="1"/>
        <c:noMultiLvlLbl val="0"/>
      </c:catAx>
      <c:valAx>
        <c:axId val="-372667008"/>
        <c:scaling>
          <c:orientation val="minMax"/>
          <c:max val="0.5"/>
          <c:min val="0.16"/>
        </c:scaling>
        <c:delete val="0"/>
        <c:axPos val="l"/>
        <c:majorGridlines>
          <c:spPr>
            <a:ln>
              <a:prstDash val="sysDash"/>
            </a:ln>
          </c:spPr>
        </c:majorGridlines>
        <c:numFmt formatCode="0%" sourceLinked="0"/>
        <c:majorTickMark val="out"/>
        <c:minorTickMark val="none"/>
        <c:tickLblPos val="nextTo"/>
        <c:crossAx val="-375024832"/>
        <c:crosses val="autoZero"/>
        <c:crossBetween val="midCat"/>
        <c:majorUnit val="0.02"/>
      </c:valAx>
      <c:spPr>
        <a:ln>
          <a:noFill/>
        </a:ln>
      </c:spPr>
    </c:plotArea>
    <c:legend>
      <c:legendPos val="r"/>
      <c:layout>
        <c:manualLayout>
          <c:xMode val="edge"/>
          <c:yMode val="edge"/>
          <c:x val="0.145349333333333"/>
          <c:y val="0.657860882800609"/>
          <c:w val="0.347304634839787"/>
          <c:h val="0.2252484375"/>
        </c:manualLayout>
      </c:layout>
      <c:overlay val="1"/>
      <c:spPr>
        <a:solidFill>
          <a:schemeClr val="bg1"/>
        </a:solidFill>
        <a:ln>
          <a:solidFill>
            <a:schemeClr val="bg1">
              <a:lumMod val="50000"/>
            </a:schemeClr>
          </a:solidFill>
        </a:ln>
      </c:spPr>
    </c:legend>
    <c:plotVisOnly val="1"/>
    <c:dispBlanksAs val="gap"/>
    <c:showDLblsOverMax val="0"/>
  </c:chart>
  <c:spPr>
    <a:ln>
      <a:noFill/>
    </a:ln>
  </c:spPr>
  <c:txPr>
    <a:bodyPr/>
    <a:lstStyle/>
    <a:p>
      <a:pPr>
        <a:defRPr sz="1600">
          <a:latin typeface="Calibri"/>
          <a:cs typeface="Calibri"/>
        </a:defRPr>
      </a:pPr>
      <a:endParaRPr lang="en-US"/>
    </a:p>
  </c:txPr>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Figure 8. Bottom 50% in Brazil: survey vs fiscal vs DINA series</a:t>
            </a:r>
          </a:p>
        </c:rich>
      </c:tx>
      <c:overlay val="0"/>
    </c:title>
    <c:autoTitleDeleted val="0"/>
    <c:plotArea>
      <c:layout/>
      <c:lineChart>
        <c:grouping val="standard"/>
        <c:varyColors val="0"/>
        <c:ser>
          <c:idx val="0"/>
          <c:order val="0"/>
          <c:tx>
            <c:strRef>
              <c:f>Shares!$B$4</c:f>
              <c:strCache>
                <c:ptCount val="1"/>
                <c:pt idx="0">
                  <c:v>Survey income series</c:v>
                </c:pt>
              </c:strCache>
            </c:strRef>
          </c:tx>
          <c:spPr>
            <a:ln w="25400" cap="flat" cmpd="sng" algn="ctr">
              <a:solidFill>
                <a:schemeClr val="accent1"/>
              </a:solidFill>
              <a:prstDash val="solid"/>
            </a:ln>
            <a:effectLst/>
          </c:spPr>
          <c:marker>
            <c:symbol val="triangle"/>
            <c:size val="7"/>
            <c:spPr>
              <a:solidFill>
                <a:schemeClr val="bg1"/>
              </a:solidFill>
              <a:ln w="25400" cap="flat" cmpd="sng" algn="ctr">
                <a:solidFill>
                  <a:schemeClr val="accent1"/>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Shares!$B$5:$B$19</c:f>
              <c:numCache>
                <c:formatCode>0.0%</c:formatCode>
                <c:ptCount val="15"/>
                <c:pt idx="0">
                  <c:v>0.125172196632383</c:v>
                </c:pt>
                <c:pt idx="1">
                  <c:v>0.128093357929015</c:v>
                </c:pt>
                <c:pt idx="2">
                  <c:v>0.132301651293945</c:v>
                </c:pt>
                <c:pt idx="3">
                  <c:v>0.136182268194813</c:v>
                </c:pt>
                <c:pt idx="4">
                  <c:v>0.13907609544855</c:v>
                </c:pt>
                <c:pt idx="5">
                  <c:v>0.141292014944227</c:v>
                </c:pt>
                <c:pt idx="6">
                  <c:v>0.14416423210855</c:v>
                </c:pt>
                <c:pt idx="7">
                  <c:v>0.149556820161893</c:v>
                </c:pt>
                <c:pt idx="8">
                  <c:v>0.150983199627096</c:v>
                </c:pt>
                <c:pt idx="9">
                  <c:v>0.153818137584165</c:v>
                </c:pt>
                <c:pt idx="10">
                  <c:v>0.156226245715168</c:v>
                </c:pt>
                <c:pt idx="11">
                  <c:v>0.158551532471195</c:v>
                </c:pt>
                <c:pt idx="12">
                  <c:v>0.158583410861771</c:v>
                </c:pt>
                <c:pt idx="13">
                  <c:v>0.161703309567935</c:v>
                </c:pt>
                <c:pt idx="14">
                  <c:v>0.160250575798027</c:v>
                </c:pt>
              </c:numCache>
            </c:numRef>
          </c:val>
          <c:smooth val="0"/>
        </c:ser>
        <c:ser>
          <c:idx val="1"/>
          <c:order val="1"/>
          <c:tx>
            <c:strRef>
              <c:f>Shares!$C$4</c:f>
              <c:strCache>
                <c:ptCount val="1"/>
                <c:pt idx="0">
                  <c:v>Fiscal income series</c:v>
                </c:pt>
              </c:strCache>
            </c:strRef>
          </c:tx>
          <c:spPr>
            <a:ln w="25400" cap="flat" cmpd="sng" algn="ctr">
              <a:solidFill>
                <a:srgbClr val="3366FF"/>
              </a:solidFill>
              <a:prstDash val="solid"/>
            </a:ln>
            <a:effectLst/>
          </c:spPr>
          <c:marker>
            <c:symbol val="triangle"/>
            <c:size val="7"/>
            <c:spPr>
              <a:solidFill>
                <a:srgbClr val="0000FF"/>
              </a:solidFill>
              <a:ln w="25400" cap="flat" cmpd="sng" algn="ctr">
                <a:solidFill>
                  <a:srgbClr val="3366FF"/>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Shares!$C$5:$C$19</c:f>
              <c:numCache>
                <c:formatCode>0.0%</c:formatCode>
                <c:ptCount val="15"/>
                <c:pt idx="0">
                  <c:v>0.106383981047371</c:v>
                </c:pt>
                <c:pt idx="1">
                  <c:v>0.109286901684968</c:v>
                </c:pt>
                <c:pt idx="2">
                  <c:v>0.113550132471147</c:v>
                </c:pt>
                <c:pt idx="3">
                  <c:v>0.115531947909898</c:v>
                </c:pt>
                <c:pt idx="4">
                  <c:v>0.119278698452285</c:v>
                </c:pt>
                <c:pt idx="5">
                  <c:v>0.121478887295145</c:v>
                </c:pt>
                <c:pt idx="6">
                  <c:v>0.124385913070928</c:v>
                </c:pt>
                <c:pt idx="7">
                  <c:v>0.122651125529569</c:v>
                </c:pt>
                <c:pt idx="8">
                  <c:v>0.124554064222096</c:v>
                </c:pt>
                <c:pt idx="9">
                  <c:v>0.12442699425679</c:v>
                </c:pt>
                <c:pt idx="10">
                  <c:v>0.121732657646518</c:v>
                </c:pt>
                <c:pt idx="11">
                  <c:v>0.123660478882709</c:v>
                </c:pt>
                <c:pt idx="12">
                  <c:v>0.12728874731601</c:v>
                </c:pt>
                <c:pt idx="13">
                  <c:v>0.12951191780181</c:v>
                </c:pt>
                <c:pt idx="14">
                  <c:v>0.125699222506235</c:v>
                </c:pt>
              </c:numCache>
            </c:numRef>
          </c:val>
          <c:smooth val="0"/>
        </c:ser>
        <c:ser>
          <c:idx val="2"/>
          <c:order val="2"/>
          <c:tx>
            <c:strRef>
              <c:f>Shares!$D$4</c:f>
              <c:strCache>
                <c:ptCount val="1"/>
                <c:pt idx="0">
                  <c:v>National income series (DINA)</c:v>
                </c:pt>
              </c:strCache>
            </c:strRef>
          </c:tx>
          <c:spPr>
            <a:ln w="25400" cap="flat" cmpd="sng" algn="ctr">
              <a:solidFill>
                <a:srgbClr val="000090"/>
              </a:solidFill>
              <a:prstDash val="solid"/>
            </a:ln>
            <a:effectLst/>
          </c:spPr>
          <c:marker>
            <c:symbol val="triangle"/>
            <c:size val="9"/>
            <c:spPr>
              <a:solidFill>
                <a:srgbClr val="000090"/>
              </a:solidFill>
              <a:ln w="25400" cap="flat" cmpd="sng" algn="ctr">
                <a:solidFill>
                  <a:srgbClr val="000090"/>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Shares!$D$5:$D$19</c:f>
              <c:numCache>
                <c:formatCode>0.0%</c:formatCode>
                <c:ptCount val="15"/>
                <c:pt idx="0">
                  <c:v>0.126314158176422</c:v>
                </c:pt>
                <c:pt idx="1">
                  <c:v>0.122848771517458</c:v>
                </c:pt>
                <c:pt idx="2">
                  <c:v>0.125315884204143</c:v>
                </c:pt>
                <c:pt idx="3">
                  <c:v>0.128753307875091</c:v>
                </c:pt>
                <c:pt idx="4">
                  <c:v>0.130286311416025</c:v>
                </c:pt>
                <c:pt idx="5">
                  <c:v>0.130349762946999</c:v>
                </c:pt>
                <c:pt idx="6">
                  <c:v>0.131873663175468</c:v>
                </c:pt>
                <c:pt idx="7">
                  <c:v>0.131769492540655</c:v>
                </c:pt>
                <c:pt idx="8">
                  <c:v>0.135591558126506</c:v>
                </c:pt>
                <c:pt idx="9">
                  <c:v>0.138498831106267</c:v>
                </c:pt>
                <c:pt idx="10">
                  <c:v>0.13601225380873</c:v>
                </c:pt>
                <c:pt idx="11">
                  <c:v>0.13989217030321</c:v>
                </c:pt>
                <c:pt idx="12">
                  <c:v>0.141310555799312</c:v>
                </c:pt>
                <c:pt idx="13">
                  <c:v>0.142932458399504</c:v>
                </c:pt>
                <c:pt idx="14">
                  <c:v>0.138810501860102</c:v>
                </c:pt>
              </c:numCache>
            </c:numRef>
          </c:val>
          <c:smooth val="0"/>
        </c:ser>
        <c:dLbls>
          <c:showLegendKey val="0"/>
          <c:showVal val="0"/>
          <c:showCatName val="0"/>
          <c:showSerName val="0"/>
          <c:showPercent val="0"/>
          <c:showBubbleSize val="0"/>
        </c:dLbls>
        <c:marker val="1"/>
        <c:smooth val="0"/>
        <c:axId val="-382834832"/>
        <c:axId val="-382788064"/>
      </c:lineChart>
      <c:catAx>
        <c:axId val="-382834832"/>
        <c:scaling>
          <c:orientation val="minMax"/>
        </c:scaling>
        <c:delete val="0"/>
        <c:axPos val="b"/>
        <c:majorGridlines>
          <c:spPr>
            <a:ln>
              <a:prstDash val="sysDash"/>
            </a:ln>
          </c:spPr>
        </c:majorGridlines>
        <c:numFmt formatCode="General" sourceLinked="1"/>
        <c:majorTickMark val="out"/>
        <c:minorTickMark val="none"/>
        <c:tickLblPos val="nextTo"/>
        <c:crossAx val="-382788064"/>
        <c:crosses val="autoZero"/>
        <c:auto val="1"/>
        <c:lblAlgn val="ctr"/>
        <c:lblOffset val="100"/>
        <c:tickLblSkip val="1"/>
        <c:tickMarkSkip val="1"/>
        <c:noMultiLvlLbl val="0"/>
      </c:catAx>
      <c:valAx>
        <c:axId val="-382788064"/>
        <c:scaling>
          <c:orientation val="minMax"/>
          <c:max val="0.2"/>
          <c:min val="0.04"/>
        </c:scaling>
        <c:delete val="0"/>
        <c:axPos val="l"/>
        <c:majorGridlines>
          <c:spPr>
            <a:ln>
              <a:prstDash val="sysDash"/>
            </a:ln>
          </c:spPr>
        </c:majorGridlines>
        <c:numFmt formatCode="0%" sourceLinked="0"/>
        <c:majorTickMark val="out"/>
        <c:minorTickMark val="none"/>
        <c:tickLblPos val="nextTo"/>
        <c:crossAx val="-382834832"/>
        <c:crosses val="autoZero"/>
        <c:crossBetween val="midCat"/>
        <c:majorUnit val="0.02"/>
      </c:valAx>
      <c:spPr>
        <a:ln>
          <a:noFill/>
        </a:ln>
      </c:spPr>
    </c:plotArea>
    <c:legend>
      <c:legendPos val="r"/>
      <c:layout>
        <c:manualLayout>
          <c:xMode val="edge"/>
          <c:yMode val="edge"/>
          <c:x val="0.146377444444444"/>
          <c:y val="0.650255026247428"/>
          <c:w val="0.358734820970581"/>
          <c:h val="0.2252484375"/>
        </c:manualLayout>
      </c:layout>
      <c:overlay val="1"/>
      <c:spPr>
        <a:solidFill>
          <a:schemeClr val="bg1"/>
        </a:solidFill>
        <a:ln>
          <a:solidFill>
            <a:schemeClr val="bg1">
              <a:lumMod val="50000"/>
            </a:schemeClr>
          </a:solidFill>
        </a:ln>
      </c:spPr>
    </c:legend>
    <c:plotVisOnly val="1"/>
    <c:dispBlanksAs val="gap"/>
    <c:showDLblsOverMax val="0"/>
  </c:chart>
  <c:spPr>
    <a:ln>
      <a:noFill/>
    </a:ln>
  </c:spPr>
  <c:txPr>
    <a:bodyPr/>
    <a:lstStyle/>
    <a:p>
      <a:pPr>
        <a:defRPr sz="1600">
          <a:latin typeface="Calibri"/>
          <a:cs typeface="Calibri"/>
        </a:defRPr>
      </a:pPr>
      <a:endParaRPr lang="en-US"/>
    </a:p>
  </c:txPr>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900"/>
            </a:pPr>
            <a:r>
              <a:rPr lang="en-US" sz="1900"/>
              <a:t>Figure 9. Top 1% in Brazil: survey vs fiscal vs DINA series</a:t>
            </a:r>
          </a:p>
        </c:rich>
      </c:tx>
      <c:overlay val="0"/>
    </c:title>
    <c:autoTitleDeleted val="0"/>
    <c:plotArea>
      <c:layout/>
      <c:lineChart>
        <c:grouping val="standard"/>
        <c:varyColors val="0"/>
        <c:ser>
          <c:idx val="2"/>
          <c:order val="0"/>
          <c:tx>
            <c:strRef>
              <c:f>Shares!$M$4</c:f>
              <c:strCache>
                <c:ptCount val="1"/>
                <c:pt idx="0">
                  <c:v>National income series (DINA)</c:v>
                </c:pt>
              </c:strCache>
            </c:strRef>
          </c:tx>
          <c:spPr>
            <a:ln w="25400" cap="flat" cmpd="sng" algn="ctr">
              <a:solidFill>
                <a:schemeClr val="tx1"/>
              </a:solidFill>
              <a:prstDash val="solid"/>
            </a:ln>
            <a:effectLst/>
          </c:spPr>
          <c:marker>
            <c:symbol val="circle"/>
            <c:size val="9"/>
            <c:spPr>
              <a:solidFill>
                <a:schemeClr val="tx1"/>
              </a:solidFill>
              <a:ln w="25400" cap="flat" cmpd="sng" algn="ctr">
                <a:solidFill>
                  <a:schemeClr val="tx1"/>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Shares!$M$5:$M$19</c:f>
              <c:numCache>
                <c:formatCode>0.0%</c:formatCode>
                <c:ptCount val="15"/>
                <c:pt idx="0">
                  <c:v>0.26210782842664</c:v>
                </c:pt>
                <c:pt idx="1">
                  <c:v>0.274151298161603</c:v>
                </c:pt>
                <c:pt idx="2">
                  <c:v>0.271991344044413</c:v>
                </c:pt>
                <c:pt idx="3">
                  <c:v>0.273154360541713</c:v>
                </c:pt>
                <c:pt idx="4">
                  <c:v>0.279042959036235</c:v>
                </c:pt>
                <c:pt idx="5">
                  <c:v>0.282252138297811</c:v>
                </c:pt>
                <c:pt idx="6">
                  <c:v>0.282933815343827</c:v>
                </c:pt>
                <c:pt idx="7">
                  <c:v>0.292855739543679</c:v>
                </c:pt>
                <c:pt idx="8">
                  <c:v>0.274428243051053</c:v>
                </c:pt>
                <c:pt idx="9">
                  <c:v>0.281901999937833</c:v>
                </c:pt>
                <c:pt idx="10">
                  <c:v>0.29614788530668</c:v>
                </c:pt>
                <c:pt idx="11">
                  <c:v>0.277312293322157</c:v>
                </c:pt>
                <c:pt idx="12">
                  <c:v>0.276511795431926</c:v>
                </c:pt>
                <c:pt idx="13">
                  <c:v>0.275217900082314</c:v>
                </c:pt>
                <c:pt idx="14">
                  <c:v>0.283492360359116</c:v>
                </c:pt>
              </c:numCache>
            </c:numRef>
          </c:val>
          <c:smooth val="0"/>
        </c:ser>
        <c:ser>
          <c:idx val="1"/>
          <c:order val="1"/>
          <c:tx>
            <c:strRef>
              <c:f>Shares!$L$4</c:f>
              <c:strCache>
                <c:ptCount val="1"/>
                <c:pt idx="0">
                  <c:v>Fiscal income series</c:v>
                </c:pt>
              </c:strCache>
            </c:strRef>
          </c:tx>
          <c:spPr>
            <a:ln w="25400" cap="flat" cmpd="sng" algn="ctr">
              <a:solidFill>
                <a:schemeClr val="tx1">
                  <a:lumMod val="75000"/>
                  <a:lumOff val="25000"/>
                </a:schemeClr>
              </a:solidFill>
              <a:prstDash val="solid"/>
            </a:ln>
            <a:effectLst/>
          </c:spPr>
          <c:marker>
            <c:symbol val="circle"/>
            <c:size val="7"/>
            <c:spPr>
              <a:solidFill>
                <a:schemeClr val="tx1">
                  <a:lumMod val="75000"/>
                  <a:lumOff val="25000"/>
                </a:schemeClr>
              </a:solidFill>
              <a:ln w="25400" cap="flat" cmpd="sng" algn="ctr">
                <a:solidFill>
                  <a:schemeClr val="tx1">
                    <a:lumMod val="75000"/>
                    <a:lumOff val="25000"/>
                  </a:schemeClr>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Shares!$L$5:$L$19</c:f>
              <c:numCache>
                <c:formatCode>0.0%</c:formatCode>
                <c:ptCount val="15"/>
                <c:pt idx="0">
                  <c:v>0.246385725928648</c:v>
                </c:pt>
                <c:pt idx="1">
                  <c:v>0.240400403211068</c:v>
                </c:pt>
                <c:pt idx="2">
                  <c:v>0.231754757553042</c:v>
                </c:pt>
                <c:pt idx="3">
                  <c:v>0.231969752611994</c:v>
                </c:pt>
                <c:pt idx="4">
                  <c:v>0.233345169870642</c:v>
                </c:pt>
                <c:pt idx="5">
                  <c:v>0.229699559015693</c:v>
                </c:pt>
                <c:pt idx="6">
                  <c:v>0.225009328608752</c:v>
                </c:pt>
                <c:pt idx="7">
                  <c:v>0.243087583825727</c:v>
                </c:pt>
                <c:pt idx="8">
                  <c:v>0.231684418601079</c:v>
                </c:pt>
                <c:pt idx="9">
                  <c:v>0.237640293387679</c:v>
                </c:pt>
                <c:pt idx="10">
                  <c:v>0.251156451464069</c:v>
                </c:pt>
                <c:pt idx="11">
                  <c:v>0.239146362372422</c:v>
                </c:pt>
                <c:pt idx="12">
                  <c:v>0.230233945406811</c:v>
                </c:pt>
                <c:pt idx="13">
                  <c:v>0.230637557776162</c:v>
                </c:pt>
                <c:pt idx="14">
                  <c:v>0.236031409727205</c:v>
                </c:pt>
              </c:numCache>
            </c:numRef>
          </c:val>
          <c:smooth val="0"/>
        </c:ser>
        <c:ser>
          <c:idx val="0"/>
          <c:order val="2"/>
          <c:tx>
            <c:strRef>
              <c:f>Shares!$K$4</c:f>
              <c:strCache>
                <c:ptCount val="1"/>
                <c:pt idx="0">
                  <c:v>Survey income series</c:v>
                </c:pt>
              </c:strCache>
            </c:strRef>
          </c:tx>
          <c:spPr>
            <a:ln w="25400" cap="flat" cmpd="sng" algn="ctr">
              <a:solidFill>
                <a:schemeClr val="tx1">
                  <a:lumMod val="50000"/>
                  <a:lumOff val="50000"/>
                </a:schemeClr>
              </a:solidFill>
              <a:prstDash val="solid"/>
            </a:ln>
            <a:effectLst/>
          </c:spPr>
          <c:marker>
            <c:symbol val="circle"/>
            <c:size val="7"/>
            <c:spPr>
              <a:solidFill>
                <a:schemeClr val="bg1"/>
              </a:solidFill>
              <a:ln w="25400" cap="flat" cmpd="sng" algn="ctr">
                <a:solidFill>
                  <a:schemeClr val="tx1">
                    <a:lumMod val="50000"/>
                    <a:lumOff val="50000"/>
                  </a:schemeClr>
                </a:solidFill>
                <a:prstDash val="solid"/>
              </a:ln>
              <a:effectLst/>
            </c:spPr>
          </c:marker>
          <c:cat>
            <c:numRef>
              <c:f>Shares!$A$5:$A$19</c:f>
              <c:numCache>
                <c:formatCode>General</c:formatCode>
                <c:ptCount val="15"/>
                <c:pt idx="0">
                  <c:v>2001.0</c:v>
                </c:pt>
                <c:pt idx="1">
                  <c:v>2002.0</c:v>
                </c:pt>
                <c:pt idx="2">
                  <c:v>2003.0</c:v>
                </c:pt>
                <c:pt idx="3">
                  <c:v>2004.0</c:v>
                </c:pt>
                <c:pt idx="4">
                  <c:v>2005.0</c:v>
                </c:pt>
                <c:pt idx="5">
                  <c:v>2006.0</c:v>
                </c:pt>
                <c:pt idx="6">
                  <c:v>2007.0</c:v>
                </c:pt>
                <c:pt idx="7">
                  <c:v>2008.0</c:v>
                </c:pt>
                <c:pt idx="8">
                  <c:v>2009.0</c:v>
                </c:pt>
                <c:pt idx="9">
                  <c:v>2010.0</c:v>
                </c:pt>
                <c:pt idx="10">
                  <c:v>2011.0</c:v>
                </c:pt>
                <c:pt idx="11">
                  <c:v>2012.0</c:v>
                </c:pt>
                <c:pt idx="12">
                  <c:v>2013.0</c:v>
                </c:pt>
                <c:pt idx="13">
                  <c:v>2014.0</c:v>
                </c:pt>
                <c:pt idx="14">
                  <c:v>2015.0</c:v>
                </c:pt>
              </c:numCache>
            </c:numRef>
          </c:cat>
          <c:val>
            <c:numRef>
              <c:f>Shares!$K$5:$K$19</c:f>
              <c:numCache>
                <c:formatCode>0.0%</c:formatCode>
                <c:ptCount val="15"/>
                <c:pt idx="0">
                  <c:v>0.12867182505572</c:v>
                </c:pt>
                <c:pt idx="1">
                  <c:v>0.125063324837667</c:v>
                </c:pt>
                <c:pt idx="2">
                  <c:v>0.119851247668655</c:v>
                </c:pt>
                <c:pt idx="3">
                  <c:v>0.119714740982526</c:v>
                </c:pt>
                <c:pt idx="4">
                  <c:v>0.120760442333601</c:v>
                </c:pt>
                <c:pt idx="5">
                  <c:v>0.118580494299945</c:v>
                </c:pt>
                <c:pt idx="6">
                  <c:v>0.115750567770563</c:v>
                </c:pt>
                <c:pt idx="7">
                  <c:v>0.114744575066758</c:v>
                </c:pt>
                <c:pt idx="8">
                  <c:v>0.118107669684338</c:v>
                </c:pt>
                <c:pt idx="9">
                  <c:v>0.11451320940741</c:v>
                </c:pt>
                <c:pt idx="10">
                  <c:v>0.111459933056917</c:v>
                </c:pt>
                <c:pt idx="11">
                  <c:v>0.114569165949582</c:v>
                </c:pt>
                <c:pt idx="12">
                  <c:v>0.10992921548054</c:v>
                </c:pt>
                <c:pt idx="13">
                  <c:v>0.106488402418335</c:v>
                </c:pt>
                <c:pt idx="14">
                  <c:v>0.106582164668776</c:v>
                </c:pt>
              </c:numCache>
            </c:numRef>
          </c:val>
          <c:smooth val="0"/>
        </c:ser>
        <c:dLbls>
          <c:showLegendKey val="0"/>
          <c:showVal val="0"/>
          <c:showCatName val="0"/>
          <c:showSerName val="0"/>
          <c:showPercent val="0"/>
          <c:showBubbleSize val="0"/>
        </c:dLbls>
        <c:marker val="1"/>
        <c:smooth val="0"/>
        <c:axId val="-387676608"/>
        <c:axId val="-387672368"/>
      </c:lineChart>
      <c:catAx>
        <c:axId val="-387676608"/>
        <c:scaling>
          <c:orientation val="minMax"/>
        </c:scaling>
        <c:delete val="0"/>
        <c:axPos val="b"/>
        <c:majorGridlines>
          <c:spPr>
            <a:ln>
              <a:prstDash val="sysDash"/>
            </a:ln>
          </c:spPr>
        </c:majorGridlines>
        <c:numFmt formatCode="General" sourceLinked="1"/>
        <c:majorTickMark val="out"/>
        <c:minorTickMark val="none"/>
        <c:tickLblPos val="nextTo"/>
        <c:crossAx val="-387672368"/>
        <c:crosses val="autoZero"/>
        <c:auto val="1"/>
        <c:lblAlgn val="ctr"/>
        <c:lblOffset val="100"/>
        <c:tickLblSkip val="1"/>
        <c:tickMarkSkip val="1"/>
        <c:noMultiLvlLbl val="0"/>
      </c:catAx>
      <c:valAx>
        <c:axId val="-387672368"/>
        <c:scaling>
          <c:orientation val="minMax"/>
          <c:max val="0.4"/>
          <c:min val="0.06"/>
        </c:scaling>
        <c:delete val="0"/>
        <c:axPos val="l"/>
        <c:majorGridlines>
          <c:spPr>
            <a:ln>
              <a:prstDash val="sysDash"/>
            </a:ln>
          </c:spPr>
        </c:majorGridlines>
        <c:numFmt formatCode="0%" sourceLinked="0"/>
        <c:majorTickMark val="out"/>
        <c:minorTickMark val="none"/>
        <c:tickLblPos val="nextTo"/>
        <c:crossAx val="-387676608"/>
        <c:crosses val="autoZero"/>
        <c:crossBetween val="midCat"/>
        <c:majorUnit val="0.02"/>
      </c:valAx>
      <c:spPr>
        <a:ln>
          <a:solidFill>
            <a:schemeClr val="bg1">
              <a:lumMod val="65000"/>
            </a:schemeClr>
          </a:solidFill>
        </a:ln>
      </c:spPr>
    </c:plotArea>
    <c:legend>
      <c:legendPos val="r"/>
      <c:layout>
        <c:manualLayout>
          <c:xMode val="edge"/>
          <c:yMode val="edge"/>
          <c:x val="0.0973459631484449"/>
          <c:y val="0.11251703004851"/>
          <c:w val="0.339171239815132"/>
          <c:h val="0.2252484375"/>
        </c:manualLayout>
      </c:layout>
      <c:overlay val="1"/>
      <c:spPr>
        <a:solidFill>
          <a:schemeClr val="bg1"/>
        </a:solidFill>
        <a:ln>
          <a:solidFill>
            <a:schemeClr val="bg1">
              <a:lumMod val="50000"/>
            </a:schemeClr>
          </a:solidFill>
        </a:ln>
      </c:spPr>
    </c:legend>
    <c:plotVisOnly val="1"/>
    <c:dispBlanksAs val="gap"/>
    <c:showDLblsOverMax val="0"/>
  </c:chart>
  <c:spPr>
    <a:ln>
      <a:noFill/>
    </a:ln>
  </c:spPr>
  <c:txPr>
    <a:bodyPr/>
    <a:lstStyle/>
    <a:p>
      <a:pPr>
        <a:defRPr sz="1600">
          <a:latin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17.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18.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20.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21.xml.rels><?xml version="1.0" encoding="UTF-8" standalone="yes"?>
<Relationships xmlns="http://schemas.openxmlformats.org/package/2006/relationships"><Relationship Id="rId1" Type="http://schemas.openxmlformats.org/officeDocument/2006/relationships/drawing" Target="../drawings/drawing2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0.xml"/></Relationships>
</file>

<file path=xl/chartsheets/sheet1.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16.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sheetViews>
    <sheetView zoomScale="131"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20.xml><?xml version="1.0" encoding="utf-8"?>
<chartsheet xmlns="http://schemas.openxmlformats.org/spreadsheetml/2006/main" xmlns:r="http://schemas.openxmlformats.org/officeDocument/2006/relationships">
  <sheetPr/>
  <sheetViews>
    <sheetView zoomScale="131" workbookViewId="0" zoomToFit="1"/>
  </sheetViews>
  <pageMargins left="0.7" right="0.7" top="0.75" bottom="0.75" header="0.3" footer="0.3"/>
  <drawing r:id="rId1"/>
</chartsheet>
</file>

<file path=xl/chartsheets/sheet21.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92" workbookViewId="0" zoomToFit="1"/>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sheetViews>
    <sheetView zoomScale="172"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9303488"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9303488"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9303488"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9303488"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0.16852</cdr:x>
      <cdr:y>0.66026</cdr:y>
    </cdr:from>
    <cdr:to>
      <cdr:x>0.57242</cdr:x>
      <cdr:y>0.66026</cdr:y>
    </cdr:to>
    <cdr:cxnSp macro="">
      <cdr:nvCxnSpPr>
        <cdr:cNvPr id="3" name="Straight Arrow Connector 2"/>
        <cdr:cNvCxnSpPr/>
      </cdr:nvCxnSpPr>
      <cdr:spPr>
        <a:xfrm xmlns:a="http://schemas.openxmlformats.org/drawingml/2006/main">
          <a:off x="1568061" y="4004388"/>
          <a:ext cx="3758163" cy="0"/>
        </a:xfrm>
        <a:prstGeom xmlns:a="http://schemas.openxmlformats.org/drawingml/2006/main" prst="straightConnector1">
          <a:avLst/>
        </a:prstGeom>
        <a:ln xmlns:a="http://schemas.openxmlformats.org/drawingml/2006/main">
          <a:headEnd type="triangle"/>
          <a:tailEnd type="triangle"/>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0.67409</cdr:x>
      <cdr:y>0.32906</cdr:y>
    </cdr:from>
    <cdr:to>
      <cdr:x>0.92758</cdr:x>
      <cdr:y>0.66026</cdr:y>
    </cdr:to>
    <cdr:cxnSp macro="">
      <cdr:nvCxnSpPr>
        <cdr:cNvPr id="6" name="Straight Arrow Connector 5"/>
        <cdr:cNvCxnSpPr/>
      </cdr:nvCxnSpPr>
      <cdr:spPr>
        <a:xfrm xmlns:a="http://schemas.openxmlformats.org/drawingml/2006/main" flipV="1">
          <a:off x="6272245" y="1995714"/>
          <a:ext cx="2358571" cy="2008674"/>
        </a:xfrm>
        <a:prstGeom xmlns:a="http://schemas.openxmlformats.org/drawingml/2006/main" prst="straightConnector1">
          <a:avLst/>
        </a:prstGeom>
        <a:ln xmlns:a="http://schemas.openxmlformats.org/drawingml/2006/main">
          <a:tailEnd type="triangle"/>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0.31476</cdr:x>
      <cdr:y>0.66667</cdr:y>
    </cdr:from>
    <cdr:to>
      <cdr:x>0.4039</cdr:x>
      <cdr:y>0.73077</cdr:y>
    </cdr:to>
    <cdr:sp macro="" textlink="">
      <cdr:nvSpPr>
        <cdr:cNvPr id="9" name="TextBox 8"/>
        <cdr:cNvSpPr txBox="1"/>
      </cdr:nvSpPr>
      <cdr:spPr>
        <a:xfrm xmlns:a="http://schemas.openxmlformats.org/drawingml/2006/main">
          <a:off x="2928775" y="4043266"/>
          <a:ext cx="829388" cy="3887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1800" b="1"/>
            <a:t>- 0.3%</a:t>
          </a:r>
        </a:p>
      </cdr:txBody>
    </cdr:sp>
  </cdr:relSizeAnchor>
  <cdr:relSizeAnchor xmlns:cdr="http://schemas.openxmlformats.org/drawingml/2006/chartDrawing">
    <cdr:from>
      <cdr:x>0.66145</cdr:x>
      <cdr:y>0.30538</cdr:y>
    </cdr:from>
    <cdr:to>
      <cdr:x>0.76462</cdr:x>
      <cdr:y>0.36949</cdr:y>
    </cdr:to>
    <cdr:sp macro="" textlink="">
      <cdr:nvSpPr>
        <cdr:cNvPr id="10" name="TextBox 9"/>
        <cdr:cNvSpPr txBox="1"/>
      </cdr:nvSpPr>
      <cdr:spPr>
        <a:xfrm xmlns:a="http://schemas.openxmlformats.org/drawingml/2006/main">
          <a:off x="6154576" y="1852128"/>
          <a:ext cx="960016" cy="38877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800" b="1"/>
            <a:t>+ 18.2%</a:t>
          </a:r>
        </a:p>
      </cdr:txBody>
    </cdr:sp>
  </cdr:relSizeAnchor>
</c:userShapes>
</file>

<file path=xl/drawings/drawing20.xml><?xml version="1.0" encoding="utf-8"?>
<xdr:wsDr xmlns:xdr="http://schemas.openxmlformats.org/drawingml/2006/spreadsheetDrawing" xmlns:a="http://schemas.openxmlformats.org/drawingml/2006/main">
  <xdr:absoluteAnchor>
    <xdr:pos x="0" y="0"/>
    <xdr:ext cx="9303488"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absoluteAnchor>
    <xdr:pos x="0" y="0"/>
    <xdr:ext cx="9303488"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xdr:wsDr xmlns:xdr="http://schemas.openxmlformats.org/drawingml/2006/spreadsheetDrawing" xmlns:a="http://schemas.openxmlformats.org/drawingml/2006/main">
  <xdr:absoluteAnchor>
    <xdr:pos x="0" y="0"/>
    <xdr:ext cx="9303488"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303488"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304130" cy="606010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9310872" cy="60694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marcmorgan/Google%20Drive/PhD/Brazil/Income%20distribution/WID/Data/DIRPF_2007-2016/gn-irpf-ac2007.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marcmorgan/Google%20Drive/PhD/Brazil/Income%20distribution/WID/Data/DIRPF_2007-2016/gn-irpf-ac2008.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marcmorgan/Google%20Drive/PhD/Brazil/Income%20distribution/WID/Data/DIRPF_2007-2016/gn-irpf-ac2009.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marcmorgan/Google%20Drive/PhD/Brazil/Income%20distribution/WID/Data/DIRPF_2007-2016/gn-irpf-ac2010.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marcmorgan/Google%20Drive/PhD/Brazil/Income%20distribution/WID/Data/DIRPF_2007-2016/gn-irpf-ac2011.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marcmorgan/Google%20Drive/PhD/Brazil/Income%20distribution/WID/Data/DIRPF_2007-2016/gn-irpf-ac2012.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marcmorgan/Google%20Drive/PhD/Brazil/Income%20distribution/WID/Data/DIRPF_2007-2016/gn-irpf-ac2013.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marcmorgan/Google%20Drive/PhD/Brazil/Income%20distribution/WID/Data/DIRPF_2007-2016/gn-irpf-ac2014.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Users/marcmorgan/Google%20Drive/PhD/Brazil/Income%20distribution/WID/Data/DIRPF_2007-2016/gn-irpf-ac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ropbox/Piketty2013Capital21c/VersionJuillet2013/xls/https::nowa.nuff.ox.ac.uk:senate%20poverty%20response/pov%20response/minimum%20w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joint%20income%20dist/All%20couples%201970%20to%202004%20MFTTAWE%20comparis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thomaspiketty/Dropbox/PikettyZucmanWorldWealth/Work/CapitalIsBack/Germany.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scal%20distribution.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marcmorgan/Google%20Drive/PhD/Brazil/Income%20distribution/WID/Data/Tabulations_social%20contributions/Tabulations_employees&amp;other.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Brazil%20inequality%20series%20WID.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marcmorgan/Google%20Drive/PhD/Brazil/Income%20distribution/WID/Data/Pareto%20interpolation_wid/Survey%20income/Results%202015%20survey.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marcmorgan/Documents/Fiscal%20distribu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1_T1"/>
      <sheetName val="P2_T2"/>
      <sheetName val="P3_T3"/>
      <sheetName val="P4_P5_T4"/>
      <sheetName val="P6_P7_T5"/>
      <sheetName val="P8_P9_T6"/>
      <sheetName val="P10_P11_T7"/>
      <sheetName val="P12_P13_T8"/>
      <sheetName val="P14_P15_T9"/>
      <sheetName val="P16_P17_T10"/>
      <sheetName val="P18_T11"/>
      <sheetName val="P19-26_T12"/>
      <sheetName val="P27_40_T13"/>
      <sheetName val="P41_T14"/>
      <sheetName val="P42_T14"/>
      <sheetName val="P43_T14"/>
      <sheetName val="P44_T15"/>
      <sheetName val="P45_T16"/>
      <sheetName val="P46_T17"/>
      <sheetName val="P47_T18"/>
      <sheetName val="P48_T19"/>
      <sheetName val="P49_T20"/>
      <sheetName val="P50_T21"/>
      <sheetName val="P51_T22"/>
      <sheetName val="P52_T23"/>
    </sheetNames>
    <sheetDataSet>
      <sheetData sheetId="0" refreshError="1"/>
      <sheetData sheetId="1" refreshError="1"/>
      <sheetData sheetId="2" refreshError="1"/>
      <sheetData sheetId="3" refreshError="1"/>
      <sheetData sheetId="4" refreshError="1"/>
      <sheetData sheetId="5" refreshError="1"/>
      <sheetData sheetId="6" refreshError="1">
        <row r="12">
          <cell r="D12">
            <v>3540822</v>
          </cell>
        </row>
        <row r="13">
          <cell r="D13">
            <v>1147143</v>
          </cell>
        </row>
        <row r="23">
          <cell r="D23">
            <v>25224768</v>
          </cell>
        </row>
      </sheetData>
      <sheetData sheetId="7" refreshError="1"/>
      <sheetData sheetId="8" refreshError="1"/>
      <sheetData sheetId="9" refreshError="1"/>
      <sheetData sheetId="10" refreshError="1"/>
      <sheetData sheetId="11" refreshError="1"/>
      <sheetData sheetId="12">
        <row r="14">
          <cell r="X14">
            <v>0.81080080530990306</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1_T1"/>
      <sheetName val="P2_T2"/>
      <sheetName val="P3_T3"/>
      <sheetName val="P4_P5_T4"/>
      <sheetName val="P6_P7_T5"/>
      <sheetName val="P8_P9_T6"/>
      <sheetName val="P10_P11_T7"/>
      <sheetName val="P12_P13_T8"/>
      <sheetName val="P14_P15_T9"/>
      <sheetName val="P16_P17_T10"/>
      <sheetName val="P18_T11"/>
      <sheetName val="P19-26_T12"/>
      <sheetName val="P27_40_T13"/>
      <sheetName val="P41_T14"/>
      <sheetName val="P42_T14"/>
      <sheetName val="P43_T14"/>
      <sheetName val="P44_T15"/>
      <sheetName val="P45_T16"/>
      <sheetName val="P46_T17"/>
      <sheetName val="P47_T18"/>
      <sheetName val="P48_T19"/>
      <sheetName val="P49_T20"/>
      <sheetName val="P50_T21"/>
      <sheetName val="P51_T22"/>
      <sheetName val="P52_T23"/>
    </sheetNames>
    <sheetDataSet>
      <sheetData sheetId="0" refreshError="1"/>
      <sheetData sheetId="1" refreshError="1"/>
      <sheetData sheetId="2" refreshError="1"/>
      <sheetData sheetId="3" refreshError="1"/>
      <sheetData sheetId="4" refreshError="1"/>
      <sheetData sheetId="5" refreshError="1"/>
      <sheetData sheetId="6" refreshError="1">
        <row r="12">
          <cell r="E12">
            <v>3353442</v>
          </cell>
        </row>
        <row r="13">
          <cell r="E13">
            <v>1130558</v>
          </cell>
        </row>
        <row r="23">
          <cell r="E23">
            <v>25772355</v>
          </cell>
        </row>
      </sheetData>
      <sheetData sheetId="7" refreshError="1"/>
      <sheetData sheetId="8" refreshError="1"/>
      <sheetData sheetId="9" refreshError="1"/>
      <sheetData sheetId="10" refreshError="1"/>
      <sheetData sheetId="11" refreshError="1"/>
      <sheetData sheetId="12">
        <row r="14">
          <cell r="AC14">
            <v>0.70380470250467309</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1_T1"/>
      <sheetName val="P2_T2"/>
      <sheetName val="P3_T3"/>
      <sheetName val="P4_P5_T4"/>
      <sheetName val="P6_P7_T5"/>
      <sheetName val="P8_P9_T6"/>
      <sheetName val="P10_P11_T7"/>
      <sheetName val="P12_P13_T8"/>
      <sheetName val="P14_P15_T9"/>
      <sheetName val="P16_P17_T10"/>
      <sheetName val="P18_T11"/>
      <sheetName val="P19-26_T12"/>
      <sheetName val="P27_40_T13"/>
      <sheetName val="P41_T14"/>
      <sheetName val="P42_T14"/>
      <sheetName val="P43_T14"/>
      <sheetName val="P44_T15"/>
      <sheetName val="P45_T16"/>
      <sheetName val="P46_T17"/>
      <sheetName val="P47_T18"/>
      <sheetName val="P48_T19"/>
      <sheetName val="P49_T20"/>
      <sheetName val="P50_T21"/>
      <sheetName val="P51_T22"/>
      <sheetName val="P52_T23"/>
    </sheetNames>
    <sheetDataSet>
      <sheetData sheetId="0"/>
      <sheetData sheetId="1"/>
      <sheetData sheetId="2"/>
      <sheetData sheetId="3"/>
      <sheetData sheetId="4"/>
      <sheetData sheetId="5"/>
      <sheetData sheetId="6">
        <row r="12">
          <cell r="D12">
            <v>2564449</v>
          </cell>
        </row>
        <row r="13">
          <cell r="D13">
            <v>934394</v>
          </cell>
        </row>
        <row r="23">
          <cell r="D23">
            <v>24383614</v>
          </cell>
        </row>
      </sheetData>
      <sheetData sheetId="7"/>
      <sheetData sheetId="8">
        <row r="62">
          <cell r="F62">
            <v>0.26693945712129657</v>
          </cell>
        </row>
      </sheetData>
      <sheetData sheetId="9"/>
      <sheetData sheetId="10"/>
      <sheetData sheetId="11"/>
      <sheetData sheetId="12">
        <row r="14">
          <cell r="X14">
            <v>0.71162268809257589</v>
          </cell>
        </row>
      </sheetData>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1_T1"/>
      <sheetName val="P2_T2"/>
      <sheetName val="P3_T3"/>
      <sheetName val="P4_P5_T4"/>
      <sheetName val="P6_P7_T5"/>
      <sheetName val="P8_P9_T6"/>
      <sheetName val="P10_P11_T7"/>
      <sheetName val="P12_P13_T8"/>
      <sheetName val="P14_P15_T9"/>
      <sheetName val="P16_P17_T10"/>
      <sheetName val="P18_T11"/>
      <sheetName val="P19-26_T12"/>
      <sheetName val="P27_40_T13"/>
      <sheetName val="P41_T14"/>
      <sheetName val="P42_T14"/>
      <sheetName val="P43_T14"/>
      <sheetName val="P44_T15"/>
      <sheetName val="P45_T16"/>
      <sheetName val="P46_T17"/>
      <sheetName val="P48_T19"/>
      <sheetName val="P47_T18"/>
      <sheetName val="P49_T20"/>
      <sheetName val="P50_T21"/>
      <sheetName val="P51_T22"/>
      <sheetName val="P52_T23"/>
    </sheetNames>
    <sheetDataSet>
      <sheetData sheetId="0" refreshError="1"/>
      <sheetData sheetId="1" refreshError="1"/>
      <sheetData sheetId="2" refreshError="1"/>
      <sheetData sheetId="3" refreshError="1"/>
      <sheetData sheetId="4" refreshError="1"/>
      <sheetData sheetId="5" refreshError="1"/>
      <sheetData sheetId="6" refreshError="1">
        <row r="12">
          <cell r="D12">
            <v>2207798</v>
          </cell>
        </row>
        <row r="13">
          <cell r="D13">
            <v>935319</v>
          </cell>
        </row>
        <row r="23">
          <cell r="D23">
            <v>23962983</v>
          </cell>
        </row>
      </sheetData>
      <sheetData sheetId="7" refreshError="1"/>
      <sheetData sheetId="8" refreshError="1"/>
      <sheetData sheetId="9" refreshError="1"/>
      <sheetData sheetId="10" refreshError="1"/>
      <sheetData sheetId="11" refreshError="1"/>
      <sheetData sheetId="12">
        <row r="14">
          <cell r="X14">
            <v>0.67972367935649858</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1_T1"/>
      <sheetName val="P2_T2"/>
      <sheetName val="P3_T3"/>
      <sheetName val="P4_P5_T4"/>
      <sheetName val="P6_P7_T5"/>
      <sheetName val="P8_P9_T6"/>
      <sheetName val="P10_P11_T7"/>
      <sheetName val="P12_P13_T8"/>
      <sheetName val="P14_P15_T9"/>
      <sheetName val="P16_P17_T10"/>
      <sheetName val="P18_T11"/>
      <sheetName val="P19-26_T12"/>
      <sheetName val="P27_40_T13"/>
      <sheetName val="P41_T14"/>
      <sheetName val="P42_T14"/>
      <sheetName val="P43_T14"/>
      <sheetName val="P44_T15"/>
      <sheetName val="P45_T16"/>
      <sheetName val="P46_T17"/>
      <sheetName val="P47_T18"/>
      <sheetName val="P48_T19"/>
      <sheetName val="P49_T20"/>
      <sheetName val="P50_T21"/>
      <sheetName val="P51_T22"/>
      <sheetName val="P52_T23"/>
    </sheetNames>
    <sheetDataSet>
      <sheetData sheetId="0" refreshError="1"/>
      <sheetData sheetId="1" refreshError="1"/>
      <sheetData sheetId="2" refreshError="1"/>
      <sheetData sheetId="3" refreshError="1"/>
      <sheetData sheetId="4" refreshError="1"/>
      <sheetData sheetId="5" refreshError="1"/>
      <sheetData sheetId="6" refreshError="1">
        <row r="12">
          <cell r="D12">
            <v>2137532</v>
          </cell>
        </row>
        <row r="13">
          <cell r="D13">
            <v>907526</v>
          </cell>
        </row>
        <row r="23">
          <cell r="D23">
            <v>24898185</v>
          </cell>
        </row>
      </sheetData>
      <sheetData sheetId="7" refreshError="1"/>
      <sheetData sheetId="8" refreshError="1"/>
      <sheetData sheetId="9" refreshError="1"/>
      <sheetData sheetId="10" refreshError="1"/>
      <sheetData sheetId="11" refreshError="1"/>
      <sheetData sheetId="12">
        <row r="14">
          <cell r="X14">
            <v>0.65963888738320886</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1_T1"/>
      <sheetName val="P2_T2"/>
      <sheetName val="P3_T3"/>
      <sheetName val="P4_P5_T4"/>
      <sheetName val="P6_P7_T5"/>
      <sheetName val="P8_P9_T6"/>
      <sheetName val="P10_P11_T7"/>
      <sheetName val="P12_P13_T8"/>
      <sheetName val="P14_P15_T9"/>
      <sheetName val="P16_P17_T10"/>
      <sheetName val="P18_T11"/>
      <sheetName val="P19-26_T12"/>
      <sheetName val="P27_40_T13"/>
      <sheetName val="P41_T14"/>
      <sheetName val="P42_T14"/>
      <sheetName val="P43_T14"/>
      <sheetName val="P44_T15"/>
      <sheetName val="P45_T16"/>
      <sheetName val="P46_T17"/>
      <sheetName val="P47_T18"/>
      <sheetName val="P48_T19"/>
      <sheetName val="P49_T20"/>
      <sheetName val="P50_T21"/>
      <sheetName val="P51_T22"/>
      <sheetName val="P52_T23"/>
    </sheetNames>
    <sheetDataSet>
      <sheetData sheetId="0" refreshError="1"/>
      <sheetData sheetId="1" refreshError="1"/>
      <sheetData sheetId="2" refreshError="1"/>
      <sheetData sheetId="3" refreshError="1"/>
      <sheetData sheetId="4" refreshError="1"/>
      <sheetData sheetId="5" refreshError="1"/>
      <sheetData sheetId="6" refreshError="1">
        <row r="12">
          <cell r="D12">
            <v>2116579</v>
          </cell>
        </row>
        <row r="13">
          <cell r="D13">
            <v>940100</v>
          </cell>
        </row>
        <row r="23">
          <cell r="D23">
            <v>25873856</v>
          </cell>
        </row>
      </sheetData>
      <sheetData sheetId="7" refreshError="1"/>
      <sheetData sheetId="8" refreshError="1"/>
      <sheetData sheetId="9" refreshError="1"/>
      <sheetData sheetId="10" refreshError="1"/>
      <sheetData sheetId="11" refreshError="1"/>
      <sheetData sheetId="12">
        <row r="14">
          <cell r="X14">
            <v>0.65193471144513249</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1_T1"/>
      <sheetName val="P2_T2"/>
      <sheetName val="P3_T3_gender"/>
      <sheetName val="P4_P5_T4_age"/>
      <sheetName val="P6_P7_T5"/>
      <sheetName val="P8_P9_T6"/>
      <sheetName val="P10_P11_T7"/>
      <sheetName val="P12_P13_T8"/>
      <sheetName val="P14_P15_T9_gross total income"/>
      <sheetName val="P16_P17_T10"/>
      <sheetName val="P18_T11"/>
      <sheetName val="P19-26_T12"/>
      <sheetName val="P27_40_T13"/>
      <sheetName val="P41_T14"/>
      <sheetName val="P42_T14"/>
      <sheetName val="P43_T14"/>
      <sheetName val="P44_T15"/>
      <sheetName val="P45_T16"/>
      <sheetName val="P46_T17"/>
      <sheetName val="P47_T18"/>
      <sheetName val="P48_T19_taxed excl "/>
      <sheetName val="P49_T20_nontaxable"/>
      <sheetName val="P50_T21"/>
      <sheetName val="P51_T22"/>
      <sheetName val="P52_T23"/>
    </sheetNames>
    <sheetDataSet>
      <sheetData sheetId="0" refreshError="1"/>
      <sheetData sheetId="1" refreshError="1"/>
      <sheetData sheetId="2" refreshError="1"/>
      <sheetData sheetId="3" refreshError="1"/>
      <sheetData sheetId="4" refreshError="1"/>
      <sheetData sheetId="5" refreshError="1"/>
      <sheetData sheetId="6" refreshError="1">
        <row r="12">
          <cell r="D12">
            <v>2033457</v>
          </cell>
        </row>
        <row r="13">
          <cell r="D13">
            <v>992943</v>
          </cell>
        </row>
        <row r="23">
          <cell r="D23">
            <v>26494416</v>
          </cell>
        </row>
      </sheetData>
      <sheetData sheetId="7" refreshError="1"/>
      <sheetData sheetId="8" refreshError="1"/>
      <sheetData sheetId="9" refreshError="1"/>
      <sheetData sheetId="10" refreshError="1"/>
      <sheetData sheetId="11" refreshError="1"/>
      <sheetData sheetId="12">
        <row r="14">
          <cell r="X14">
            <v>0.63564833465253612</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AC2014"/>
      <sheetName val="T2_AC2014"/>
      <sheetName val="T3_AC2014"/>
      <sheetName val="T4_AC2014"/>
      <sheetName val="T5_AC2014"/>
      <sheetName val="T6_AC2014"/>
      <sheetName val="T7_AC2014"/>
      <sheetName val="T8_AC2014"/>
      <sheetName val="T9_AC2014"/>
      <sheetName val="T10_AC2014"/>
      <sheetName val="T11_AC2014"/>
      <sheetName val="T12_AC2014"/>
      <sheetName val="T12A_AC2014"/>
      <sheetName val="T12B_AC2014"/>
      <sheetName val="T13_AC2014"/>
      <sheetName val="T14-1_AC2014"/>
      <sheetName val="T14-2_AC2014"/>
      <sheetName val="T14-3_AC2014"/>
      <sheetName val="T15_AC2014"/>
      <sheetName val="T16_AC2014"/>
      <sheetName val="T17_AC2014"/>
      <sheetName val="T18_AC2014"/>
      <sheetName val="T19_AC2014"/>
      <sheetName val="T20_AC2014"/>
      <sheetName val="T21_AC2014"/>
      <sheetName val="T22_AC2014"/>
      <sheetName val="T23_AC2014"/>
    </sheetNames>
    <sheetDataSet>
      <sheetData sheetId="0" refreshError="1"/>
      <sheetData sheetId="1" refreshError="1"/>
      <sheetData sheetId="2" refreshError="1"/>
      <sheetData sheetId="3" refreshError="1"/>
      <sheetData sheetId="4" refreshError="1"/>
      <sheetData sheetId="5" refreshError="1"/>
      <sheetData sheetId="6" refreshError="1">
        <row r="12">
          <cell r="D12">
            <v>2007275</v>
          </cell>
        </row>
        <row r="13">
          <cell r="D13">
            <v>1000734</v>
          </cell>
        </row>
        <row r="29">
          <cell r="D29">
            <v>27581083</v>
          </cell>
        </row>
      </sheetData>
      <sheetData sheetId="7" refreshError="1"/>
      <sheetData sheetId="8" refreshError="1"/>
      <sheetData sheetId="9" refreshError="1"/>
      <sheetData sheetId="10" refreshError="1"/>
      <sheetData sheetId="11" refreshError="1"/>
      <sheetData sheetId="12" refreshError="1"/>
      <sheetData sheetId="13" refreshError="1"/>
      <sheetData sheetId="14">
        <row r="14">
          <cell r="X14">
            <v>0.62765605140464997</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
      <sheetName val="T2"/>
      <sheetName val="T3"/>
      <sheetName val="T4"/>
      <sheetName val="T5"/>
      <sheetName val="T6 "/>
      <sheetName val="T7"/>
      <sheetName val="T8"/>
      <sheetName val="T9"/>
      <sheetName val="T10"/>
      <sheetName val="T11"/>
      <sheetName val="T12"/>
      <sheetName val="T12 (A)"/>
      <sheetName val="T13"/>
      <sheetName val="T14"/>
      <sheetName val="T15"/>
      <sheetName val="T16"/>
      <sheetName val="T17"/>
      <sheetName val="T18"/>
      <sheetName val="T19"/>
      <sheetName val="T20"/>
      <sheetName val="T21"/>
      <sheetName val="T22"/>
      <sheetName val="T23"/>
      <sheetName val="T24"/>
    </sheetNames>
    <sheetDataSet>
      <sheetData sheetId="0"/>
      <sheetData sheetId="1"/>
      <sheetData sheetId="2"/>
      <sheetData sheetId="3"/>
      <sheetData sheetId="4"/>
      <sheetData sheetId="5"/>
      <sheetData sheetId="6">
        <row r="12">
          <cell r="D12">
            <v>2272141</v>
          </cell>
        </row>
        <row r="13">
          <cell r="D13">
            <v>1154517</v>
          </cell>
        </row>
        <row r="29">
          <cell r="D29">
            <v>27518844</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2007-2015 PNAD thresholds"/>
      <sheetName val="2007-2015 DIRPF thresholds"/>
      <sheetName val="2001-2015 PNAD avginc"/>
      <sheetName val="2001-2015 PNAD avginctaxable"/>
      <sheetName val="2001-2015 PNAD avginctaxable1"/>
      <sheetName val="2001-2015 PNAD avginctaxable2"/>
      <sheetName val="2001-2015 PNAD avgcontribwages"/>
      <sheetName val="PNADavginclabour"/>
      <sheetName val="PNADavginclabour1"/>
      <sheetName val="2001-2015 shares_raw"/>
      <sheetName val="2007-2015 DIRPF avginc"/>
      <sheetName val="2007-2015 DIRPF avginctaxable"/>
      <sheetName val="2001-2015 taxinc_corr"/>
      <sheetName val="2007-2015 upgrade factors_q(p)"/>
      <sheetName val="2007-2015 upgrade factors_y(p)"/>
      <sheetName val="2001-2015 thresholds_corr"/>
      <sheetName val="2001-2015 avginc_corr"/>
      <sheetName val="2001-2015 totinc_corrected"/>
      <sheetName val="2001-2015 shares_corrected"/>
      <sheetName val="2001-2015 shares_corr v raw"/>
      <sheetName val="Pareto curves"/>
      <sheetName val="Comparisons"/>
      <sheetName val="2015 income thresholds_shares"/>
      <sheetName val="Income growth rates"/>
      <sheetName val="Compar_surveys_fiscal_NA"/>
      <sheetName val="Fiscal income_NA"/>
      <sheetName val="Fiscal income_DIRPF"/>
      <sheetName val="National income components"/>
      <sheetName val="CFC"/>
      <sheetName val="Financial account"/>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3">
          <cell r="B3">
            <v>178728256785.08011</v>
          </cell>
          <cell r="DB3">
            <v>0.21250609295209805</v>
          </cell>
          <cell r="DC3">
            <v>0.40198466303324476</v>
          </cell>
          <cell r="DD3">
            <v>0.38550924401465719</v>
          </cell>
          <cell r="DE3">
            <v>0.10148396078994142</v>
          </cell>
        </row>
        <row r="4">
          <cell r="B4">
            <v>199822824339.75098</v>
          </cell>
          <cell r="DB4">
            <v>0.21310537702771512</v>
          </cell>
          <cell r="DC4">
            <v>0.39929990560984246</v>
          </cell>
          <cell r="DD4">
            <v>0.38759471736244283</v>
          </cell>
          <cell r="DE4">
            <v>9.675469311959041E-2</v>
          </cell>
        </row>
        <row r="5">
          <cell r="B5">
            <v>223400196556.32538</v>
          </cell>
          <cell r="DB5">
            <v>0.22231776403589679</v>
          </cell>
          <cell r="DC5">
            <v>0.40161348975455197</v>
          </cell>
          <cell r="DD5">
            <v>0.37606874620955127</v>
          </cell>
          <cell r="DE5">
            <v>9.6140698776735853E-2</v>
          </cell>
        </row>
        <row r="6">
          <cell r="B6">
            <v>249801687040</v>
          </cell>
          <cell r="DB6">
            <v>0.23019499994840992</v>
          </cell>
          <cell r="DC6">
            <v>0.4049597924665993</v>
          </cell>
          <cell r="DD6">
            <v>0.36484520758499078</v>
          </cell>
          <cell r="DE6">
            <v>9.2357308972672705E-2</v>
          </cell>
        </row>
        <row r="7">
          <cell r="B7">
            <v>286704140288</v>
          </cell>
          <cell r="DB7">
            <v>0.23317674527949045</v>
          </cell>
          <cell r="DC7">
            <v>0.40151264862978525</v>
          </cell>
          <cell r="DD7">
            <v>0.3653106060907243</v>
          </cell>
          <cell r="DE7">
            <v>9.2528647683335269E-2</v>
          </cell>
        </row>
        <row r="8">
          <cell r="B8">
            <v>321072562176</v>
          </cell>
          <cell r="DB8">
            <v>0.23896503828119217</v>
          </cell>
          <cell r="DC8">
            <v>0.40035696042329988</v>
          </cell>
          <cell r="DD8">
            <v>0.36067800129550792</v>
          </cell>
          <cell r="DE8">
            <v>9.3309754172631681E-2</v>
          </cell>
        </row>
        <row r="9">
          <cell r="B9">
            <v>364372164608</v>
          </cell>
          <cell r="DB9">
            <v>0.24195369945495918</v>
          </cell>
          <cell r="DC9">
            <v>0.40292167603421686</v>
          </cell>
          <cell r="DD9">
            <v>0.35512462451082394</v>
          </cell>
          <cell r="DE9">
            <v>9.0695313883733766E-2</v>
          </cell>
        </row>
        <row r="10">
          <cell r="B10">
            <v>421685854208</v>
          </cell>
          <cell r="DB10">
            <v>0.24580186394481413</v>
          </cell>
          <cell r="DC10">
            <v>0.40515830500154115</v>
          </cell>
          <cell r="DD10">
            <v>0.34903983105364472</v>
          </cell>
          <cell r="DE10">
            <v>9.0085217629333303E-2</v>
          </cell>
        </row>
        <row r="11">
          <cell r="B11">
            <v>455517863936</v>
          </cell>
          <cell r="DB11">
            <v>0.25141266709032273</v>
          </cell>
          <cell r="DC11">
            <v>0.40610702240484892</v>
          </cell>
          <cell r="DD11">
            <v>0.3424803105048283</v>
          </cell>
          <cell r="DE11">
            <v>8.8058358305250245E-2</v>
          </cell>
        </row>
        <row r="12">
          <cell r="B12">
            <v>520609658760.02344</v>
          </cell>
          <cell r="DB12">
            <v>0.25237061513213205</v>
          </cell>
          <cell r="DC12">
            <v>0.40428614215845482</v>
          </cell>
          <cell r="DD12">
            <v>0.34334324270941308</v>
          </cell>
          <cell r="DE12">
            <v>8.9910384525518305E-2</v>
          </cell>
        </row>
        <row r="13">
          <cell r="B13">
            <v>589607927808</v>
          </cell>
          <cell r="DB13">
            <v>0.25317967970992605</v>
          </cell>
          <cell r="DC13">
            <v>0.40274826156006688</v>
          </cell>
          <cell r="DD13">
            <v>0.34407205873000707</v>
          </cell>
          <cell r="DE13">
            <v>9.1474570417202458E-2</v>
          </cell>
        </row>
        <row r="14">
          <cell r="B14">
            <v>672043565056</v>
          </cell>
          <cell r="DB14">
            <v>0.25728575593851094</v>
          </cell>
          <cell r="DC14">
            <v>0.40686380893900237</v>
          </cell>
          <cell r="DD14">
            <v>0.33585043512248669</v>
          </cell>
          <cell r="DE14">
            <v>8.6135562488823855E-2</v>
          </cell>
        </row>
        <row r="15">
          <cell r="B15">
            <v>738632728576</v>
          </cell>
          <cell r="DB15">
            <v>0.25886558720363423</v>
          </cell>
          <cell r="DC15">
            <v>0.40682237338786487</v>
          </cell>
          <cell r="DD15">
            <v>0.33431203940850091</v>
          </cell>
          <cell r="DE15">
            <v>8.7306895769776044E-2</v>
          </cell>
        </row>
        <row r="16">
          <cell r="B16">
            <v>817830559744</v>
          </cell>
          <cell r="DB16">
            <v>0.26019679074937097</v>
          </cell>
          <cell r="DC16">
            <v>0.4050844516360842</v>
          </cell>
          <cell r="DD16">
            <v>0.33471875761454478</v>
          </cell>
          <cell r="DE16">
            <v>8.9216908012688209E-2</v>
          </cell>
        </row>
        <row r="17">
          <cell r="B17">
            <v>840208809984</v>
          </cell>
          <cell r="DB17">
            <v>0.26158282803058663</v>
          </cell>
          <cell r="DC17">
            <v>0.4031358186444236</v>
          </cell>
          <cell r="DD17">
            <v>0.33528135332498976</v>
          </cell>
          <cell r="DE17">
            <v>9.0971069575772501E-2</v>
          </cell>
        </row>
      </sheetData>
      <sheetData sheetId="8" refreshError="1"/>
      <sheetData sheetId="9">
        <row r="3">
          <cell r="DB3">
            <v>0.13266284981240289</v>
          </cell>
          <cell r="DC3">
            <v>0.42942172211369745</v>
          </cell>
          <cell r="DD3">
            <v>0.43791542807389972</v>
          </cell>
          <cell r="DE3">
            <v>0.11484012122755552</v>
          </cell>
        </row>
        <row r="4">
          <cell r="DB4">
            <v>0.1350977784687459</v>
          </cell>
          <cell r="DC4">
            <v>0.42944794791956697</v>
          </cell>
          <cell r="DD4">
            <v>0.43545427361168693</v>
          </cell>
          <cell r="DE4">
            <v>0.11250964513729782</v>
          </cell>
        </row>
        <row r="5">
          <cell r="DB5">
            <v>0.13988589888918465</v>
          </cell>
          <cell r="DC5">
            <v>0.43469062895046701</v>
          </cell>
          <cell r="DD5">
            <v>0.42542347216034854</v>
          </cell>
          <cell r="DE5">
            <v>0.10767712611401092</v>
          </cell>
        </row>
        <row r="6">
          <cell r="DB6">
            <v>0.1439661913446757</v>
          </cell>
          <cell r="DC6">
            <v>0.43533575314763423</v>
          </cell>
          <cell r="DD6">
            <v>0.42069805550769007</v>
          </cell>
          <cell r="DE6">
            <v>0.10810994847536094</v>
          </cell>
        </row>
        <row r="7">
          <cell r="DB7">
            <v>0.147043789143289</v>
          </cell>
          <cell r="DC7">
            <v>0.43574209514951862</v>
          </cell>
          <cell r="DD7">
            <v>0.41721411570719236</v>
          </cell>
          <cell r="DE7">
            <v>0.10690601220862302</v>
          </cell>
        </row>
        <row r="8">
          <cell r="DB8">
            <v>0.14979581806443237</v>
          </cell>
          <cell r="DC8">
            <v>0.43784432184316491</v>
          </cell>
          <cell r="DD8">
            <v>0.41235986009240266</v>
          </cell>
          <cell r="DE8">
            <v>0.10501397813523355</v>
          </cell>
        </row>
        <row r="9">
          <cell r="DB9">
            <v>0.15149632664490278</v>
          </cell>
          <cell r="DC9">
            <v>0.43825069971626218</v>
          </cell>
          <cell r="DD9">
            <v>0.41025297363883506</v>
          </cell>
          <cell r="DE9">
            <v>0.10597316718443321</v>
          </cell>
        </row>
        <row r="10">
          <cell r="DB10">
            <v>0.15812038168780143</v>
          </cell>
          <cell r="DC10">
            <v>0.44092131486948744</v>
          </cell>
          <cell r="DD10">
            <v>0.40095830344271111</v>
          </cell>
          <cell r="DE10">
            <v>0.10362247613094581</v>
          </cell>
        </row>
        <row r="11">
          <cell r="DB11">
            <v>0.15881240547071132</v>
          </cell>
          <cell r="DC11">
            <v>0.43958060918537245</v>
          </cell>
          <cell r="DD11">
            <v>0.4016069853439162</v>
          </cell>
          <cell r="DE11">
            <v>0.10732436119332969</v>
          </cell>
        </row>
        <row r="12">
          <cell r="DB12">
            <v>0.16138203526157799</v>
          </cell>
          <cell r="DC12">
            <v>0.44079137375541821</v>
          </cell>
          <cell r="DD12">
            <v>0.39782659098300377</v>
          </cell>
          <cell r="DE12">
            <v>0.10421978822469388</v>
          </cell>
        </row>
        <row r="13">
          <cell r="DB13">
            <v>0.1635537970120638</v>
          </cell>
          <cell r="DC13">
            <v>0.44181466987045193</v>
          </cell>
          <cell r="DD13">
            <v>0.39463153311748428</v>
          </cell>
          <cell r="DE13">
            <v>0.10159591110089961</v>
          </cell>
        </row>
        <row r="14">
          <cell r="DB14">
            <v>0.16767650890572061</v>
          </cell>
          <cell r="DC14">
            <v>0.44610457978652274</v>
          </cell>
          <cell r="DD14">
            <v>0.38621891130775665</v>
          </cell>
          <cell r="DE14">
            <v>9.7307713678647295E-2</v>
          </cell>
        </row>
        <row r="15">
          <cell r="DB15">
            <v>0.16723351489026789</v>
          </cell>
          <cell r="DC15">
            <v>0.4471135583321601</v>
          </cell>
          <cell r="DD15">
            <v>0.38565292677757201</v>
          </cell>
          <cell r="DE15">
            <v>9.5814175982883429E-2</v>
          </cell>
        </row>
        <row r="16">
          <cell r="DB16">
            <v>0.1696769389288087</v>
          </cell>
          <cell r="DC16">
            <v>0.44684055978751441</v>
          </cell>
          <cell r="DD16">
            <v>0.38348250128367689</v>
          </cell>
          <cell r="DE16">
            <v>9.5667943896551491E-2</v>
          </cell>
        </row>
        <row r="17">
          <cell r="DB17">
            <v>0.16555885467791842</v>
          </cell>
          <cell r="DC17">
            <v>0.44723986489841894</v>
          </cell>
          <cell r="DD17">
            <v>0.38720128042366264</v>
          </cell>
          <cell r="DE17">
            <v>9.7628869251287706E-2</v>
          </cell>
        </row>
      </sheetData>
      <sheetData sheetId="10" refreshError="1"/>
      <sheetData sheetId="11" refreshError="1"/>
      <sheetData sheetId="12" refreshError="1"/>
      <sheetData sheetId="13">
        <row r="57">
          <cell r="B57">
            <v>588848867237.95544</v>
          </cell>
        </row>
        <row r="58">
          <cell r="B58">
            <v>655743901658.52197</v>
          </cell>
        </row>
        <row r="59">
          <cell r="B59">
            <v>733963518633.07092</v>
          </cell>
        </row>
        <row r="60">
          <cell r="B60">
            <v>810774363184.18506</v>
          </cell>
        </row>
        <row r="61">
          <cell r="B61">
            <v>920383937579.90955</v>
          </cell>
        </row>
        <row r="62">
          <cell r="B62">
            <v>1035463165130.9944</v>
          </cell>
        </row>
        <row r="63">
          <cell r="B63">
            <v>1154821666209.5425</v>
          </cell>
        </row>
        <row r="64">
          <cell r="B64">
            <v>1352905384105.1655</v>
          </cell>
        </row>
        <row r="65">
          <cell r="B65">
            <v>1492308305247.8767</v>
          </cell>
        </row>
        <row r="66">
          <cell r="B66">
            <v>1655694623048.6587</v>
          </cell>
        </row>
        <row r="67">
          <cell r="B67">
            <v>1840818457461.981</v>
          </cell>
        </row>
        <row r="68">
          <cell r="B68">
            <v>2127455840614.9299</v>
          </cell>
        </row>
        <row r="69">
          <cell r="B69">
            <v>2280837285197.6421</v>
          </cell>
        </row>
        <row r="70">
          <cell r="B70">
            <v>2543126831015.9336</v>
          </cell>
        </row>
        <row r="71">
          <cell r="B71">
            <v>2696537259184.6895</v>
          </cell>
        </row>
        <row r="74">
          <cell r="DC74">
            <v>0.12373491418571074</v>
          </cell>
          <cell r="DD74">
            <v>0.39094062734840412</v>
          </cell>
          <cell r="DE74">
            <v>0.48532445846588534</v>
          </cell>
          <cell r="DF74">
            <v>0.16083161379433628</v>
          </cell>
          <cell r="DG74">
            <v>2.2309232967117412E-2</v>
          </cell>
          <cell r="DH74">
            <v>0.38647878075498066</v>
          </cell>
          <cell r="DI74">
            <v>0.46747707209219141</v>
          </cell>
          <cell r="DJ74">
            <v>0.15190792060748931</v>
          </cell>
        </row>
        <row r="75">
          <cell r="DC75">
            <v>0.12616420090832497</v>
          </cell>
          <cell r="DD75">
            <v>0.39150289337861199</v>
          </cell>
          <cell r="DE75">
            <v>0.48233290571306286</v>
          </cell>
          <cell r="DF75">
            <v>0.15733377350442798</v>
          </cell>
          <cell r="DG75">
            <v>2.2309232967117412E-2</v>
          </cell>
          <cell r="DH75">
            <v>0.38704104678518853</v>
          </cell>
          <cell r="DI75">
            <v>0.46448551933936894</v>
          </cell>
          <cell r="DJ75">
            <v>0.14841008031758102</v>
          </cell>
        </row>
        <row r="76">
          <cell r="DC76">
            <v>0.13098594350373596</v>
          </cell>
          <cell r="DD76">
            <v>0.39697431090137425</v>
          </cell>
          <cell r="DE76">
            <v>0.47203974559488959</v>
          </cell>
          <cell r="DF76">
            <v>0.15216600903488897</v>
          </cell>
          <cell r="DG76">
            <v>2.2309232967117412E-2</v>
          </cell>
          <cell r="DH76">
            <v>0.39251246430795078</v>
          </cell>
          <cell r="DI76">
            <v>0.45419235922119566</v>
          </cell>
          <cell r="DJ76">
            <v>0.14324231584804201</v>
          </cell>
        </row>
        <row r="77">
          <cell r="DC77">
            <v>0.13507028926530384</v>
          </cell>
          <cell r="DD77">
            <v>0.39816055484275731</v>
          </cell>
          <cell r="DE77">
            <v>0.4667691558919389</v>
          </cell>
          <cell r="DF77">
            <v>0.1521425804936197</v>
          </cell>
          <cell r="DG77">
            <v>2.2309232967117412E-2</v>
          </cell>
          <cell r="DH77">
            <v>0.39369870824933384</v>
          </cell>
          <cell r="DI77">
            <v>0.44892176951824497</v>
          </cell>
          <cell r="DJ77">
            <v>0.14321888730677274</v>
          </cell>
        </row>
        <row r="78">
          <cell r="DC78">
            <v>0.13805073596660544</v>
          </cell>
          <cell r="DD78">
            <v>0.39856205952934604</v>
          </cell>
          <cell r="DE78">
            <v>0.46338720450404847</v>
          </cell>
          <cell r="DF78">
            <v>0.15070075148209508</v>
          </cell>
          <cell r="DG78">
            <v>2.2309232967117412E-2</v>
          </cell>
          <cell r="DH78">
            <v>0.39410021293592257</v>
          </cell>
          <cell r="DI78">
            <v>0.44553981813035454</v>
          </cell>
          <cell r="DJ78">
            <v>0.14177705829524812</v>
          </cell>
        </row>
        <row r="79">
          <cell r="DC79">
            <v>0.14056758512497131</v>
          </cell>
          <cell r="DD79">
            <v>0.40094226401831951</v>
          </cell>
          <cell r="DE79">
            <v>0.4584901508567093</v>
          </cell>
          <cell r="DF79">
            <v>0.14822064364668663</v>
          </cell>
          <cell r="DG79">
            <v>2.2309232967117412E-2</v>
          </cell>
          <cell r="DH79">
            <v>0.39648041742489604</v>
          </cell>
          <cell r="DI79">
            <v>0.44064276448301537</v>
          </cell>
          <cell r="DJ79">
            <v>0.13929695045983967</v>
          </cell>
        </row>
        <row r="80">
          <cell r="DC80">
            <v>0.1423979903644923</v>
          </cell>
          <cell r="DD80">
            <v>0.40179036057577383</v>
          </cell>
          <cell r="DE80">
            <v>0.45581164905973393</v>
          </cell>
          <cell r="DF80">
            <v>0.14905004515389131</v>
          </cell>
          <cell r="DG80">
            <v>2.2309232967117412E-2</v>
          </cell>
          <cell r="DH80">
            <v>0.39732851398235036</v>
          </cell>
          <cell r="DI80">
            <v>0.43796426268604</v>
          </cell>
          <cell r="DJ80">
            <v>0.14012635196704434</v>
          </cell>
        </row>
        <row r="81">
          <cell r="DC81">
            <v>0.14223354342063713</v>
          </cell>
          <cell r="DD81">
            <v>0.39168120061985057</v>
          </cell>
          <cell r="DE81">
            <v>0.46608525595951217</v>
          </cell>
          <cell r="DF81">
            <v>0.15422958222187927</v>
          </cell>
          <cell r="DG81">
            <v>2.2309232967117412E-2</v>
          </cell>
          <cell r="DH81">
            <v>0.3872193540264271</v>
          </cell>
          <cell r="DI81">
            <v>0.44823786958581824</v>
          </cell>
          <cell r="DJ81">
            <v>0.1453058890350323</v>
          </cell>
        </row>
        <row r="82">
          <cell r="DC82">
            <v>0.14185727093240677</v>
          </cell>
          <cell r="DD82">
            <v>0.38906939184158712</v>
          </cell>
          <cell r="DE82">
            <v>0.46907333722600603</v>
          </cell>
          <cell r="DF82">
            <v>0.15278585010354165</v>
          </cell>
          <cell r="DG82">
            <v>2.2309232967117412E-2</v>
          </cell>
          <cell r="DH82">
            <v>0.38460754524816365</v>
          </cell>
          <cell r="DI82">
            <v>0.4512259508523121</v>
          </cell>
          <cell r="DJ82">
            <v>0.14386215691669468</v>
          </cell>
        </row>
        <row r="83">
          <cell r="DC83">
            <v>0.14362456909915286</v>
          </cell>
          <cell r="DD83">
            <v>0.3865472013894114</v>
          </cell>
          <cell r="DE83">
            <v>0.4698282295114356</v>
          </cell>
          <cell r="DF83">
            <v>0.15037056884263703</v>
          </cell>
          <cell r="DG83">
            <v>2.2309232967117412E-2</v>
          </cell>
          <cell r="DH83">
            <v>0.38208535479598793</v>
          </cell>
          <cell r="DI83">
            <v>0.45198084313774167</v>
          </cell>
          <cell r="DJ83">
            <v>0.14144687565579006</v>
          </cell>
        </row>
        <row r="84">
          <cell r="DC84">
            <v>0.14312090543550018</v>
          </cell>
          <cell r="DD84">
            <v>0.38418187387585606</v>
          </cell>
          <cell r="DE84">
            <v>0.47269722068864395</v>
          </cell>
          <cell r="DF84">
            <v>0.15058389244377285</v>
          </cell>
          <cell r="DG84">
            <v>2.2309232967117412E-2</v>
          </cell>
          <cell r="DH84">
            <v>0.37972002728243259</v>
          </cell>
          <cell r="DI84">
            <v>0.45484983431495002</v>
          </cell>
          <cell r="DJ84">
            <v>0.14166019925692588</v>
          </cell>
        </row>
        <row r="85">
          <cell r="DC85">
            <v>0.14410753232386894</v>
          </cell>
          <cell r="DD85">
            <v>0.38807176629106038</v>
          </cell>
          <cell r="DE85">
            <v>0.46782070138507076</v>
          </cell>
          <cell r="DF85">
            <v>0.14466359269952178</v>
          </cell>
          <cell r="DG85">
            <v>2.2309232967117412E-2</v>
          </cell>
          <cell r="DH85">
            <v>0.38360991969763691</v>
          </cell>
          <cell r="DI85">
            <v>0.44997331501137683</v>
          </cell>
          <cell r="DJ85">
            <v>0.13573989951267482</v>
          </cell>
        </row>
        <row r="86">
          <cell r="DC86">
            <v>0.14841228716321317</v>
          </cell>
          <cell r="DD86">
            <v>0.39225689867031083</v>
          </cell>
          <cell r="DE86">
            <v>0.45933081416647586</v>
          </cell>
          <cell r="DF86">
            <v>0.14154593418264708</v>
          </cell>
          <cell r="DG86">
            <v>2.2309232967117412E-2</v>
          </cell>
          <cell r="DH86">
            <v>0.38779505207688736</v>
          </cell>
          <cell r="DI86">
            <v>0.44148342779278194</v>
          </cell>
          <cell r="DJ86">
            <v>0.13262224099580011</v>
          </cell>
        </row>
        <row r="87">
          <cell r="DC87">
            <v>0.15056004600690034</v>
          </cell>
          <cell r="DD87">
            <v>0.39174366068215605</v>
          </cell>
          <cell r="DE87">
            <v>0.45769629331094358</v>
          </cell>
          <cell r="DF87">
            <v>0.14012502910857624</v>
          </cell>
          <cell r="DG87">
            <v>2.2309232967117412E-2</v>
          </cell>
          <cell r="DH87">
            <v>0.38728181408873258</v>
          </cell>
          <cell r="DI87">
            <v>0.43984890693724965</v>
          </cell>
          <cell r="DJ87">
            <v>0.13120133592172928</v>
          </cell>
        </row>
        <row r="88">
          <cell r="DC88">
            <v>0.14582710714783792</v>
          </cell>
          <cell r="DD88">
            <v>0.38762689022444657</v>
          </cell>
          <cell r="DE88">
            <v>0.46654600262771551</v>
          </cell>
          <cell r="DF88">
            <v>0.14468931715368941</v>
          </cell>
          <cell r="DG88">
            <v>2.2309232967117412E-2</v>
          </cell>
          <cell r="DH88">
            <v>0.38316504363102311</v>
          </cell>
          <cell r="DI88">
            <v>0.44869861625402158</v>
          </cell>
          <cell r="DJ88">
            <v>0.13576562396684244</v>
          </cell>
        </row>
      </sheetData>
      <sheetData sheetId="14" refreshError="1"/>
      <sheetData sheetId="15" refreshError="1"/>
      <sheetData sheetId="16" refreshError="1"/>
      <sheetData sheetId="17" refreshError="1"/>
      <sheetData sheetId="18" refreshError="1"/>
      <sheetData sheetId="19" refreshError="1"/>
      <sheetData sheetId="20">
        <row r="3">
          <cell r="C3">
            <v>0.12517219663238294</v>
          </cell>
          <cell r="E3">
            <v>0.40952716734257943</v>
          </cell>
          <cell r="G3">
            <v>0.46530063602503746</v>
          </cell>
          <cell r="I3">
            <v>0.12867182505571953</v>
          </cell>
        </row>
        <row r="4">
          <cell r="C4">
            <v>0.12809335792901497</v>
          </cell>
          <cell r="E4">
            <v>0.40876978147102416</v>
          </cell>
          <cell r="G4">
            <v>0.46313686059996095</v>
          </cell>
          <cell r="I4">
            <v>0.12506332483766658</v>
          </cell>
        </row>
        <row r="5">
          <cell r="C5">
            <v>0.13230165129394497</v>
          </cell>
          <cell r="E5">
            <v>0.41546589894327296</v>
          </cell>
          <cell r="G5">
            <v>0.45223244976278182</v>
          </cell>
          <cell r="I5">
            <v>0.11985124766865515</v>
          </cell>
        </row>
        <row r="6">
          <cell r="C6">
            <v>0.13618226819481319</v>
          </cell>
          <cell r="E6">
            <v>0.41795654549969108</v>
          </cell>
          <cell r="G6">
            <v>0.44586118630549565</v>
          </cell>
          <cell r="I6">
            <v>0.11971474098252552</v>
          </cell>
        </row>
        <row r="7">
          <cell r="C7">
            <v>0.13907609544854987</v>
          </cell>
          <cell r="E7">
            <v>0.41619158495623992</v>
          </cell>
          <cell r="G7">
            <v>0.4447323195952102</v>
          </cell>
          <cell r="I7">
            <v>0.12076044233360078</v>
          </cell>
        </row>
        <row r="8">
          <cell r="C8">
            <v>0.14129201494422661</v>
          </cell>
          <cell r="E8">
            <v>0.41762991049198817</v>
          </cell>
          <cell r="G8">
            <v>0.44107807456378523</v>
          </cell>
          <cell r="I8">
            <v>0.11858049429994541</v>
          </cell>
        </row>
        <row r="9">
          <cell r="C9">
            <v>0.14416423210855028</v>
          </cell>
          <cell r="E9">
            <v>0.42374697588091864</v>
          </cell>
          <cell r="G9">
            <v>0.43208879201053108</v>
          </cell>
          <cell r="I9">
            <v>0.1157505677705627</v>
          </cell>
        </row>
        <row r="10">
          <cell r="C10">
            <v>0.14955682016189253</v>
          </cell>
          <cell r="E10">
            <v>0.42533283090239227</v>
          </cell>
          <cell r="G10">
            <v>0.4251103489357152</v>
          </cell>
          <cell r="I10">
            <v>0.11474457506675796</v>
          </cell>
        </row>
        <row r="11">
          <cell r="C11">
            <v>0.15098319962709641</v>
          </cell>
          <cell r="E11">
            <v>0.42548536429099132</v>
          </cell>
          <cell r="G11">
            <v>0.42353143608191224</v>
          </cell>
          <cell r="I11">
            <v>0.11810766968433783</v>
          </cell>
        </row>
        <row r="12">
          <cell r="C12">
            <v>0.15381813758416549</v>
          </cell>
          <cell r="E12">
            <v>0.42750698097301215</v>
          </cell>
          <cell r="G12">
            <v>0.41867488144282239</v>
          </cell>
          <cell r="I12">
            <v>0.11451320940741022</v>
          </cell>
        </row>
        <row r="13">
          <cell r="C13">
            <v>0.15622624571516766</v>
          </cell>
          <cell r="E13">
            <v>0.42922422192976917</v>
          </cell>
          <cell r="G13">
            <v>0.4145495323550632</v>
          </cell>
          <cell r="I13">
            <v>0.11145993305691726</v>
          </cell>
        </row>
        <row r="14">
          <cell r="C14">
            <v>0.15855153247119519</v>
          </cell>
          <cell r="E14">
            <v>0.43058512559968898</v>
          </cell>
          <cell r="G14">
            <v>0.41086334192911583</v>
          </cell>
          <cell r="I14">
            <v>0.11456916594958154</v>
          </cell>
        </row>
        <row r="15">
          <cell r="C15">
            <v>0.15858341086177119</v>
          </cell>
          <cell r="E15">
            <v>0.43202546944324693</v>
          </cell>
          <cell r="G15">
            <v>0.40939111969498188</v>
          </cell>
          <cell r="I15">
            <v>0.10992921548054024</v>
          </cell>
        </row>
        <row r="16">
          <cell r="C16">
            <v>0.16170330956793502</v>
          </cell>
          <cell r="E16">
            <v>0.43414649147589951</v>
          </cell>
          <cell r="G16">
            <v>0.4041501989561655</v>
          </cell>
          <cell r="I16">
            <v>0.10648840241833527</v>
          </cell>
        </row>
        <row r="17">
          <cell r="C17">
            <v>0.16025057579802729</v>
          </cell>
          <cell r="E17">
            <v>0.43601610688104403</v>
          </cell>
          <cell r="G17">
            <v>0.40373331732092871</v>
          </cell>
          <cell r="I17">
            <v>0.10658216466877554</v>
          </cell>
        </row>
      </sheetData>
      <sheetData sheetId="21" refreshError="1"/>
      <sheetData sheetId="22" refreshError="1"/>
      <sheetData sheetId="23" refreshError="1"/>
      <sheetData sheetId="24" refreshError="1"/>
      <sheetData sheetId="25">
        <row r="10">
          <cell r="E10">
            <v>866382.55051395996</v>
          </cell>
          <cell r="F10">
            <v>698519.94444309629</v>
          </cell>
          <cell r="H10">
            <v>681145.08813444723</v>
          </cell>
          <cell r="I10">
            <v>593573.36731834779</v>
          </cell>
        </row>
        <row r="11">
          <cell r="E11">
            <v>963481.27144582605</v>
          </cell>
          <cell r="F11">
            <v>779434.81265613169</v>
          </cell>
          <cell r="H11">
            <v>775735.64285404596</v>
          </cell>
          <cell r="I11">
            <v>665280.30719939317</v>
          </cell>
        </row>
        <row r="12">
          <cell r="E12">
            <v>1076533.9823434991</v>
          </cell>
          <cell r="F12">
            <v>869497.75829533138</v>
          </cell>
          <cell r="H12">
            <v>887928.06833662442</v>
          </cell>
          <cell r="I12">
            <v>744143.21183997649</v>
          </cell>
        </row>
        <row r="13">
          <cell r="E13">
            <v>1185792.062780519</v>
          </cell>
          <cell r="F13">
            <v>956229.81222399999</v>
          </cell>
          <cell r="H13">
            <v>978575.40900857572</v>
          </cell>
          <cell r="I13">
            <v>821258.67817724636</v>
          </cell>
        </row>
        <row r="14">
          <cell r="E14">
            <v>1328781.6616133892</v>
          </cell>
          <cell r="F14">
            <v>1087667.56864</v>
          </cell>
          <cell r="H14">
            <v>1104035.1484244613</v>
          </cell>
          <cell r="I14">
            <v>932615.45563060837</v>
          </cell>
        </row>
        <row r="15">
          <cell r="E15">
            <v>1472070.255580839</v>
          </cell>
          <cell r="F15">
            <v>1227178.1150720001</v>
          </cell>
          <cell r="H15">
            <v>1241338.9526928156</v>
          </cell>
          <cell r="I15">
            <v>1050417.9471605956</v>
          </cell>
        </row>
        <row r="16">
          <cell r="E16">
            <v>1650957.0795353863</v>
          </cell>
          <cell r="F16">
            <v>1345025.8677759999</v>
          </cell>
          <cell r="G16">
            <v>967312.48954846442</v>
          </cell>
          <cell r="H16">
            <v>1392083.892772025</v>
          </cell>
          <cell r="I16">
            <v>1170780.868799658</v>
          </cell>
          <cell r="J16">
            <v>761750.9133564817</v>
          </cell>
        </row>
        <row r="17">
          <cell r="E17">
            <v>1878659.2410509356</v>
          </cell>
          <cell r="F17">
            <v>1536154.5338880001</v>
          </cell>
          <cell r="G17">
            <v>1223511.8389206266</v>
          </cell>
          <cell r="H17">
            <v>1575079.3993466576</v>
          </cell>
          <cell r="I17">
            <v>1331022.1914664593</v>
          </cell>
          <cell r="J17">
            <v>923037.92565898958</v>
          </cell>
        </row>
        <row r="18">
          <cell r="E18">
            <v>2067953.327913122</v>
          </cell>
          <cell r="F18">
            <v>1661437.3457919999</v>
          </cell>
          <cell r="G18">
            <v>1302325.1252096025</v>
          </cell>
          <cell r="H18">
            <v>1740170.2864576599</v>
          </cell>
          <cell r="I18">
            <v>1451504.079519876</v>
          </cell>
          <cell r="J18">
            <v>1001958.9222221951</v>
          </cell>
        </row>
        <row r="19">
          <cell r="E19">
            <v>2324550.6407090793</v>
          </cell>
          <cell r="F19">
            <v>1833124.429824</v>
          </cell>
          <cell r="G19">
            <v>1469587.5747825729</v>
          </cell>
          <cell r="H19">
            <v>1960424.3587970845</v>
          </cell>
          <cell r="I19">
            <v>1614462.9087884917</v>
          </cell>
          <cell r="J19">
            <v>1103776.2184879137</v>
          </cell>
        </row>
        <row r="20">
          <cell r="E20">
            <v>2635478.9507066645</v>
          </cell>
          <cell r="F20">
            <v>2004811.513856</v>
          </cell>
          <cell r="G20">
            <v>1718383.8320899969</v>
          </cell>
          <cell r="H20">
            <v>2217847.0523957321</v>
          </cell>
          <cell r="I20">
            <v>1762760.5388217836</v>
          </cell>
          <cell r="J20">
            <v>1255089.1068196644</v>
          </cell>
        </row>
        <row r="21">
          <cell r="E21">
            <v>2934355.7415634813</v>
          </cell>
          <cell r="F21">
            <v>2297804.357632</v>
          </cell>
          <cell r="G21">
            <v>1887546.3412928188</v>
          </cell>
          <cell r="H21">
            <v>2483328.4752755496</v>
          </cell>
          <cell r="I21">
            <v>1996391.5123186235</v>
          </cell>
          <cell r="J21">
            <v>1404662.7601138768</v>
          </cell>
        </row>
        <row r="22">
          <cell r="E22">
            <v>3290130.9944605487</v>
          </cell>
          <cell r="F22">
            <v>2526710.3334400002</v>
          </cell>
          <cell r="G22">
            <v>2071900.7232414796</v>
          </cell>
          <cell r="H22">
            <v>2785153.9768979074</v>
          </cell>
          <cell r="I22">
            <v>2202913.5609061057</v>
          </cell>
          <cell r="J22">
            <v>1532714.3315701974</v>
          </cell>
        </row>
        <row r="23">
          <cell r="E23">
            <v>3608977.5167550938</v>
          </cell>
          <cell r="F23">
            <v>2810170.0485120001</v>
          </cell>
          <cell r="G23">
            <v>2305108.578558485</v>
          </cell>
          <cell r="H23">
            <v>3067615.1893828525</v>
          </cell>
          <cell r="I23">
            <v>2450631.5685504</v>
          </cell>
          <cell r="J23">
            <v>1711899.485743627</v>
          </cell>
        </row>
        <row r="24">
          <cell r="E24">
            <v>3850463.4402384507</v>
          </cell>
          <cell r="F24">
            <v>2938756.1369599998</v>
          </cell>
          <cell r="G24">
            <v>2482412.1923067477</v>
          </cell>
          <cell r="H24">
            <v>3275069.9865335324</v>
          </cell>
          <cell r="I24">
            <v>2592532.1643640711</v>
          </cell>
          <cell r="J24">
            <v>1836999.6172566114</v>
          </cell>
        </row>
      </sheetData>
      <sheetData sheetId="26" refreshError="1"/>
      <sheetData sheetId="27" refreshError="1"/>
      <sheetData sheetId="28">
        <row r="9">
          <cell r="B9">
            <v>1113378.7684934987</v>
          </cell>
          <cell r="BD9">
            <v>794547.34213444707</v>
          </cell>
        </row>
        <row r="10">
          <cell r="B10">
            <v>1257790.5890421788</v>
          </cell>
          <cell r="BD10">
            <v>902692.35885404586</v>
          </cell>
        </row>
        <row r="11">
          <cell r="B11">
            <v>1450817.4191224971</v>
          </cell>
          <cell r="BD11">
            <v>1031722.137336624</v>
          </cell>
        </row>
        <row r="12">
          <cell r="B12">
            <v>1661595.5664548741</v>
          </cell>
          <cell r="BD12">
            <v>1142549.6470085755</v>
          </cell>
        </row>
        <row r="13">
          <cell r="B13">
            <v>1840257.220622431</v>
          </cell>
          <cell r="BD13">
            <v>1286191.0014244611</v>
          </cell>
        </row>
        <row r="14">
          <cell r="B14">
            <v>2049535.5604898599</v>
          </cell>
          <cell r="BD14">
            <v>1443563.2896928152</v>
          </cell>
        </row>
        <row r="15">
          <cell r="B15">
            <v>2327427.1938656229</v>
          </cell>
          <cell r="BD15">
            <v>1632914.3527720249</v>
          </cell>
        </row>
        <row r="16">
          <cell r="B16">
            <v>2650988.9331943924</v>
          </cell>
          <cell r="BD16">
            <v>1855239.086346657</v>
          </cell>
        </row>
        <row r="17">
          <cell r="B17">
            <v>2829271.2437284593</v>
          </cell>
          <cell r="BD17">
            <v>2074070.4224576601</v>
          </cell>
        </row>
        <row r="18">
          <cell r="B18">
            <v>3284187.4738534219</v>
          </cell>
          <cell r="BD18">
            <v>2314173.3587970845</v>
          </cell>
        </row>
        <row r="19">
          <cell r="B19">
            <v>3714008.0970334839</v>
          </cell>
          <cell r="BD19">
            <v>2622436.0523957321</v>
          </cell>
        </row>
        <row r="20">
          <cell r="B20">
            <v>4106343.429030227</v>
          </cell>
          <cell r="BD20">
            <v>2904319.4752755496</v>
          </cell>
        </row>
        <row r="21">
          <cell r="B21">
            <v>4610771.0067629488</v>
          </cell>
          <cell r="BD21">
            <v>3303299.9768979074</v>
          </cell>
        </row>
        <row r="22">
          <cell r="B22">
            <v>4948505.5654395856</v>
          </cell>
          <cell r="BD22">
            <v>3631067.1893828525</v>
          </cell>
        </row>
        <row r="23">
          <cell r="B23">
            <v>5110309.5340612028</v>
          </cell>
          <cell r="BD23">
            <v>3850072.9865335324</v>
          </cell>
        </row>
      </sheetData>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mployees"/>
      <sheetName val="Other contrib."/>
    </sheetNames>
    <sheetDataSet>
      <sheetData sheetId="0">
        <row r="20">
          <cell r="AK20">
            <v>206113942363</v>
          </cell>
          <cell r="AQ20">
            <v>224751922154</v>
          </cell>
          <cell r="AW20">
            <v>250888731027</v>
          </cell>
          <cell r="BC20">
            <v>292270862264</v>
          </cell>
          <cell r="BI20">
            <v>329565220890</v>
          </cell>
          <cell r="BO20">
            <v>363888665957</v>
          </cell>
          <cell r="BU20">
            <v>426464807677</v>
          </cell>
          <cell r="CA20">
            <v>504066120044</v>
          </cell>
          <cell r="CG20">
            <v>563591209939</v>
          </cell>
          <cell r="CM20">
            <v>657300413485</v>
          </cell>
          <cell r="CS20">
            <v>768707456661</v>
          </cell>
          <cell r="CY20">
            <v>894592954393</v>
          </cell>
          <cell r="DE20">
            <v>1001619574864</v>
          </cell>
          <cell r="DK20">
            <v>1117193457682</v>
          </cell>
          <cell r="DQ20">
            <v>1185225006888</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ies"/>
      <sheetName val="Fiscal income, Brazil, 2001"/>
      <sheetName val="Fiscal income, Brazil, 2002"/>
      <sheetName val="Fiscal income, Brazil, 2003"/>
      <sheetName val="Fiscal income, Brazil, 2004"/>
      <sheetName val="Fiscal income, Brazil, 2005"/>
      <sheetName val="Fiscal income, Brazil, 2006"/>
      <sheetName val="Fiscal income, Brazil, 2007"/>
      <sheetName val="Fiscal income, Brazil, 2008"/>
      <sheetName val="Fiscal income, Brazil, 2009"/>
      <sheetName val="Fiscal income, Brazil, 2010"/>
      <sheetName val="Fiscal income, Brazil, 2011"/>
      <sheetName val="Fiscal income, Brazil, 2012"/>
      <sheetName val="Fiscal income, Brazil, 2013"/>
      <sheetName val="Fiscal income, Brazil, 2014"/>
      <sheetName val="Fiscal income, Brazil, 2015"/>
      <sheetName val="National income, Brazil, 2001"/>
      <sheetName val="National income, Brazil, 2002"/>
      <sheetName val="National income, Brazil, 2003"/>
      <sheetName val="National income, Brazil, 2004"/>
      <sheetName val="National income, Brazil, 2005"/>
      <sheetName val="National income, Brazil, 2006"/>
      <sheetName val="National income, Brazil, 2007"/>
      <sheetName val="National income, Brazil, 2008"/>
      <sheetName val="National income, Brazil, 2009"/>
      <sheetName val="National income, Brazil, 2010"/>
      <sheetName val="National income, Brazil, 2011"/>
      <sheetName val="National income, Brazil, 2012"/>
      <sheetName val="National income, Brazil, 2013"/>
      <sheetName val="National income, Brazil, 2014"/>
      <sheetName val="National income, Brazil, 2015"/>
    </sheetNames>
    <sheetDataSet>
      <sheetData sheetId="0">
        <row r="2">
          <cell r="E2">
            <v>0.106383981047371</v>
          </cell>
          <cell r="F2">
            <v>0.34805756854222197</v>
          </cell>
          <cell r="G2">
            <v>0.54555845041040796</v>
          </cell>
          <cell r="H2">
            <v>0.24638572592864799</v>
          </cell>
          <cell r="I2">
            <v>0.65523182126190305</v>
          </cell>
        </row>
        <row r="3">
          <cell r="E3">
            <v>0.109286901684968</v>
          </cell>
          <cell r="F3">
            <v>0.34875487411428602</v>
          </cell>
          <cell r="G3">
            <v>0.54195822420074602</v>
          </cell>
          <cell r="H3">
            <v>0.24040040321106801</v>
          </cell>
          <cell r="I3">
            <v>0.64998185865738101</v>
          </cell>
        </row>
        <row r="4">
          <cell r="E4">
            <v>0.11355013247114699</v>
          </cell>
          <cell r="F4">
            <v>0.35658064280269403</v>
          </cell>
          <cell r="G4">
            <v>0.52986922472615905</v>
          </cell>
          <cell r="H4">
            <v>0.23175475755304201</v>
          </cell>
          <cell r="I4">
            <v>0.64001592887479497</v>
          </cell>
        </row>
        <row r="5">
          <cell r="E5">
            <v>0.115531947909898</v>
          </cell>
          <cell r="F5">
            <v>0.359460473233633</v>
          </cell>
          <cell r="G5">
            <v>0.52500757885646898</v>
          </cell>
          <cell r="H5">
            <v>0.23196975261199401</v>
          </cell>
          <cell r="I5">
            <v>0.63612787941556204</v>
          </cell>
        </row>
        <row r="6">
          <cell r="E6">
            <v>0.119278698452285</v>
          </cell>
          <cell r="F6">
            <v>0.35694696777520102</v>
          </cell>
          <cell r="G6">
            <v>0.52377433377251403</v>
          </cell>
          <cell r="H6">
            <v>0.23334516987064199</v>
          </cell>
          <cell r="I6">
            <v>0.631629340207014</v>
          </cell>
        </row>
        <row r="7">
          <cell r="E7">
            <v>0.121478887295145</v>
          </cell>
          <cell r="F7">
            <v>0.35906641184050297</v>
          </cell>
          <cell r="G7">
            <v>0.51945470086435197</v>
          </cell>
          <cell r="H7">
            <v>0.229699559015693</v>
          </cell>
          <cell r="I7">
            <v>0.62771011898668305</v>
          </cell>
        </row>
        <row r="8">
          <cell r="E8">
            <v>0.124385913070928</v>
          </cell>
          <cell r="F8">
            <v>0.36561187012257901</v>
          </cell>
          <cell r="G8">
            <v>0.51000221680649305</v>
          </cell>
          <cell r="H8">
            <v>0.225009328608752</v>
          </cell>
          <cell r="I8">
            <v>0.62009385316922205</v>
          </cell>
        </row>
        <row r="9">
          <cell r="E9">
            <v>0.122651125529569</v>
          </cell>
          <cell r="F9">
            <v>0.34881425252546799</v>
          </cell>
          <cell r="G9">
            <v>0.52853462194496303</v>
          </cell>
          <cell r="H9">
            <v>0.24308758382572701</v>
          </cell>
          <cell r="I9">
            <v>0.63028108135181404</v>
          </cell>
        </row>
        <row r="10">
          <cell r="E10">
            <v>0.124554064222096</v>
          </cell>
          <cell r="F10">
            <v>0.35100548617563299</v>
          </cell>
          <cell r="G10">
            <v>0.52444044960227099</v>
          </cell>
          <cell r="H10">
            <v>0.231684418601079</v>
          </cell>
          <cell r="I10">
            <v>0.626177077498554</v>
          </cell>
        </row>
        <row r="11">
          <cell r="E11">
            <v>0.12442699425679001</v>
          </cell>
          <cell r="F11">
            <v>0.34582013214898299</v>
          </cell>
          <cell r="G11">
            <v>0.52975287359422796</v>
          </cell>
          <cell r="H11">
            <v>0.237640293387679</v>
          </cell>
          <cell r="I11">
            <v>0.62864652483804295</v>
          </cell>
        </row>
        <row r="12">
          <cell r="E12">
            <v>0.121732657646518</v>
          </cell>
          <cell r="F12">
            <v>0.334454719964489</v>
          </cell>
          <cell r="G12">
            <v>0.54381262238899197</v>
          </cell>
          <cell r="H12">
            <v>0.25115645146406901</v>
          </cell>
          <cell r="I12">
            <v>0.63779538298455596</v>
          </cell>
        </row>
        <row r="13">
          <cell r="E13">
            <v>0.12366047888270899</v>
          </cell>
          <cell r="F13">
            <v>0.33685752051763301</v>
          </cell>
          <cell r="G13">
            <v>0.53948200059965801</v>
          </cell>
          <cell r="H13">
            <v>0.23914636237242201</v>
          </cell>
          <cell r="I13">
            <v>0.63249479946820097</v>
          </cell>
        </row>
        <row r="14">
          <cell r="E14">
            <v>0.12728874731601</v>
          </cell>
          <cell r="F14">
            <v>0.34677007207251398</v>
          </cell>
          <cell r="G14">
            <v>0.52594118061147599</v>
          </cell>
          <cell r="H14">
            <v>0.230233945406811</v>
          </cell>
          <cell r="I14">
            <v>0.62348719763273497</v>
          </cell>
        </row>
        <row r="15">
          <cell r="E15">
            <v>0.12951191780181001</v>
          </cell>
          <cell r="F15">
            <v>0.34782707937532698</v>
          </cell>
          <cell r="G15">
            <v>0.52266100282286299</v>
          </cell>
          <cell r="H15">
            <v>0.23063755777616199</v>
          </cell>
          <cell r="I15">
            <v>0.61923749061837696</v>
          </cell>
        </row>
        <row r="16">
          <cell r="E16">
            <v>0.125699222506235</v>
          </cell>
          <cell r="F16">
            <v>0.34287112433000499</v>
          </cell>
          <cell r="G16">
            <v>0.53142965316376001</v>
          </cell>
          <cell r="H16">
            <v>0.23603140972720499</v>
          </cell>
          <cell r="I16">
            <v>0.62713956236436696</v>
          </cell>
        </row>
        <row r="17">
          <cell r="E17">
            <v>0.126314158176422</v>
          </cell>
          <cell r="F17">
            <v>0.33082159585905802</v>
          </cell>
          <cell r="G17">
            <v>0.54286424596451999</v>
          </cell>
          <cell r="H17">
            <v>0.26210782842663999</v>
          </cell>
          <cell r="I17">
            <v>0.63235320901730996</v>
          </cell>
        </row>
        <row r="18">
          <cell r="E18">
            <v>0.122848771517458</v>
          </cell>
          <cell r="F18">
            <v>0.32046619243089602</v>
          </cell>
          <cell r="G18">
            <v>0.55668503605164599</v>
          </cell>
          <cell r="H18">
            <v>0.274151298161603</v>
          </cell>
          <cell r="I18">
            <v>0.642483431322034</v>
          </cell>
        </row>
        <row r="19">
          <cell r="E19">
            <v>0.125315884204143</v>
          </cell>
          <cell r="F19">
            <v>0.32191901183758498</v>
          </cell>
          <cell r="G19">
            <v>0.55276510395827205</v>
          </cell>
          <cell r="H19">
            <v>0.271991344044413</v>
          </cell>
          <cell r="I19">
            <v>0.63833752711070701</v>
          </cell>
        </row>
        <row r="20">
          <cell r="E20">
            <v>0.12875330787509101</v>
          </cell>
          <cell r="F20">
            <v>0.32340570909691102</v>
          </cell>
          <cell r="G20">
            <v>0.547840983027998</v>
          </cell>
          <cell r="H20">
            <v>0.27315436054171299</v>
          </cell>
          <cell r="I20">
            <v>0.63266113644931499</v>
          </cell>
        </row>
        <row r="21">
          <cell r="E21">
            <v>0.13028631141602501</v>
          </cell>
          <cell r="F21">
            <v>0.31871714563147102</v>
          </cell>
          <cell r="G21">
            <v>0.550996542952504</v>
          </cell>
          <cell r="H21">
            <v>0.27904295903623499</v>
          </cell>
          <cell r="I21">
            <v>0.632922021264676</v>
          </cell>
        </row>
        <row r="22">
          <cell r="E22">
            <v>0.13034976294699899</v>
          </cell>
          <cell r="F22">
            <v>0.31494945181102701</v>
          </cell>
          <cell r="G22">
            <v>0.55470078524197397</v>
          </cell>
          <cell r="H22">
            <v>0.28225213829781098</v>
          </cell>
          <cell r="I22">
            <v>0.63504338311031505</v>
          </cell>
        </row>
        <row r="23">
          <cell r="E23">
            <v>0.131873663175468</v>
          </cell>
          <cell r="F23">
            <v>0.31869305320117203</v>
          </cell>
          <cell r="G23">
            <v>0.54943328362335997</v>
          </cell>
          <cell r="H23">
            <v>0.282933815343827</v>
          </cell>
          <cell r="I23">
            <v>0.63102992740459696</v>
          </cell>
        </row>
        <row r="24">
          <cell r="E24">
            <v>0.13176949254065501</v>
          </cell>
          <cell r="F24">
            <v>0.30618580673587897</v>
          </cell>
          <cell r="G24">
            <v>0.56204470072346702</v>
          </cell>
          <cell r="H24">
            <v>0.29285573954367899</v>
          </cell>
          <cell r="I24">
            <v>0.63650329806841899</v>
          </cell>
        </row>
        <row r="25">
          <cell r="E25">
            <v>0.135591558126506</v>
          </cell>
          <cell r="F25">
            <v>0.314725402959106</v>
          </cell>
          <cell r="G25">
            <v>0.54968303891438797</v>
          </cell>
          <cell r="H25">
            <v>0.27442824305105301</v>
          </cell>
          <cell r="I25">
            <v>0.62644295446807496</v>
          </cell>
        </row>
        <row r="26">
          <cell r="E26">
            <v>0.13849883110626701</v>
          </cell>
          <cell r="F26">
            <v>0.30939839639300498</v>
          </cell>
          <cell r="G26">
            <v>0.55210277250072803</v>
          </cell>
          <cell r="H26">
            <v>0.28190199993783299</v>
          </cell>
          <cell r="I26">
            <v>0.62437396583845794</v>
          </cell>
        </row>
        <row r="27">
          <cell r="E27">
            <v>0.13601225380873</v>
          </cell>
          <cell r="F27">
            <v>0.298679830984169</v>
          </cell>
          <cell r="G27">
            <v>0.565307915207101</v>
          </cell>
          <cell r="H27">
            <v>0.29614788530668001</v>
          </cell>
          <cell r="I27">
            <v>0.63294412830145996</v>
          </cell>
        </row>
        <row r="28">
          <cell r="E28">
            <v>0.13989217030321</v>
          </cell>
          <cell r="F28">
            <v>0.305895572295034</v>
          </cell>
          <cell r="G28">
            <v>0.55421225740175495</v>
          </cell>
          <cell r="H28">
            <v>0.27731229332215701</v>
          </cell>
          <cell r="I28">
            <v>0.62239619513275102</v>
          </cell>
        </row>
        <row r="29">
          <cell r="E29">
            <v>0.14131055579931201</v>
          </cell>
          <cell r="F29">
            <v>0.30980292852357699</v>
          </cell>
          <cell r="G29">
            <v>0.548886515677111</v>
          </cell>
          <cell r="H29">
            <v>0.276511795431926</v>
          </cell>
          <cell r="I29">
            <v>0.61940137110650495</v>
          </cell>
        </row>
        <row r="30">
          <cell r="E30">
            <v>0.142932458399504</v>
          </cell>
          <cell r="F30">
            <v>0.31095979611796598</v>
          </cell>
          <cell r="G30">
            <v>0.54610774548253005</v>
          </cell>
          <cell r="H30">
            <v>0.275217900082314</v>
          </cell>
          <cell r="I30">
            <v>0.61604220344452199</v>
          </cell>
        </row>
        <row r="31">
          <cell r="E31">
            <v>0.13881050186010199</v>
          </cell>
          <cell r="F31">
            <v>0.30561676539544202</v>
          </cell>
          <cell r="G31">
            <v>0.55557273274445595</v>
          </cell>
          <cell r="H31">
            <v>0.28349236035911601</v>
          </cell>
          <cell r="I31">
            <v>0.62508722161874197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10">
          <cell r="G110">
            <v>0.109077295154105</v>
          </cell>
        </row>
        <row r="119">
          <cell r="G119">
            <v>5.3787047769846198E-2</v>
          </cell>
        </row>
        <row r="128">
          <cell r="G128">
            <v>2.4656548931902399E-2</v>
          </cell>
        </row>
      </sheetData>
      <sheetData sheetId="16">
        <row r="52">
          <cell r="F52">
            <v>4666.4939799916701</v>
          </cell>
        </row>
        <row r="92">
          <cell r="I92">
            <v>55986.340308478422</v>
          </cell>
        </row>
        <row r="110">
          <cell r="G110">
            <v>0.128765255509073</v>
          </cell>
        </row>
        <row r="119">
          <cell r="G119">
            <v>6.4038293580555294E-2</v>
          </cell>
        </row>
        <row r="128">
          <cell r="G128">
            <v>3.2185831203363498E-2</v>
          </cell>
        </row>
      </sheetData>
      <sheetData sheetId="17">
        <row r="52">
          <cell r="F52">
            <v>4974.6696783570305</v>
          </cell>
        </row>
        <row r="92">
          <cell r="I92">
            <v>63251.59189293228</v>
          </cell>
        </row>
        <row r="110">
          <cell r="G110">
            <v>0.13159597798447201</v>
          </cell>
        </row>
        <row r="119">
          <cell r="G119">
            <v>6.2913121708197198E-2</v>
          </cell>
        </row>
        <row r="128">
          <cell r="G128">
            <v>3.0379998869694499E-2</v>
          </cell>
        </row>
      </sheetData>
      <sheetData sheetId="18">
        <row r="52">
          <cell r="F52">
            <v>5673.2047957065652</v>
          </cell>
        </row>
        <row r="92">
          <cell r="I92">
            <v>70652.940977038859</v>
          </cell>
        </row>
        <row r="110">
          <cell r="G110">
            <v>0.12964386662836599</v>
          </cell>
        </row>
        <row r="119">
          <cell r="G119">
            <v>6.3082321325210203E-2</v>
          </cell>
        </row>
        <row r="128">
          <cell r="G128">
            <v>3.1642474574892603E-2</v>
          </cell>
        </row>
      </sheetData>
      <sheetData sheetId="19">
        <row r="52">
          <cell r="F52">
            <v>6612.2346055974585</v>
          </cell>
        </row>
        <row r="92">
          <cell r="I92">
            <v>78284.450374569322</v>
          </cell>
        </row>
        <row r="110">
          <cell r="G110">
            <v>0.13224745310611799</v>
          </cell>
        </row>
        <row r="119">
          <cell r="G119">
            <v>6.5439710715760005E-2</v>
          </cell>
        </row>
        <row r="128">
          <cell r="G128">
            <v>3.33951997452775E-2</v>
          </cell>
        </row>
      </sheetData>
      <sheetData sheetId="20">
        <row r="52">
          <cell r="F52">
            <v>7110.0017061007238</v>
          </cell>
        </row>
        <row r="92">
          <cell r="I92">
            <v>85228.950249892136</v>
          </cell>
        </row>
        <row r="110">
          <cell r="G110">
            <v>0.133768222240431</v>
          </cell>
        </row>
        <row r="119">
          <cell r="G119">
            <v>6.4918330710790895E-2</v>
          </cell>
        </row>
        <row r="128">
          <cell r="G128">
            <v>3.24169745960061E-2</v>
          </cell>
        </row>
      </sheetData>
      <sheetData sheetId="21">
        <row r="52">
          <cell r="F52">
            <v>7777.3271306971874</v>
          </cell>
        </row>
        <row r="92">
          <cell r="I92">
            <v>93514.193690654778</v>
          </cell>
        </row>
        <row r="110">
          <cell r="G110">
            <v>0.13279267072153</v>
          </cell>
        </row>
        <row r="119">
          <cell r="G119">
            <v>6.4535055693643095E-2</v>
          </cell>
        </row>
        <row r="128">
          <cell r="G128">
            <v>3.2803887196318798E-2</v>
          </cell>
        </row>
      </sheetData>
      <sheetData sheetId="22">
        <row r="52">
          <cell r="F52">
            <v>8737.8394862048335</v>
          </cell>
        </row>
        <row r="92">
          <cell r="I92">
            <v>103008.14052758495</v>
          </cell>
        </row>
        <row r="110">
          <cell r="G110">
            <v>0.13682077664526299</v>
          </cell>
        </row>
        <row r="119">
          <cell r="G119">
            <v>6.9727845352930695E-2</v>
          </cell>
        </row>
        <row r="128">
          <cell r="G128">
            <v>3.7528097875462997E-2</v>
          </cell>
        </row>
      </sheetData>
      <sheetData sheetId="23">
        <row r="52">
          <cell r="F52">
            <v>9510.2407451663566</v>
          </cell>
        </row>
        <row r="92">
          <cell r="I92">
            <v>117637.13676013201</v>
          </cell>
        </row>
        <row r="110">
          <cell r="G110">
            <v>0.14009676996305201</v>
          </cell>
        </row>
        <row r="119">
          <cell r="G119">
            <v>6.8176343530372399E-2</v>
          </cell>
        </row>
        <row r="128">
          <cell r="G128">
            <v>3.4332901760683897E-2</v>
          </cell>
        </row>
      </sheetData>
      <sheetData sheetId="24">
        <row r="52">
          <cell r="F52">
            <v>10399.714506186232</v>
          </cell>
        </row>
        <row r="92">
          <cell r="I92">
            <v>120469.77306896145</v>
          </cell>
        </row>
        <row r="110">
          <cell r="G110">
            <v>0.124989700128861</v>
          </cell>
        </row>
        <row r="119">
          <cell r="G119">
            <v>5.6158652229610799E-2</v>
          </cell>
        </row>
        <row r="128">
          <cell r="G128">
            <v>2.56622318039646E-2</v>
          </cell>
        </row>
      </sheetData>
      <sheetData sheetId="25">
        <row r="52">
          <cell r="F52">
            <v>11997.100104149333</v>
          </cell>
        </row>
        <row r="92">
          <cell r="I92">
            <v>137951.93563944526</v>
          </cell>
        </row>
        <row r="110">
          <cell r="G110">
            <v>0.134686148882943</v>
          </cell>
        </row>
        <row r="119">
          <cell r="G119">
            <v>6.3599916720818203E-2</v>
          </cell>
        </row>
        <row r="128">
          <cell r="G128">
            <v>3.04581294938783E-2</v>
          </cell>
        </row>
      </sheetData>
      <sheetData sheetId="26">
        <row r="52">
          <cell r="F52">
            <v>13074.594936603338</v>
          </cell>
        </row>
        <row r="92">
          <cell r="I92">
            <v>156851.38452091717</v>
          </cell>
        </row>
        <row r="110">
          <cell r="G110">
            <v>0.14673493641596699</v>
          </cell>
        </row>
        <row r="119">
          <cell r="G119">
            <v>7.1708430225170497E-2</v>
          </cell>
        </row>
        <row r="128">
          <cell r="G128">
            <v>3.5402231960663499E-2</v>
          </cell>
        </row>
      </sheetData>
      <sheetData sheetId="27">
        <row r="52">
          <cell r="F52">
            <v>14497.348173847951</v>
          </cell>
        </row>
        <row r="92">
          <cell r="I92">
            <v>167268.10412999589</v>
          </cell>
        </row>
        <row r="110">
          <cell r="G110">
            <v>0.13582469300783101</v>
          </cell>
        </row>
        <row r="119">
          <cell r="G119">
            <v>6.5416919922606107E-2</v>
          </cell>
        </row>
        <row r="128">
          <cell r="G128">
            <v>3.1570659656100002E-2</v>
          </cell>
        </row>
      </sheetData>
      <sheetData sheetId="28">
        <row r="52">
          <cell r="F52">
            <v>16354.837479351085</v>
          </cell>
        </row>
        <row r="92">
          <cell r="I92">
            <v>183197.55025712951</v>
          </cell>
        </row>
        <row r="110">
          <cell r="G110">
            <v>0.12568513952072299</v>
          </cell>
        </row>
        <row r="119">
          <cell r="G119">
            <v>5.5298537475809303E-2</v>
          </cell>
        </row>
        <row r="128">
          <cell r="G128">
            <v>2.44858998445803E-2</v>
          </cell>
        </row>
      </sheetData>
      <sheetData sheetId="29">
        <row r="2">
          <cell r="D2">
            <v>35276.76949131523</v>
          </cell>
          <cell r="J2">
            <v>373.8046743664712</v>
          </cell>
        </row>
        <row r="3">
          <cell r="J3">
            <v>505.92993875482733</v>
          </cell>
        </row>
        <row r="4">
          <cell r="J4">
            <v>655.72666744819173</v>
          </cell>
        </row>
        <row r="5">
          <cell r="J5">
            <v>833.84356215536957</v>
          </cell>
        </row>
        <row r="6">
          <cell r="J6">
            <v>1051.6930508859368</v>
          </cell>
        </row>
        <row r="7">
          <cell r="J7">
            <v>1322.0649289419714</v>
          </cell>
        </row>
        <row r="8">
          <cell r="J8">
            <v>1658.7096672611631</v>
          </cell>
        </row>
        <row r="9">
          <cell r="J9">
            <v>2077.9300148177535</v>
          </cell>
        </row>
        <row r="10">
          <cell r="J10">
            <v>2595.2563252529812</v>
          </cell>
        </row>
        <row r="11">
          <cell r="J11">
            <v>3229.1565703217307</v>
          </cell>
        </row>
        <row r="12">
          <cell r="J12">
            <v>3995.1822855733371</v>
          </cell>
        </row>
        <row r="13">
          <cell r="J13">
            <v>4861.8933170208993</v>
          </cell>
        </row>
        <row r="14">
          <cell r="J14">
            <v>5751.4038801789156</v>
          </cell>
        </row>
        <row r="15">
          <cell r="J15">
            <v>6599.8582145792116</v>
          </cell>
        </row>
        <row r="16">
          <cell r="J16">
            <v>7355.5387547763585</v>
          </cell>
        </row>
        <row r="17">
          <cell r="J17">
            <v>7988.3823042439099</v>
          </cell>
        </row>
        <row r="18">
          <cell r="J18">
            <v>8490.9928831413526</v>
          </cell>
        </row>
        <row r="19">
          <cell r="J19">
            <v>8885.6836478617224</v>
          </cell>
        </row>
        <row r="20">
          <cell r="J20">
            <v>9225.9175429417064</v>
          </cell>
        </row>
        <row r="21">
          <cell r="J21">
            <v>9606.2318616030625</v>
          </cell>
        </row>
        <row r="22">
          <cell r="J22">
            <v>10909.711272198005</v>
          </cell>
        </row>
        <row r="23">
          <cell r="J23">
            <v>12223.471530610575</v>
          </cell>
        </row>
        <row r="24">
          <cell r="J24">
            <v>12280.469692072729</v>
          </cell>
        </row>
        <row r="25">
          <cell r="J25">
            <v>12322.81247168464</v>
          </cell>
        </row>
        <row r="26">
          <cell r="J26">
            <v>12365.140651954558</v>
          </cell>
        </row>
        <row r="27">
          <cell r="J27">
            <v>12407.483666903139</v>
          </cell>
        </row>
        <row r="28">
          <cell r="J28">
            <v>12449.911528711529</v>
          </cell>
        </row>
        <row r="29">
          <cell r="J29">
            <v>12492.276039038845</v>
          </cell>
        </row>
        <row r="30">
          <cell r="J30">
            <v>12543.412391164306</v>
          </cell>
        </row>
        <row r="31">
          <cell r="J31">
            <v>12653.07888062106</v>
          </cell>
        </row>
        <row r="32">
          <cell r="J32">
            <v>12773.931349169314</v>
          </cell>
        </row>
        <row r="33">
          <cell r="J33">
            <v>12902.985880959033</v>
          </cell>
        </row>
        <row r="34">
          <cell r="J34">
            <v>13053.595266373735</v>
          </cell>
        </row>
        <row r="35">
          <cell r="J35">
            <v>13216.884753630668</v>
          </cell>
        </row>
        <row r="36">
          <cell r="J36">
            <v>13386.681639684304</v>
          </cell>
        </row>
        <row r="37">
          <cell r="J37">
            <v>13583.745113736884</v>
          </cell>
        </row>
        <row r="38">
          <cell r="J38">
            <v>13796.432731279647</v>
          </cell>
        </row>
        <row r="39">
          <cell r="J39">
            <v>14018.202349896748</v>
          </cell>
        </row>
        <row r="40">
          <cell r="J40">
            <v>14243.558869688955</v>
          </cell>
        </row>
        <row r="41">
          <cell r="J41">
            <v>14460.519023428613</v>
          </cell>
        </row>
        <row r="42">
          <cell r="J42">
            <v>14655.715685527643</v>
          </cell>
        </row>
        <row r="43">
          <cell r="J43">
            <v>14868.756822921636</v>
          </cell>
        </row>
        <row r="44">
          <cell r="J44">
            <v>15102.281494272915</v>
          </cell>
        </row>
        <row r="45">
          <cell r="J45">
            <v>15365.986411110745</v>
          </cell>
        </row>
        <row r="46">
          <cell r="J46">
            <v>15660.255953103975</v>
          </cell>
        </row>
        <row r="47">
          <cell r="J47">
            <v>15980.51262059152</v>
          </cell>
        </row>
        <row r="48">
          <cell r="J48">
            <v>16320.637716967354</v>
          </cell>
        </row>
        <row r="49">
          <cell r="J49">
            <v>16675.382810802563</v>
          </cell>
        </row>
        <row r="50">
          <cell r="J50">
            <v>17037.822458082836</v>
          </cell>
        </row>
        <row r="51">
          <cell r="J51">
            <v>17402.681610316002</v>
          </cell>
        </row>
        <row r="52">
          <cell r="F52">
            <v>17583.340810757563</v>
          </cell>
          <cell r="J52">
            <v>17761.860923526488</v>
          </cell>
        </row>
        <row r="53">
          <cell r="J53">
            <v>18108.332062538688</v>
          </cell>
        </row>
        <row r="54">
          <cell r="J54">
            <v>18432.393798995981</v>
          </cell>
        </row>
        <row r="55">
          <cell r="J55">
            <v>18728.29816478875</v>
          </cell>
        </row>
        <row r="56">
          <cell r="J56">
            <v>18994.762756910659</v>
          </cell>
        </row>
        <row r="57">
          <cell r="J57">
            <v>19236.782803276234</v>
          </cell>
        </row>
        <row r="58">
          <cell r="J58">
            <v>19466.310413790732</v>
          </cell>
        </row>
        <row r="59">
          <cell r="J59">
            <v>19700.134663096218</v>
          </cell>
        </row>
        <row r="60">
          <cell r="J60">
            <v>19958.422934648977</v>
          </cell>
        </row>
        <row r="61">
          <cell r="J61">
            <v>20274.743708702506</v>
          </cell>
        </row>
        <row r="62">
          <cell r="J62">
            <v>20692.160324833221</v>
          </cell>
        </row>
        <row r="63">
          <cell r="J63">
            <v>21221.707818973107</v>
          </cell>
        </row>
        <row r="64">
          <cell r="J64">
            <v>21813.033835517323</v>
          </cell>
        </row>
        <row r="65">
          <cell r="J65">
            <v>22398.436109308353</v>
          </cell>
        </row>
        <row r="66">
          <cell r="J66">
            <v>22917.182665603581</v>
          </cell>
        </row>
        <row r="67">
          <cell r="J67">
            <v>23312.37437400136</v>
          </cell>
        </row>
        <row r="68">
          <cell r="J68">
            <v>23573.066348606317</v>
          </cell>
        </row>
        <row r="69">
          <cell r="J69">
            <v>23787.138358364853</v>
          </cell>
        </row>
        <row r="70">
          <cell r="J70">
            <v>23970.550100846176</v>
          </cell>
        </row>
        <row r="71">
          <cell r="J71">
            <v>24191.203354967813</v>
          </cell>
        </row>
        <row r="72">
          <cell r="J72">
            <v>24563.201473137724</v>
          </cell>
        </row>
        <row r="73">
          <cell r="J73">
            <v>25208.281058000117</v>
          </cell>
        </row>
        <row r="74">
          <cell r="J74">
            <v>26111.857719105392</v>
          </cell>
        </row>
        <row r="75">
          <cell r="J75">
            <v>27155.756651334599</v>
          </cell>
        </row>
        <row r="76">
          <cell r="J76">
            <v>28229.013104058929</v>
          </cell>
        </row>
        <row r="77">
          <cell r="J77">
            <v>29226.693019260114</v>
          </cell>
        </row>
        <row r="78">
          <cell r="J78">
            <v>30059.389463833657</v>
          </cell>
        </row>
        <row r="79">
          <cell r="J79">
            <v>30674.792694095486</v>
          </cell>
        </row>
        <row r="80">
          <cell r="J80">
            <v>31124.375368259531</v>
          </cell>
        </row>
        <row r="81">
          <cell r="J81">
            <v>31545.823655787604</v>
          </cell>
        </row>
        <row r="82">
          <cell r="J82">
            <v>32125.487428359862</v>
          </cell>
        </row>
        <row r="83">
          <cell r="J83">
            <v>33032.815077415442</v>
          </cell>
        </row>
        <row r="84">
          <cell r="J84">
            <v>34309.224112781099</v>
          </cell>
        </row>
        <row r="85">
          <cell r="J85">
            <v>35910.346159687761</v>
          </cell>
        </row>
        <row r="86">
          <cell r="J86">
            <v>37776.079073144756</v>
          </cell>
        </row>
        <row r="87">
          <cell r="J87">
            <v>39828.475945679274</v>
          </cell>
        </row>
        <row r="88">
          <cell r="J88">
            <v>41992.843935547942</v>
          </cell>
        </row>
        <row r="89">
          <cell r="J89">
            <v>44194.573788156966</v>
          </cell>
        </row>
        <row r="90">
          <cell r="J90">
            <v>46437.805198588547</v>
          </cell>
        </row>
        <row r="91">
          <cell r="J91">
            <v>48919.974424456334</v>
          </cell>
        </row>
        <row r="92">
          <cell r="I92">
            <v>192649.17054809054</v>
          </cell>
        </row>
        <row r="101">
          <cell r="I101">
            <v>970879.84210876073</v>
          </cell>
        </row>
        <row r="110">
          <cell r="G110">
            <v>0.128004033579802</v>
          </cell>
          <cell r="I110">
            <v>4515568.786553245</v>
          </cell>
        </row>
        <row r="119">
          <cell r="G119">
            <v>5.8752727508876598E-2</v>
          </cell>
          <cell r="I119">
            <v>20726064.25316922</v>
          </cell>
        </row>
        <row r="128">
          <cell r="G128">
            <v>2.7454759549750199E-2</v>
          </cell>
          <cell r="I128">
            <v>96851522.406968027</v>
          </cell>
        </row>
      </sheetData>
      <sheetData sheetId="30">
        <row r="2">
          <cell r="D2">
            <v>35856.59553884247</v>
          </cell>
          <cell r="J2">
            <v>606.95865453548083</v>
          </cell>
        </row>
        <row r="3">
          <cell r="J3">
            <v>1162.4470176961368</v>
          </cell>
        </row>
        <row r="4">
          <cell r="J4">
            <v>1349.7463616121017</v>
          </cell>
        </row>
        <row r="5">
          <cell r="J5">
            <v>1378.524009685917</v>
          </cell>
        </row>
        <row r="6">
          <cell r="J6">
            <v>1406.7317993981865</v>
          </cell>
        </row>
        <row r="7">
          <cell r="J7">
            <v>1434.9532278037643</v>
          </cell>
        </row>
        <row r="8">
          <cell r="J8">
            <v>1463.2008506981738</v>
          </cell>
        </row>
        <row r="9">
          <cell r="J9">
            <v>1491.5179728799098</v>
          </cell>
        </row>
        <row r="10">
          <cell r="J10">
            <v>1519.9272669449131</v>
          </cell>
        </row>
        <row r="11">
          <cell r="J11">
            <v>1574.7184438909023</v>
          </cell>
        </row>
        <row r="12">
          <cell r="J12">
            <v>2112.2684398389697</v>
          </cell>
        </row>
        <row r="13">
          <cell r="J13">
            <v>3198.135286564725</v>
          </cell>
        </row>
        <row r="14">
          <cell r="J14">
            <v>4621.981509476449</v>
          </cell>
        </row>
        <row r="15">
          <cell r="J15">
            <v>6065.1030395037669</v>
          </cell>
        </row>
        <row r="16">
          <cell r="J16">
            <v>7335.1436823580434</v>
          </cell>
        </row>
        <row r="17">
          <cell r="J17">
            <v>8286.5590484574059</v>
          </cell>
        </row>
        <row r="18">
          <cell r="J18">
            <v>8773.5942834705056</v>
          </cell>
        </row>
        <row r="19">
          <cell r="J19">
            <v>8941.8842515720917</v>
          </cell>
        </row>
        <row r="20">
          <cell r="J20">
            <v>9016.4881407783469</v>
          </cell>
        </row>
        <row r="21">
          <cell r="J21">
            <v>9202.6188673286761</v>
          </cell>
        </row>
        <row r="22">
          <cell r="J22">
            <v>9864.3848727185014</v>
          </cell>
        </row>
        <row r="23">
          <cell r="J23">
            <v>10847.031860067977</v>
          </cell>
        </row>
        <row r="24">
          <cell r="J24">
            <v>11772.335471210052</v>
          </cell>
        </row>
        <row r="25">
          <cell r="J25">
            <v>12015.96990465889</v>
          </cell>
        </row>
        <row r="26">
          <cell r="J26">
            <v>12158.409245685545</v>
          </cell>
        </row>
        <row r="27">
          <cell r="J27">
            <v>12299.332086444385</v>
          </cell>
        </row>
        <row r="28">
          <cell r="J28">
            <v>12438.430931022844</v>
          </cell>
        </row>
        <row r="29">
          <cell r="J29">
            <v>12574.636131423991</v>
          </cell>
        </row>
        <row r="30">
          <cell r="J30">
            <v>12708.304204230826</v>
          </cell>
        </row>
        <row r="31">
          <cell r="J31">
            <v>12844.429429201906</v>
          </cell>
        </row>
        <row r="32">
          <cell r="J32">
            <v>13085.312704747494</v>
          </cell>
        </row>
        <row r="33">
          <cell r="J33">
            <v>13378.428212378007</v>
          </cell>
        </row>
        <row r="34">
          <cell r="J34">
            <v>13657.240646427443</v>
          </cell>
        </row>
        <row r="35">
          <cell r="J35">
            <v>13834.039446475197</v>
          </cell>
        </row>
        <row r="36">
          <cell r="J36">
            <v>13994.2949814474</v>
          </cell>
        </row>
        <row r="37">
          <cell r="J37">
            <v>14129.454056856441</v>
          </cell>
        </row>
        <row r="38">
          <cell r="J38">
            <v>14171.434161020083</v>
          </cell>
        </row>
        <row r="39">
          <cell r="J39">
            <v>14196.630182152088</v>
          </cell>
        </row>
        <row r="40">
          <cell r="J40">
            <v>14294.842129137118</v>
          </cell>
        </row>
        <row r="41">
          <cell r="J41">
            <v>14473.6010524913</v>
          </cell>
        </row>
        <row r="42">
          <cell r="J42">
            <v>14662.727564394198</v>
          </cell>
        </row>
        <row r="43">
          <cell r="J43">
            <v>14841.549677813904</v>
          </cell>
        </row>
        <row r="44">
          <cell r="J44">
            <v>15052.005168551586</v>
          </cell>
        </row>
        <row r="45">
          <cell r="J45">
            <v>15321.11788283914</v>
          </cell>
        </row>
        <row r="46">
          <cell r="J46">
            <v>15626.894907152066</v>
          </cell>
        </row>
        <row r="47">
          <cell r="J47">
            <v>15940.036141103721</v>
          </cell>
        </row>
        <row r="48">
          <cell r="J48">
            <v>16230.871327124776</v>
          </cell>
        </row>
        <row r="49">
          <cell r="J49">
            <v>16502.438618094871</v>
          </cell>
        </row>
        <row r="50">
          <cell r="J50">
            <v>16781.792779327141</v>
          </cell>
        </row>
        <row r="51">
          <cell r="J51">
            <v>17086.724243448261</v>
          </cell>
        </row>
        <row r="52">
          <cell r="F52">
            <v>17249.33937675042</v>
          </cell>
          <cell r="J52">
            <v>17426.383366326012</v>
          </cell>
        </row>
        <row r="53">
          <cell r="J53">
            <v>17816.329561286297</v>
          </cell>
        </row>
        <row r="54">
          <cell r="J54">
            <v>18246.26075916168</v>
          </cell>
        </row>
        <row r="55">
          <cell r="J55">
            <v>18676.10422679238</v>
          </cell>
        </row>
        <row r="56">
          <cell r="J56">
            <v>19063.003517297824</v>
          </cell>
        </row>
        <row r="57">
          <cell r="J57">
            <v>19372.246572874632</v>
          </cell>
        </row>
        <row r="58">
          <cell r="J58">
            <v>19622.089886031365</v>
          </cell>
        </row>
        <row r="59">
          <cell r="J59">
            <v>19883.621690470733</v>
          </cell>
        </row>
        <row r="60">
          <cell r="J60">
            <v>20139.595719864323</v>
          </cell>
        </row>
        <row r="61">
          <cell r="J61">
            <v>20401.674113333702</v>
          </cell>
        </row>
        <row r="62">
          <cell r="J62">
            <v>20721.73675559504</v>
          </cell>
        </row>
        <row r="63">
          <cell r="J63">
            <v>21146.627795755958</v>
          </cell>
        </row>
        <row r="64">
          <cell r="J64">
            <v>21682.177846271326</v>
          </cell>
        </row>
        <row r="65">
          <cell r="J65">
            <v>22271.414339319141</v>
          </cell>
        </row>
        <row r="66">
          <cell r="J66">
            <v>22850.72553119083</v>
          </cell>
        </row>
        <row r="67">
          <cell r="J67">
            <v>23361.069553894769</v>
          </cell>
        </row>
        <row r="68">
          <cell r="J68">
            <v>23773.867754489227</v>
          </cell>
        </row>
        <row r="69">
          <cell r="J69">
            <v>24136.104079208075</v>
          </cell>
        </row>
        <row r="70">
          <cell r="J70">
            <v>24460.826918113733</v>
          </cell>
        </row>
        <row r="71">
          <cell r="J71">
            <v>24788.264729460603</v>
          </cell>
        </row>
        <row r="72">
          <cell r="J72">
            <v>25177.781762085368</v>
          </cell>
        </row>
        <row r="73">
          <cell r="J73">
            <v>25694.262035690612</v>
          </cell>
        </row>
        <row r="74">
          <cell r="J74">
            <v>26344.248474411568</v>
          </cell>
        </row>
        <row r="75">
          <cell r="J75">
            <v>27093.969835747688</v>
          </cell>
        </row>
        <row r="76">
          <cell r="J76">
            <v>27894.297983378838</v>
          </cell>
        </row>
        <row r="77">
          <cell r="J77">
            <v>28689.88469011167</v>
          </cell>
        </row>
        <row r="78">
          <cell r="J78">
            <v>29440.939636938689</v>
          </cell>
        </row>
        <row r="79">
          <cell r="J79">
            <v>30134.637321709437</v>
          </cell>
        </row>
        <row r="80">
          <cell r="J80">
            <v>30798.394792374813</v>
          </cell>
        </row>
        <row r="81">
          <cell r="J81">
            <v>31502.814806297352</v>
          </cell>
        </row>
        <row r="82">
          <cell r="J82">
            <v>32356.431911377109</v>
          </cell>
        </row>
        <row r="83">
          <cell r="J83">
            <v>33443.602136804904</v>
          </cell>
        </row>
        <row r="84">
          <cell r="J84">
            <v>34779.924868217291</v>
          </cell>
        </row>
        <row r="85">
          <cell r="J85">
            <v>36330.461943397611</v>
          </cell>
        </row>
        <row r="86">
          <cell r="J86">
            <v>38039.48224010603</v>
          </cell>
        </row>
        <row r="87">
          <cell r="J87">
            <v>39844.246735399931</v>
          </cell>
        </row>
        <row r="88">
          <cell r="J88">
            <v>41686.894623592838</v>
          </cell>
        </row>
        <row r="89">
          <cell r="J89">
            <v>43539.950692203398</v>
          </cell>
        </row>
        <row r="90">
          <cell r="J90">
            <v>45466.560263518673</v>
          </cell>
        </row>
        <row r="91">
          <cell r="J91">
            <v>47738.7631972659</v>
          </cell>
        </row>
        <row r="92">
          <cell r="F92">
            <v>49128.508916954081</v>
          </cell>
          <cell r="I92">
            <v>199209.46770427426</v>
          </cell>
        </row>
        <row r="101">
          <cell r="F101">
            <v>306823.01171207282</v>
          </cell>
          <cell r="I101">
            <v>1016507.0903748593</v>
          </cell>
        </row>
        <row r="110">
          <cell r="F110">
            <v>1593218.018263465</v>
          </cell>
          <cell r="G110">
            <v>0.13651264403399899</v>
          </cell>
          <cell r="I110">
            <v>4894878.6630650833</v>
          </cell>
        </row>
        <row r="119">
          <cell r="F119">
            <v>7474030.2040686253</v>
          </cell>
          <cell r="G119">
            <v>6.4613703844393605E-2</v>
          </cell>
          <cell r="I119">
            <v>23168274.450152319</v>
          </cell>
        </row>
        <row r="128">
          <cell r="F128">
            <v>35165676.010033488</v>
          </cell>
          <cell r="G128">
            <v>3.0974632945191202E-2</v>
          </cell>
          <cell r="I128">
            <v>111064488.54725496</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ies"/>
      <sheetName val="Survey income, Brazil, 2015"/>
    </sheetNames>
    <sheetDataSet>
      <sheetData sheetId="0">
        <row r="2">
          <cell r="H2">
            <v>0.10658703468727139</v>
          </cell>
        </row>
      </sheetData>
      <sheetData sheetId="1">
        <row r="2">
          <cell r="H2">
            <v>3.0584488497353846E-6</v>
          </cell>
        </row>
        <row r="3">
          <cell r="H3">
            <v>1.9883461019110094E-5</v>
          </cell>
        </row>
        <row r="4">
          <cell r="H4">
            <v>5.1625118485221222E-5</v>
          </cell>
        </row>
        <row r="5">
          <cell r="H5">
            <v>9.7523876009919519E-5</v>
          </cell>
        </row>
        <row r="6">
          <cell r="H6">
            <v>1.5712917753041289E-4</v>
          </cell>
        </row>
        <row r="7">
          <cell r="H7">
            <v>2.3011902361891323E-4</v>
          </cell>
        </row>
        <row r="8">
          <cell r="H8">
            <v>3.1624344065106502E-4</v>
          </cell>
        </row>
        <row r="9">
          <cell r="H9">
            <v>4.152986199279507E-4</v>
          </cell>
        </row>
        <row r="10">
          <cell r="H10">
            <v>5.2711285346906944E-4</v>
          </cell>
        </row>
        <row r="11">
          <cell r="H11">
            <v>6.5153802681172657E-4</v>
          </cell>
        </row>
        <row r="12">
          <cell r="H12">
            <v>7.8844408143574629E-4</v>
          </cell>
        </row>
        <row r="13">
          <cell r="H13">
            <v>9.3771521003949143E-4</v>
          </cell>
        </row>
        <row r="14">
          <cell r="H14">
            <v>1.0992471311684904E-3</v>
          </cell>
        </row>
        <row r="15">
          <cell r="H15">
            <v>1.2729450712296586E-3</v>
          </cell>
        </row>
        <row r="16">
          <cell r="H16">
            <v>1.4587222292601343E-3</v>
          </cell>
        </row>
        <row r="17">
          <cell r="H17">
            <v>1.6564985823663836E-3</v>
          </cell>
        </row>
        <row r="18">
          <cell r="H18">
            <v>1.8661999383546846E-3</v>
          </cell>
        </row>
        <row r="19">
          <cell r="H19">
            <v>2.0877571720488985E-3</v>
          </cell>
        </row>
        <row r="20">
          <cell r="H20">
            <v>2.3211056008412001E-3</v>
          </cell>
        </row>
        <row r="21">
          <cell r="H21">
            <v>2.566184467788335E-3</v>
          </cell>
        </row>
        <row r="22">
          <cell r="H22">
            <v>2.7746702804055667E-3</v>
          </cell>
        </row>
        <row r="23">
          <cell r="H23">
            <v>2.9435359639462533E-3</v>
          </cell>
        </row>
        <row r="24">
          <cell r="H24">
            <v>3.1215251861276272E-3</v>
          </cell>
        </row>
        <row r="25">
          <cell r="H25">
            <v>3.3102554087414138E-3</v>
          </cell>
        </row>
        <row r="26">
          <cell r="H26">
            <v>3.5098579236634286E-3</v>
          </cell>
        </row>
        <row r="27">
          <cell r="H27">
            <v>3.718694574273429E-3</v>
          </cell>
        </row>
        <row r="28">
          <cell r="H28">
            <v>3.9330391881006177E-3</v>
          </cell>
        </row>
        <row r="29">
          <cell r="H29">
            <v>4.1467202567533334E-3</v>
          </cell>
        </row>
        <row r="30">
          <cell r="H30">
            <v>4.3507202953922963E-3</v>
          </cell>
        </row>
        <row r="31">
          <cell r="H31">
            <v>4.5327251239759558E-3</v>
          </cell>
        </row>
        <row r="32">
          <cell r="H32">
            <v>4.6781422996919897E-3</v>
          </cell>
        </row>
        <row r="33">
          <cell r="H33">
            <v>4.7815806868729549E-3</v>
          </cell>
        </row>
        <row r="34">
          <cell r="H34">
            <v>4.8470909357126724E-3</v>
          </cell>
        </row>
        <row r="35">
          <cell r="H35">
            <v>4.8812586863783425E-3</v>
          </cell>
        </row>
        <row r="36">
          <cell r="H36">
            <v>4.8931724891091433E-3</v>
          </cell>
        </row>
        <row r="37">
          <cell r="H37">
            <v>4.8946251741661673E-3</v>
          </cell>
        </row>
        <row r="38">
          <cell r="H38">
            <v>4.89584546914823E-3</v>
          </cell>
        </row>
        <row r="39">
          <cell r="H39">
            <v>4.9023160743965066E-3</v>
          </cell>
        </row>
        <row r="40">
          <cell r="H40">
            <v>4.9213704464063923E-3</v>
          </cell>
        </row>
        <row r="41">
          <cell r="H41">
            <v>4.9640806374707802E-3</v>
          </cell>
        </row>
        <row r="42">
          <cell r="H42">
            <v>5.0435442282659171E-3</v>
          </cell>
        </row>
        <row r="43">
          <cell r="H43">
            <v>5.1586694608848349E-3</v>
          </cell>
        </row>
        <row r="44">
          <cell r="H44">
            <v>5.2979421357968182E-3</v>
          </cell>
        </row>
        <row r="45">
          <cell r="H45">
            <v>5.450457137768483E-3</v>
          </cell>
        </row>
        <row r="46">
          <cell r="H46">
            <v>5.6066630577837895E-3</v>
          </cell>
        </row>
        <row r="47">
          <cell r="H47">
            <v>5.7588768287955006E-3</v>
          </cell>
        </row>
        <row r="48">
          <cell r="H48">
            <v>5.9019052624904589E-3</v>
          </cell>
        </row>
        <row r="49">
          <cell r="H49">
            <v>6.033791876533634E-3</v>
          </cell>
        </row>
        <row r="50">
          <cell r="H50">
            <v>6.1567140271091558E-3</v>
          </cell>
        </row>
        <row r="51">
          <cell r="H51">
            <v>6.2780627984685422E-3</v>
          </cell>
        </row>
        <row r="52">
          <cell r="H52">
            <v>6.4104805413950361E-3</v>
          </cell>
        </row>
        <row r="53">
          <cell r="H53">
            <v>6.5595066480023112E-3</v>
          </cell>
        </row>
        <row r="54">
          <cell r="H54">
            <v>6.7197598712372963E-3</v>
          </cell>
        </row>
        <row r="55">
          <cell r="H55">
            <v>6.8853392201391195E-3</v>
          </cell>
        </row>
        <row r="56">
          <cell r="H56">
            <v>7.0512679459825423E-3</v>
          </cell>
        </row>
        <row r="57">
          <cell r="H57">
            <v>7.2139019130784687E-3</v>
          </cell>
        </row>
        <row r="58">
          <cell r="H58">
            <v>7.3714411424719017E-3</v>
          </cell>
        </row>
        <row r="59">
          <cell r="H59">
            <v>7.5245693408901859E-3</v>
          </cell>
        </row>
        <row r="60">
          <cell r="H60">
            <v>7.6772536524920554E-3</v>
          </cell>
        </row>
        <row r="61">
          <cell r="H61">
            <v>7.8377457297401643E-3</v>
          </cell>
        </row>
        <row r="62">
          <cell r="H62">
            <v>8.0184561620477712E-3</v>
          </cell>
        </row>
        <row r="63">
          <cell r="H63">
            <v>8.2225454461937186E-3</v>
          </cell>
        </row>
        <row r="64">
          <cell r="H64">
            <v>8.4405425200539952E-3</v>
          </cell>
        </row>
        <row r="65">
          <cell r="H65">
            <v>8.662249509910569E-3</v>
          </cell>
        </row>
        <row r="66">
          <cell r="H66">
            <v>8.878571663074375E-3</v>
          </cell>
        </row>
        <row r="67">
          <cell r="H67">
            <v>9.0823068637099214E-3</v>
          </cell>
        </row>
        <row r="68">
          <cell r="H68">
            <v>9.2692010455156515E-3</v>
          </cell>
        </row>
        <row r="69">
          <cell r="H69">
            <v>9.4393559870226129E-3</v>
          </cell>
        </row>
        <row r="70">
          <cell r="H70">
            <v>9.5991108584410068E-3</v>
          </cell>
        </row>
        <row r="71">
          <cell r="H71">
            <v>9.7635656919231595E-3</v>
          </cell>
        </row>
        <row r="72">
          <cell r="H72">
            <v>9.9577615556276644E-3</v>
          </cell>
        </row>
        <row r="73">
          <cell r="H73">
            <v>1.0196025014843735E-2</v>
          </cell>
        </row>
        <row r="74">
          <cell r="H74">
            <v>1.0473613768076095E-2</v>
          </cell>
        </row>
        <row r="75">
          <cell r="H75">
            <v>1.0783353557648034E-2</v>
          </cell>
        </row>
        <row r="76">
          <cell r="H76">
            <v>1.1117781369516133E-2</v>
          </cell>
        </row>
        <row r="77">
          <cell r="H77">
            <v>1.1469608088155447E-2</v>
          </cell>
        </row>
        <row r="78">
          <cell r="H78">
            <v>1.1832475315409319E-2</v>
          </cell>
        </row>
        <row r="79">
          <cell r="H79">
            <v>1.2202149243144778E-2</v>
          </cell>
        </row>
        <row r="80">
          <cell r="H80">
            <v>1.2578370697468699E-2</v>
          </cell>
        </row>
        <row r="81">
          <cell r="H81">
            <v>1.2967701834403322E-2</v>
          </cell>
        </row>
        <row r="82">
          <cell r="H82">
            <v>1.3386428932736782E-2</v>
          </cell>
        </row>
        <row r="83">
          <cell r="H83">
            <v>1.3848967753716024E-2</v>
          </cell>
        </row>
        <row r="84">
          <cell r="H84">
            <v>1.4360174912540491E-2</v>
          </cell>
        </row>
        <row r="85">
          <cell r="H85">
            <v>1.4924438150000774E-2</v>
          </cell>
        </row>
        <row r="86">
          <cell r="H86">
            <v>1.554708117539827E-2</v>
          </cell>
        </row>
        <row r="87">
          <cell r="H87">
            <v>1.6234839094452447E-2</v>
          </cell>
        </row>
        <row r="88">
          <cell r="H88">
            <v>1.6996664246512361E-2</v>
          </cell>
        </row>
        <row r="89">
          <cell r="H89">
            <v>1.7845125615081447E-2</v>
          </cell>
        </row>
        <row r="90">
          <cell r="H90">
            <v>1.8798905395530863E-2</v>
          </cell>
        </row>
        <row r="91">
          <cell r="H91">
            <v>1.9887392126344716E-2</v>
          </cell>
        </row>
        <row r="92">
          <cell r="G92">
            <v>0.40375176495453441</v>
          </cell>
        </row>
        <row r="110">
          <cell r="G110">
            <v>2.246415750824796E-2</v>
          </cell>
        </row>
        <row r="119">
          <cell r="G119">
            <v>4.215269331590576E-3</v>
          </cell>
        </row>
        <row r="128">
          <cell r="G128">
            <v>7.4988231953920337E-4</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7-2015 PNAD thresholds"/>
      <sheetName val="2007-2015 DIRPF thresholds"/>
      <sheetName val="2001-2015 PNAD avginc"/>
      <sheetName val="2001-2015 PNAD avginctaxable"/>
      <sheetName val="2001-2015 PNAD avginctaxable1"/>
      <sheetName val="2001-2015 shares_raw"/>
      <sheetName val="2007-2015 DIRPF avginc"/>
      <sheetName val="2007-2015 DIRPF avginctaxable"/>
      <sheetName val="2001-2015 taxinc_corr"/>
      <sheetName val="2007-2015 upgrade factors_q(p)"/>
      <sheetName val="2007-2015 upgrade factors_y(p)"/>
      <sheetName val="2001-2015 thresholds_corr"/>
      <sheetName val="2001-2015 avginc_corr"/>
      <sheetName val="2001-2015 totinc_corrected"/>
      <sheetName val="2001-2015 shares_corrected"/>
      <sheetName val="2001-2015 shares_corr v raw"/>
      <sheetName val="Pareto curves"/>
      <sheetName val="Comparisons"/>
      <sheetName val="2015 income thresholds_shares"/>
      <sheetName val="Income growth rates"/>
      <sheetName val="Gini"/>
      <sheetName val="Compar_surveys_fiscal_NA"/>
      <sheetName val="Compar_realmeanincomes"/>
      <sheetName val="Fiscal income_NA"/>
      <sheetName val="Fiscal income_DIRPF"/>
      <sheetName val="National income components"/>
      <sheetName val="CFC"/>
      <sheetName val="Financial account"/>
    </sheetNames>
    <sheetDataSet>
      <sheetData sheetId="0" refreshError="1"/>
      <sheetData sheetId="1" refreshError="1"/>
      <sheetData sheetId="2" refreshError="1">
        <row r="3">
          <cell r="B3">
            <v>698519944443.09631</v>
          </cell>
        </row>
        <row r="4">
          <cell r="B4">
            <v>779434812656.13171</v>
          </cell>
        </row>
        <row r="5">
          <cell r="B5">
            <v>869497758295.33142</v>
          </cell>
        </row>
        <row r="6">
          <cell r="B6">
            <v>956229812224</v>
          </cell>
        </row>
        <row r="7">
          <cell r="B7">
            <v>1087667568640</v>
          </cell>
        </row>
        <row r="8">
          <cell r="B8">
            <v>1227178115072</v>
          </cell>
        </row>
        <row r="9">
          <cell r="B9">
            <v>1345025867776</v>
          </cell>
        </row>
        <row r="10">
          <cell r="B10">
            <v>1536154533888</v>
          </cell>
        </row>
        <row r="11">
          <cell r="B11">
            <v>1661437345792</v>
          </cell>
        </row>
        <row r="12">
          <cell r="B12">
            <v>1833124429824</v>
          </cell>
        </row>
        <row r="13">
          <cell r="B13">
            <v>2004811513856</v>
          </cell>
        </row>
        <row r="14">
          <cell r="B14">
            <v>2297804357632</v>
          </cell>
        </row>
        <row r="15">
          <cell r="B15">
            <v>2526710333440</v>
          </cell>
        </row>
        <row r="16">
          <cell r="B16">
            <v>2810170048512</v>
          </cell>
        </row>
        <row r="17">
          <cell r="B17">
            <v>2938756136960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3">
          <cell r="C3">
            <v>7754.9235401382466</v>
          </cell>
        </row>
        <row r="4">
          <cell r="C4">
            <v>8364.2056374767526</v>
          </cell>
        </row>
        <row r="5">
          <cell r="C5">
            <v>9039.7637650776342</v>
          </cell>
        </row>
        <row r="6">
          <cell r="C6">
            <v>9753.0828602824458</v>
          </cell>
        </row>
        <row r="7">
          <cell r="C7">
            <v>10823.941507801677</v>
          </cell>
        </row>
        <row r="8">
          <cell r="C8">
            <v>11898.840272851186</v>
          </cell>
        </row>
        <row r="9">
          <cell r="C9">
            <v>12732.295113882221</v>
          </cell>
        </row>
        <row r="10">
          <cell r="C10">
            <v>14937.126926289964</v>
          </cell>
        </row>
        <row r="11">
          <cell r="C11">
            <v>15769.25051140994</v>
          </cell>
        </row>
        <row r="12">
          <cell r="C12">
            <v>17506.969094310603</v>
          </cell>
        </row>
        <row r="13">
          <cell r="C13">
            <v>19654.174082998201</v>
          </cell>
        </row>
        <row r="14">
          <cell r="C14">
            <v>22027.429477333517</v>
          </cell>
        </row>
        <row r="15">
          <cell r="C15">
            <v>23210.16549558422</v>
          </cell>
        </row>
        <row r="16">
          <cell r="C16">
            <v>25239.23870747137</v>
          </cell>
        </row>
        <row r="17">
          <cell r="C17">
            <v>26136.710695198315</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0">
          <cell r="F10">
            <v>698519.94444309629</v>
          </cell>
          <cell r="W10">
            <v>866382.55051395996</v>
          </cell>
        </row>
        <row r="11">
          <cell r="W11">
            <v>963481.27144582616</v>
          </cell>
        </row>
        <row r="12">
          <cell r="W12">
            <v>1076533.9823434991</v>
          </cell>
        </row>
        <row r="13">
          <cell r="W13">
            <v>1185792.062780519</v>
          </cell>
        </row>
        <row r="14">
          <cell r="W14">
            <v>1328781.6616133894</v>
          </cell>
        </row>
        <row r="15">
          <cell r="W15">
            <v>1472070.255580839</v>
          </cell>
        </row>
        <row r="16">
          <cell r="W16">
            <v>1650957.0795353861</v>
          </cell>
        </row>
        <row r="17">
          <cell r="W17">
            <v>1878659.2410509354</v>
          </cell>
        </row>
        <row r="18">
          <cell r="W18">
            <v>2067953.3279131218</v>
          </cell>
        </row>
        <row r="19">
          <cell r="W19">
            <v>2324550.6407090793</v>
          </cell>
        </row>
        <row r="20">
          <cell r="W20">
            <v>2635478.950706664</v>
          </cell>
        </row>
        <row r="21">
          <cell r="W21">
            <v>2934355.7415634813</v>
          </cell>
        </row>
        <row r="22">
          <cell r="W22">
            <v>3290130.9944605487</v>
          </cell>
        </row>
        <row r="23">
          <cell r="W23">
            <v>3608977.5167550938</v>
          </cell>
        </row>
        <row r="24">
          <cell r="W24">
            <v>3850463.4402384507</v>
          </cell>
        </row>
      </sheetData>
      <sheetData sheetId="22" refreshError="1"/>
      <sheetData sheetId="23" refreshError="1"/>
      <sheetData sheetId="24" refreshError="1"/>
      <sheetData sheetId="25" refreshError="1"/>
      <sheetData sheetId="26" refreshError="1"/>
      <sheetData sheetId="2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C39" sqref="C39"/>
    </sheetView>
  </sheetViews>
  <sheetFormatPr baseColWidth="10" defaultRowHeight="19" x14ac:dyDescent="0.25"/>
  <cols>
    <col min="1" max="16384" width="10.83203125" style="190"/>
  </cols>
  <sheetData>
    <row r="1" spans="1:1" x14ac:dyDescent="0.25">
      <c r="A1" s="190" t="s">
        <v>241</v>
      </c>
    </row>
    <row r="2" spans="1:1" x14ac:dyDescent="0.25">
      <c r="A2" s="190" t="s">
        <v>242</v>
      </c>
    </row>
    <row r="4" spans="1:1" x14ac:dyDescent="0.25">
      <c r="A4" s="190" t="s">
        <v>243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P23"/>
  <sheetViews>
    <sheetView topLeftCell="F1" workbookViewId="0">
      <selection activeCell="L12" sqref="L12:L23"/>
    </sheetView>
  </sheetViews>
  <sheetFormatPr baseColWidth="10" defaultColWidth="10.83203125" defaultRowHeight="16" x14ac:dyDescent="0.2"/>
  <cols>
    <col min="1" max="1" width="10.83203125" style="34"/>
    <col min="2" max="5" width="14.1640625" style="34" customWidth="1"/>
    <col min="6" max="6" width="14.1640625" style="135" customWidth="1"/>
    <col min="7" max="7" width="14.1640625" style="40" customWidth="1"/>
    <col min="8" max="11" width="14.1640625" style="34" customWidth="1"/>
    <col min="12" max="12" width="14.1640625" style="135" customWidth="1"/>
    <col min="13" max="13" width="14.1640625" style="40" customWidth="1"/>
    <col min="14" max="17" width="14.1640625" style="34" customWidth="1"/>
    <col min="18" max="18" width="14.1640625" style="135" customWidth="1"/>
    <col min="19" max="19" width="14.1640625" style="40" customWidth="1"/>
    <col min="20" max="20" width="14.1640625" style="34" customWidth="1"/>
    <col min="21" max="21" width="17" style="40" customWidth="1"/>
    <col min="22" max="22" width="14.1640625" style="40" customWidth="1"/>
    <col min="23" max="23" width="10.83203125" style="34"/>
    <col min="24" max="25" width="11" style="34" bestFit="1" customWidth="1"/>
    <col min="26" max="26" width="15.6640625" style="34" customWidth="1"/>
    <col min="27" max="27" width="15.83203125" style="34" customWidth="1"/>
    <col min="28" max="28" width="13.83203125" style="34" customWidth="1"/>
    <col min="29" max="29" width="15" style="34" bestFit="1" customWidth="1"/>
    <col min="30" max="30" width="13.33203125" style="34" bestFit="1" customWidth="1"/>
    <col min="31" max="31" width="15" style="34" bestFit="1" customWidth="1"/>
    <col min="32" max="32" width="14.1640625" style="34" bestFit="1" customWidth="1"/>
    <col min="33" max="36" width="11.33203125" style="34" bestFit="1" customWidth="1"/>
    <col min="37" max="37" width="10.83203125" style="34"/>
    <col min="38" max="38" width="10.83203125" style="38"/>
    <col min="39" max="39" width="14.1640625" style="34" bestFit="1" customWidth="1"/>
    <col min="40" max="40" width="11" style="34" bestFit="1" customWidth="1"/>
    <col min="41" max="42" width="15" style="34" bestFit="1" customWidth="1"/>
    <col min="43" max="16384" width="10.83203125" style="34"/>
  </cols>
  <sheetData>
    <row r="1" spans="2:42" x14ac:dyDescent="0.2">
      <c r="AL1" s="38" t="s">
        <v>93</v>
      </c>
      <c r="AM1" s="34" t="s">
        <v>93</v>
      </c>
    </row>
    <row r="2" spans="2:42" ht="80" x14ac:dyDescent="0.2">
      <c r="C2" s="1" t="s">
        <v>19</v>
      </c>
      <c r="D2" s="1" t="s">
        <v>26</v>
      </c>
      <c r="E2" s="1" t="s">
        <v>67</v>
      </c>
      <c r="F2" s="137" t="s">
        <v>170</v>
      </c>
      <c r="G2" s="1" t="s">
        <v>112</v>
      </c>
      <c r="H2" s="1" t="s">
        <v>20</v>
      </c>
      <c r="I2" s="1" t="s">
        <v>21</v>
      </c>
      <c r="J2" s="1" t="s">
        <v>27</v>
      </c>
      <c r="K2" s="1" t="s">
        <v>69</v>
      </c>
      <c r="L2" s="137" t="s">
        <v>171</v>
      </c>
      <c r="M2" s="1" t="s">
        <v>114</v>
      </c>
      <c r="N2" s="1" t="s">
        <v>22</v>
      </c>
      <c r="O2" s="1" t="s">
        <v>23</v>
      </c>
      <c r="P2" s="1" t="s">
        <v>28</v>
      </c>
      <c r="Q2" s="1" t="s">
        <v>68</v>
      </c>
      <c r="R2" s="137" t="s">
        <v>169</v>
      </c>
      <c r="S2" s="1" t="s">
        <v>113</v>
      </c>
      <c r="T2" s="1" t="s">
        <v>24</v>
      </c>
      <c r="U2" s="1" t="s">
        <v>111</v>
      </c>
      <c r="V2" s="1"/>
      <c r="Y2" s="1" t="s">
        <v>123</v>
      </c>
      <c r="Z2" s="1" t="s">
        <v>31</v>
      </c>
      <c r="AA2" s="1" t="s">
        <v>32</v>
      </c>
      <c r="AB2" s="1" t="s">
        <v>175</v>
      </c>
      <c r="AC2" s="1" t="s">
        <v>34</v>
      </c>
      <c r="AD2" s="34" t="s">
        <v>30</v>
      </c>
      <c r="AE2" s="1" t="s">
        <v>35</v>
      </c>
      <c r="AF2" s="1" t="s">
        <v>31</v>
      </c>
      <c r="AG2" s="1" t="s">
        <v>32</v>
      </c>
      <c r="AH2" s="1" t="s">
        <v>33</v>
      </c>
      <c r="AI2" s="1" t="s">
        <v>34</v>
      </c>
      <c r="AJ2" s="34" t="s">
        <v>30</v>
      </c>
      <c r="AL2" s="1" t="s">
        <v>105</v>
      </c>
      <c r="AM2" s="1" t="s">
        <v>104</v>
      </c>
      <c r="AN2" s="1" t="s">
        <v>90</v>
      </c>
      <c r="AO2" s="34" t="s">
        <v>92</v>
      </c>
      <c r="AP2" s="34" t="s">
        <v>91</v>
      </c>
    </row>
    <row r="3" spans="2:42" x14ac:dyDescent="0.2">
      <c r="V3" s="146">
        <f>AB3/$Z3</f>
        <v>0.75194604557714373</v>
      </c>
      <c r="W3" s="146">
        <f t="shared" ref="W3:W16" si="0">AC3/$Z3</f>
        <v>0.62738752005146958</v>
      </c>
      <c r="X3" s="34">
        <v>2001</v>
      </c>
      <c r="Y3" s="25">
        <f>Population_income_CPI!O56</f>
        <v>34</v>
      </c>
      <c r="Z3" s="7">
        <f>AM3/(Y3/100)</f>
        <v>3274643.4367455882</v>
      </c>
      <c r="AA3" s="7">
        <f>[9]Compar_surveys_fiscal_NA!W10/(Y3/100)</f>
        <v>2548183.9720998821</v>
      </c>
      <c r="AB3" s="7">
        <f>AN3/(Y3/100)</f>
        <v>2462355.1829359927</v>
      </c>
      <c r="AC3" s="7">
        <f>AO3/(Y3/100)</f>
        <v>2054470.424832636</v>
      </c>
      <c r="AD3" s="7"/>
      <c r="AE3" s="34">
        <v>0.80312952156089101</v>
      </c>
      <c r="AF3" s="7">
        <f>AM3/(Y3/100)</f>
        <v>3274643.4367455882</v>
      </c>
      <c r="AG3" s="7">
        <v>24042.8380137104</v>
      </c>
      <c r="AH3" s="7">
        <v>22747.804418424046</v>
      </c>
      <c r="AI3" s="7">
        <v>19292.775735737723</v>
      </c>
      <c r="AJ3" s="7">
        <v>11963.341730596514</v>
      </c>
      <c r="AK3" s="39">
        <f>1-AA3/Z3</f>
        <v>0.22184383694845178</v>
      </c>
      <c r="AL3" s="7">
        <f>Population_income_CPI!K56</f>
        <v>10313.138270693456</v>
      </c>
      <c r="AM3" s="7">
        <f>Population_income_CPI!J56</f>
        <v>1113378.7684935001</v>
      </c>
      <c r="AN3" s="2">
        <f>('[9]2001-2015 avginc_corr'!C3*Population_income_CPI!C56)/1000000</f>
        <v>837200.76219823759</v>
      </c>
      <c r="AO3" s="34">
        <f>'[9]2001-2015 PNAD avginc'!B3/1000000</f>
        <v>698519.94444309629</v>
      </c>
    </row>
    <row r="4" spans="2:42" x14ac:dyDescent="0.2">
      <c r="B4" s="34" t="s">
        <v>18</v>
      </c>
      <c r="C4" s="3">
        <v>1</v>
      </c>
      <c r="D4" s="3">
        <v>1</v>
      </c>
      <c r="E4" s="3">
        <v>1</v>
      </c>
      <c r="F4" s="3">
        <v>1</v>
      </c>
      <c r="G4" s="3">
        <v>1</v>
      </c>
      <c r="H4" s="3">
        <v>1</v>
      </c>
      <c r="I4" s="7">
        <f t="shared" ref="I4:I11" si="1">O4/($Y$3/100)</f>
        <v>30332.759619686636</v>
      </c>
      <c r="J4" s="7">
        <f t="shared" ref="J4:J11" si="2">P4/($Y$9/100)</f>
        <v>33478.69769954947</v>
      </c>
      <c r="K4" s="7">
        <f t="shared" ref="K4:K11" si="3">Q4/($Y$11/100)</f>
        <v>33717.269643215717</v>
      </c>
      <c r="L4" s="7">
        <f>R4/($Y$15/100)</f>
        <v>38363.466915836252</v>
      </c>
      <c r="M4" s="7">
        <f>S4/($Y$16/100)</f>
        <v>37932.010205715298</v>
      </c>
      <c r="N4" s="7">
        <f>T4</f>
        <v>35856.595538842455</v>
      </c>
      <c r="O4" s="7">
        <f>AL3</f>
        <v>10313.138270693456</v>
      </c>
      <c r="P4" s="7">
        <f>AL9</f>
        <v>18748.070711747707</v>
      </c>
      <c r="Q4" s="7">
        <f>AL11</f>
        <v>21916.225268090217</v>
      </c>
      <c r="R4" s="7">
        <f>AL15</f>
        <v>33376.216216777539</v>
      </c>
      <c r="S4" s="7">
        <f>AL16</f>
        <v>35276.76949131523</v>
      </c>
      <c r="T4" s="7">
        <f>AL17</f>
        <v>35856.595538842455</v>
      </c>
      <c r="V4" s="146">
        <f t="shared" ref="V4:V16" si="4">AB4/$Z4</f>
        <v>0.73614402064755236</v>
      </c>
      <c r="W4" s="146">
        <f t="shared" si="0"/>
        <v>0.61968567696923205</v>
      </c>
      <c r="X4" s="34">
        <v>2002</v>
      </c>
      <c r="Y4" s="25">
        <f>Population_income_CPI!O57</f>
        <v>37</v>
      </c>
      <c r="Z4" s="7">
        <f t="shared" ref="Z4:Z17" si="5">AM4/(Y4/100)</f>
        <v>3399434.0244383211</v>
      </c>
      <c r="AA4" s="7">
        <f>[9]Compar_surveys_fiscal_NA!W11/(Y4/100)</f>
        <v>2604003.4363400708</v>
      </c>
      <c r="AB4" s="7">
        <f t="shared" ref="AB4:AB17" si="6">AN4/(Y4/100)</f>
        <v>2502473.0306761153</v>
      </c>
      <c r="AC4" s="7">
        <f t="shared" ref="AC4:AC17" si="7">AO4/(Y4/100)</f>
        <v>2106580.5747463019</v>
      </c>
      <c r="AD4" s="7"/>
      <c r="AE4" s="34">
        <v>0.86849008616204204</v>
      </c>
      <c r="AF4" s="7">
        <f t="shared" ref="AF4:AF17" si="8">AM4/(Y4/100)</f>
        <v>3399434.0244383211</v>
      </c>
      <c r="AG4" s="7">
        <v>23840.958580606497</v>
      </c>
      <c r="AH4" s="7">
        <v>22544.694263259251</v>
      </c>
      <c r="AI4" s="7">
        <v>19195.527050176192</v>
      </c>
      <c r="AJ4" s="7">
        <v>12216.113636732258</v>
      </c>
      <c r="AK4" s="39">
        <f t="shared" ref="AK4:AK17" si="9">1-AA4/Z4</f>
        <v>0.2339891235952658</v>
      </c>
      <c r="AL4" s="7">
        <f>Population_income_CPI!K57</f>
        <v>11362.186478291491</v>
      </c>
      <c r="AM4" s="7">
        <f>Population_income_CPI!J57</f>
        <v>1257790.5890421788</v>
      </c>
      <c r="AN4" s="2">
        <f>('[9]2001-2015 avginc_corr'!C4*Population_income_CPI!C57)/1000000</f>
        <v>925915.02135016269</v>
      </c>
      <c r="AO4" s="34">
        <f>'[9]2001-2015 PNAD avginc'!B4/1000000</f>
        <v>779434.81265613169</v>
      </c>
    </row>
    <row r="5" spans="2:42" x14ac:dyDescent="0.2">
      <c r="B5" s="34" t="s">
        <v>0</v>
      </c>
      <c r="C5" s="3">
        <f>Shares!$D$5</f>
        <v>0.126314158176422</v>
      </c>
      <c r="D5" s="3">
        <f>Shares!$D$11</f>
        <v>0.131873663175468</v>
      </c>
      <c r="E5" s="3">
        <f>Shares!$D$13</f>
        <v>0.135591558126506</v>
      </c>
      <c r="F5" s="3">
        <f>Shares!$D17</f>
        <v>0.14131055579931201</v>
      </c>
      <c r="G5" s="3">
        <f>Shares!$D18</f>
        <v>0.142932458399504</v>
      </c>
      <c r="H5" s="3">
        <f>'T3'!E5</f>
        <v>0.13881050186010199</v>
      </c>
      <c r="I5" s="7">
        <f t="shared" si="1"/>
        <v>7662.9139930569672</v>
      </c>
      <c r="J5" s="7">
        <f t="shared" si="2"/>
        <v>8829.9170079674059</v>
      </c>
      <c r="K5" s="7">
        <f t="shared" si="3"/>
        <v>9143.5542533903208</v>
      </c>
      <c r="L5" s="7">
        <f t="shared" ref="L5:L10" si="10">R5/($Y$15/100)</f>
        <v>10842.325664530677</v>
      </c>
      <c r="M5" s="7">
        <f t="shared" ref="M5:M11" si="11">S5/($Y$16/100)</f>
        <v>10843.430941475926</v>
      </c>
      <c r="N5" s="7">
        <f t="shared" ref="N5:N10" si="12">T5</f>
        <v>9954.5440434828306</v>
      </c>
      <c r="O5" s="7">
        <f>C5*O$4/0.5</f>
        <v>2605.390757639369</v>
      </c>
      <c r="P5" s="7">
        <f>D5*P$4/0.5</f>
        <v>4944.7535244617475</v>
      </c>
      <c r="Q5" s="7">
        <f>E5*Q$4/0.5</f>
        <v>5943.3102647037085</v>
      </c>
      <c r="R5" s="7">
        <f>F5*R$4/0.5</f>
        <v>9432.8233281416888</v>
      </c>
      <c r="S5" s="7">
        <f>G5*S$4/0.5</f>
        <v>10084.390775572612</v>
      </c>
      <c r="T5" s="7">
        <f>H5*$T$4/0.5</f>
        <v>9954.5440434828306</v>
      </c>
      <c r="U5" s="7">
        <f>'T4'!O8*(Data_growth!$T$4-Data_growth!$I$4)/0.5+Data_growth!I5</f>
        <v>13186.749912212787</v>
      </c>
      <c r="V5" s="146">
        <f t="shared" si="4"/>
        <v>0.70724104166948509</v>
      </c>
      <c r="W5" s="146">
        <f t="shared" si="0"/>
        <v>0.59931576974119372</v>
      </c>
      <c r="X5" s="34">
        <v>2003</v>
      </c>
      <c r="Y5" s="25">
        <f>Population_income_CPI!O58</f>
        <v>42</v>
      </c>
      <c r="Z5" s="7">
        <f t="shared" si="5"/>
        <v>3454327.188386898</v>
      </c>
      <c r="AA5" s="7">
        <f>[9]Compar_surveys_fiscal_NA!W12/(Y5/100)</f>
        <v>2563176.1484369026</v>
      </c>
      <c r="AB5" s="7">
        <f t="shared" si="6"/>
        <v>2443041.9589819736</v>
      </c>
      <c r="AC5" s="7">
        <f t="shared" si="7"/>
        <v>2070232.7578460271</v>
      </c>
      <c r="AD5" s="7"/>
      <c r="AE5" s="34">
        <v>0.97149515949600296</v>
      </c>
      <c r="AF5" s="7">
        <f t="shared" si="8"/>
        <v>3454327.188386898</v>
      </c>
      <c r="AG5" s="7">
        <v>22871.333124826982</v>
      </c>
      <c r="AH5" s="7">
        <v>21461.774431083086</v>
      </c>
      <c r="AI5" s="7">
        <v>18384.104400519722</v>
      </c>
      <c r="AJ5" s="7">
        <v>13069.753956795752</v>
      </c>
      <c r="AK5" s="39">
        <f t="shared" si="9"/>
        <v>0.25798107456235064</v>
      </c>
      <c r="AL5" s="7">
        <f>Population_income_CPI!K58</f>
        <v>12781.729611927958</v>
      </c>
      <c r="AM5" s="7">
        <f>Population_income_CPI!J58</f>
        <v>1450817.4191224971</v>
      </c>
      <c r="AN5" s="2">
        <f>('[9]2001-2015 avginc_corr'!C5*Population_income_CPI!C58)/1000000</f>
        <v>1026077.6227724289</v>
      </c>
      <c r="AO5" s="34">
        <f>'[9]2001-2015 PNAD avginc'!B5/1000000</f>
        <v>869497.75829533138</v>
      </c>
    </row>
    <row r="6" spans="2:42" x14ac:dyDescent="0.2">
      <c r="B6" s="34" t="s">
        <v>1</v>
      </c>
      <c r="C6" s="3">
        <f>Shares!$G$5</f>
        <v>0.33082159585905802</v>
      </c>
      <c r="D6" s="3">
        <f>Shares!$G$11</f>
        <v>0.31869305320117203</v>
      </c>
      <c r="E6" s="3">
        <f>Shares!$G$13</f>
        <v>0.314725402959106</v>
      </c>
      <c r="F6" s="3">
        <f>Shares!$G17</f>
        <v>0.30980292852357699</v>
      </c>
      <c r="G6" s="3">
        <f>Shares!$G18</f>
        <v>0.31095979611796598</v>
      </c>
      <c r="H6" s="3">
        <f>'T3'!E6</f>
        <v>0.30561676539544202</v>
      </c>
      <c r="I6" s="7">
        <f t="shared" si="1"/>
        <v>25086.829860484813</v>
      </c>
      <c r="J6" s="7">
        <f t="shared" si="2"/>
        <v>26673.570967671189</v>
      </c>
      <c r="K6" s="7">
        <f t="shared" si="3"/>
        <v>26529.203187854742</v>
      </c>
      <c r="L6" s="7">
        <f t="shared" si="10"/>
        <v>29712.785997108575</v>
      </c>
      <c r="M6" s="7">
        <f t="shared" si="11"/>
        <v>29488.325399784582</v>
      </c>
      <c r="N6" s="7">
        <f t="shared" si="12"/>
        <v>27395.94186668417</v>
      </c>
      <c r="O6" s="7">
        <f>C6*O$4/0.4</f>
        <v>8529.5221525648376</v>
      </c>
      <c r="P6" s="7">
        <f>D6*P$4/0.4</f>
        <v>14937.199741895867</v>
      </c>
      <c r="Q6" s="7">
        <f>E6*Q$4/0.4</f>
        <v>17243.982072105584</v>
      </c>
      <c r="R6" s="7">
        <f>F6*R$4/0.4</f>
        <v>25850.123817484458</v>
      </c>
      <c r="S6" s="7">
        <f>G6*S$4/0.4</f>
        <v>27424.142621799663</v>
      </c>
      <c r="T6" s="7">
        <f>H6*$T$4/0.4</f>
        <v>27395.94186668417</v>
      </c>
      <c r="U6" s="7">
        <f>'T4'!O9*(Data_growth!$T$4-Data_growth!$I$4)/0.4+Data_growth!I6</f>
        <v>30610.665779640633</v>
      </c>
      <c r="V6" s="146">
        <f t="shared" si="4"/>
        <v>0.68252871115084079</v>
      </c>
      <c r="W6" s="146">
        <f t="shared" si="0"/>
        <v>0.57548890447762846</v>
      </c>
      <c r="X6" s="34">
        <v>2004</v>
      </c>
      <c r="Y6" s="25">
        <f>Population_income_CPI!O59</f>
        <v>46</v>
      </c>
      <c r="Z6" s="7">
        <f t="shared" si="5"/>
        <v>3612164.2749019</v>
      </c>
      <c r="AA6" s="7">
        <f>[9]Compar_surveys_fiscal_NA!W13/(Y6/100)</f>
        <v>2577808.8321315628</v>
      </c>
      <c r="AB6" s="7">
        <f t="shared" si="6"/>
        <v>2465405.8270139052</v>
      </c>
      <c r="AC6" s="7">
        <f t="shared" si="7"/>
        <v>2078760.4613565216</v>
      </c>
      <c r="AD6" s="7"/>
      <c r="AE6" s="34">
        <v>1.01879197691533</v>
      </c>
      <c r="AF6" s="7">
        <f t="shared" si="8"/>
        <v>3612164.2749019</v>
      </c>
      <c r="AG6" s="7">
        <v>22577.595017835702</v>
      </c>
      <c r="AH6" s="7">
        <v>21139.563365259899</v>
      </c>
      <c r="AI6" s="7">
        <v>18117.60517641787</v>
      </c>
      <c r="AJ6" s="7">
        <v>13871.545441052262</v>
      </c>
      <c r="AK6" s="39">
        <f t="shared" si="9"/>
        <v>0.28635337821074835</v>
      </c>
      <c r="AL6" s="7">
        <f>Population_income_CPI!K59</f>
        <v>14289.630166381361</v>
      </c>
      <c r="AM6" s="7">
        <f>Population_income_CPI!J59</f>
        <v>1661595.5664548741</v>
      </c>
      <c r="AN6" s="2">
        <f>('[9]2001-2015 avginc_corr'!C6*Population_income_CPI!C59)/1000000</f>
        <v>1134086.6804263964</v>
      </c>
      <c r="AO6" s="34">
        <f>'[9]2001-2015 PNAD avginc'!B6/1000000</f>
        <v>956229.81222399999</v>
      </c>
    </row>
    <row r="7" spans="2:42" x14ac:dyDescent="0.2">
      <c r="B7" s="34" t="s">
        <v>2</v>
      </c>
      <c r="C7" s="3">
        <f>Shares!$J$5</f>
        <v>0.54286424596451999</v>
      </c>
      <c r="D7" s="3">
        <f>Shares!$J$11</f>
        <v>0.54943328362335997</v>
      </c>
      <c r="E7" s="3">
        <f>Shares!$J$13</f>
        <v>0.54968303891438797</v>
      </c>
      <c r="F7" s="3">
        <f>Shares!$J17</f>
        <v>0.548886515677111</v>
      </c>
      <c r="G7" s="3">
        <f>Shares!$J18</f>
        <v>0.54610774548253005</v>
      </c>
      <c r="H7" s="3">
        <f>'T3'!E7</f>
        <v>0.55557273274445595</v>
      </c>
      <c r="I7" s="7">
        <f>O7/($Y$3/100)</f>
        <v>164665.70678964222</v>
      </c>
      <c r="J7" s="7">
        <f t="shared" si="2"/>
        <v>183943.10808497292</v>
      </c>
      <c r="K7" s="7">
        <f t="shared" si="3"/>
        <v>185338.11241378656</v>
      </c>
      <c r="L7" s="7">
        <f t="shared" si="10"/>
        <v>210571.89684727482</v>
      </c>
      <c r="M7" s="7">
        <f t="shared" si="11"/>
        <v>207149.64575063501</v>
      </c>
      <c r="N7" s="7">
        <f t="shared" si="12"/>
        <v>199209.4677042737</v>
      </c>
      <c r="O7" s="7">
        <f>C7*O$4/0.1</f>
        <v>55986.340308478364</v>
      </c>
      <c r="P7" s="7">
        <f>D7*P$4/0.1</f>
        <v>103008.14052758485</v>
      </c>
      <c r="Q7" s="7">
        <f>E7*Q$4/0.1</f>
        <v>120469.77306896127</v>
      </c>
      <c r="R7" s="7">
        <f>F7*R$4/0.1</f>
        <v>183197.5502571291</v>
      </c>
      <c r="S7" s="7">
        <f>G7*S$4/0.1</f>
        <v>192649.17054809057</v>
      </c>
      <c r="T7" s="7">
        <f>H7*$T$4/0.1</f>
        <v>199209.4677042737</v>
      </c>
      <c r="U7" s="7">
        <f>'T4'!O10*(Data_growth!$T$4-Data_growth!$I$4)/0.1+Data_growth!I7</f>
        <v>170189.54270879805</v>
      </c>
      <c r="V7" s="146">
        <f>AB7/$Z7</f>
        <v>0.69975687069152925</v>
      </c>
      <c r="W7" s="146">
        <f t="shared" si="0"/>
        <v>0.59104105472392465</v>
      </c>
      <c r="X7" s="34">
        <v>2005</v>
      </c>
      <c r="Y7" s="25">
        <f>Population_income_CPI!O60</f>
        <v>49</v>
      </c>
      <c r="Z7" s="7">
        <f t="shared" si="5"/>
        <v>3755626.9808621043</v>
      </c>
      <c r="AA7" s="7">
        <f>[9]Compar_surveys_fiscal_NA!W14/(Y7/100)</f>
        <v>2711799.3094150806</v>
      </c>
      <c r="AB7" s="7">
        <f t="shared" si="6"/>
        <v>2628025.7836127421</v>
      </c>
      <c r="AC7" s="7">
        <f t="shared" si="7"/>
        <v>2219729.7319183671</v>
      </c>
      <c r="AD7" s="7"/>
      <c r="AE7" s="34">
        <v>1.0603818377541301</v>
      </c>
      <c r="AF7" s="7">
        <f t="shared" si="8"/>
        <v>3755626.9808621043</v>
      </c>
      <c r="AG7" s="7">
        <v>23145.662313450081</v>
      </c>
      <c r="AH7" s="7">
        <v>22020.961568001636</v>
      </c>
      <c r="AI7" s="7">
        <v>18850.133444527688</v>
      </c>
      <c r="AJ7" s="7">
        <v>15234.701967607631</v>
      </c>
      <c r="AK7" s="39">
        <f t="shared" si="9"/>
        <v>0.27793699341445599</v>
      </c>
      <c r="AL7" s="7">
        <f>Population_income_CPI!K60</f>
        <v>15468.146096379161</v>
      </c>
      <c r="AM7" s="7">
        <f>Population_income_CPI!J60</f>
        <v>1840257.220622431</v>
      </c>
      <c r="AN7" s="2">
        <f>('[9]2001-2015 avginc_corr'!C7*Population_income_CPI!C60)/1000000</f>
        <v>1287732.6339702436</v>
      </c>
      <c r="AO7" s="34">
        <f>'[9]2001-2015 PNAD avginc'!B7/1000000</f>
        <v>1087667.56864</v>
      </c>
    </row>
    <row r="8" spans="2:42" x14ac:dyDescent="0.2">
      <c r="B8" s="35" t="s">
        <v>14</v>
      </c>
      <c r="C8" s="8">
        <f>Shares!$M$5</f>
        <v>0.26210782842663999</v>
      </c>
      <c r="D8" s="8">
        <f>Shares!$M$11</f>
        <v>0.282933815343827</v>
      </c>
      <c r="E8" s="8">
        <f>Shares!$M$13</f>
        <v>0.27442824305105301</v>
      </c>
      <c r="F8" s="8">
        <f>Shares!$M17</f>
        <v>0.276511795431926</v>
      </c>
      <c r="G8" s="8">
        <f>Shares!$M18</f>
        <v>0.275217900082314</v>
      </c>
      <c r="H8" s="8">
        <f>'T3'!E8</f>
        <v>0.28349236035911601</v>
      </c>
      <c r="I8" s="9">
        <f>O8/($Y$3/100)</f>
        <v>795045.37541033374</v>
      </c>
      <c r="J8" s="10">
        <f t="shared" si="2"/>
        <v>947225.56728761364</v>
      </c>
      <c r="K8" s="9">
        <f t="shared" si="3"/>
        <v>925297.10686662944</v>
      </c>
      <c r="L8" s="9">
        <f t="shared" si="10"/>
        <v>1060795.1115891174</v>
      </c>
      <c r="M8" s="9">
        <f t="shared" si="11"/>
        <v>1043956.8194717868</v>
      </c>
      <c r="N8" s="9">
        <f>T8</f>
        <v>1016507.0903748597</v>
      </c>
      <c r="O8" s="9">
        <f>C8*O$4/0.01</f>
        <v>270315.42763951351</v>
      </c>
      <c r="P8" s="9">
        <f>D8*P$4/0.01</f>
        <v>530446.31768106367</v>
      </c>
      <c r="Q8" s="9">
        <f>E8*Q$4/0.01</f>
        <v>601443.11946330918</v>
      </c>
      <c r="R8" s="9">
        <f>F8*R$4/0.01</f>
        <v>922891.74708253215</v>
      </c>
      <c r="S8" s="9">
        <f>G8*S$4/0.01</f>
        <v>970879.84210876178</v>
      </c>
      <c r="T8" s="9">
        <f>H8*$T$4/0.01</f>
        <v>1016507.0903748597</v>
      </c>
      <c r="U8" s="9">
        <f>'T4'!O11*(Data_growth!$T$4-Data_growth!$I$4)/0.01+Data_growth!I8</f>
        <v>800569.2113294896</v>
      </c>
      <c r="V8" s="146">
        <f t="shared" si="4"/>
        <v>0.70580687084285487</v>
      </c>
      <c r="W8" s="146">
        <f t="shared" si="0"/>
        <v>0.59875912315407309</v>
      </c>
      <c r="X8" s="34">
        <v>2006</v>
      </c>
      <c r="Y8" s="25">
        <f>Population_income_CPI!O61</f>
        <v>52</v>
      </c>
      <c r="Z8" s="7">
        <f t="shared" si="5"/>
        <v>3941414.5394035764</v>
      </c>
      <c r="AA8" s="7">
        <f>[9]Compar_surveys_fiscal_NA!W15/(Y8/100)</f>
        <v>2830904.3376554595</v>
      </c>
      <c r="AB8" s="7">
        <f t="shared" si="6"/>
        <v>2781877.4627509704</v>
      </c>
      <c r="AC8" s="7">
        <f t="shared" si="7"/>
        <v>2359957.9136000001</v>
      </c>
      <c r="AD8" s="7"/>
      <c r="AE8" s="34">
        <v>1.0984683694355399</v>
      </c>
      <c r="AF8" s="7">
        <f t="shared" si="8"/>
        <v>3941414.5394035764</v>
      </c>
      <c r="AG8" s="7">
        <v>23600.001107557378</v>
      </c>
      <c r="AH8" s="7">
        <v>22809.645860906516</v>
      </c>
      <c r="AI8" s="7">
        <v>19575.014832918834</v>
      </c>
      <c r="AJ8" s="7">
        <v>16837.583166121574</v>
      </c>
      <c r="AK8" s="39">
        <f t="shared" si="9"/>
        <v>0.28175422570906783</v>
      </c>
      <c r="AL8" s="7">
        <f>Population_income_CPI!K61</f>
        <v>16858.493115321937</v>
      </c>
      <c r="AM8" s="7">
        <f>Population_income_CPI!J61</f>
        <v>2049535.5604898599</v>
      </c>
      <c r="AN8" s="2">
        <f>('[9]2001-2015 avginc_corr'!C8*Population_income_CPI!C61)/1000000</f>
        <v>1446576.2806305047</v>
      </c>
      <c r="AO8" s="34">
        <f>'[9]2001-2015 PNAD avginc'!B8/1000000</f>
        <v>1227178.1150720001</v>
      </c>
    </row>
    <row r="9" spans="2:42" x14ac:dyDescent="0.2">
      <c r="B9" s="36" t="s">
        <v>15</v>
      </c>
      <c r="C9" s="8">
        <f>Shares!N5</f>
        <v>0.128765255509073</v>
      </c>
      <c r="D9" s="8">
        <f>Shares!$N$11</f>
        <v>0.13682077664526299</v>
      </c>
      <c r="E9" s="8">
        <f>Shares!$N$13</f>
        <v>0.124989700128861</v>
      </c>
      <c r="F9" s="8">
        <f>Shares!$N17</f>
        <v>0.12568513952072299</v>
      </c>
      <c r="G9" s="8">
        <f>Shares!$N18</f>
        <v>0.128004033579802</v>
      </c>
      <c r="H9" s="8">
        <f>'T3'!E9</f>
        <v>0.13651264403399899</v>
      </c>
      <c r="I9" s="9">
        <f t="shared" si="1"/>
        <v>3905805.5427242415</v>
      </c>
      <c r="J9" s="10">
        <f t="shared" si="2"/>
        <v>4580581.4203243386</v>
      </c>
      <c r="K9" s="9">
        <f t="shared" si="3"/>
        <v>4214311.4218694801</v>
      </c>
      <c r="L9" s="9">
        <f>R9/($Y$15/100)</f>
        <v>4821717.6918155197</v>
      </c>
      <c r="M9" s="9">
        <f t="shared" si="11"/>
        <v>4855450.3081217725</v>
      </c>
      <c r="N9" s="9">
        <f t="shared" si="12"/>
        <v>4894878.6630650768</v>
      </c>
      <c r="O9" s="9">
        <f>C9*O$4/0.001</f>
        <v>1327973.8845262423</v>
      </c>
      <c r="P9" s="9">
        <f>D9*P$4/0.001</f>
        <v>2565125.5953816297</v>
      </c>
      <c r="Q9" s="9">
        <f>E9*Q$4/0.001</f>
        <v>2739302.4242151622</v>
      </c>
      <c r="R9" s="9">
        <f>F9*R$4/0.001</f>
        <v>4194894.3918795018</v>
      </c>
      <c r="S9" s="9">
        <f>G9*S$4/0.001</f>
        <v>4515568.7865532488</v>
      </c>
      <c r="T9" s="9">
        <f>H9*$T$4/0.001</f>
        <v>4894878.6630650768</v>
      </c>
      <c r="U9" s="9">
        <f>'T4'!O12*(Data_growth!$T$4-Data_growth!$I$4)/0.001+Data_growth!I9</f>
        <v>3911329.3786433972</v>
      </c>
      <c r="V9" s="146">
        <f t="shared" si="4"/>
        <v>0.67912561829116935</v>
      </c>
      <c r="W9" s="146">
        <f t="shared" si="0"/>
        <v>0.57790244580843242</v>
      </c>
      <c r="X9" s="34">
        <v>2007</v>
      </c>
      <c r="Y9" s="25">
        <f>Population_income_CPI!O62</f>
        <v>56</v>
      </c>
      <c r="Z9" s="7">
        <f t="shared" si="5"/>
        <v>4156119.9890457545</v>
      </c>
      <c r="AA9" s="7">
        <f>[9]Compar_surveys_fiscal_NA!W16/(Y9/100)</f>
        <v>2948137.6420274749</v>
      </c>
      <c r="AB9" s="7">
        <f t="shared" si="6"/>
        <v>2822527.5572529859</v>
      </c>
      <c r="AC9" s="7">
        <f t="shared" si="7"/>
        <v>2401831.9067428568</v>
      </c>
      <c r="AD9" s="7">
        <f>AP9/(Y9/100)</f>
        <v>1783721.6520652934</v>
      </c>
      <c r="AE9" s="34">
        <v>1.1388894509266401</v>
      </c>
      <c r="AF9" s="7">
        <f t="shared" si="8"/>
        <v>4156119.9890457545</v>
      </c>
      <c r="AG9" s="7">
        <v>24079.363789100393</v>
      </c>
      <c r="AH9" s="7">
        <v>22655.133537929676</v>
      </c>
      <c r="AI9" s="7">
        <v>19510.646109385401</v>
      </c>
      <c r="AJ9" s="7">
        <v>14568.818614940054</v>
      </c>
      <c r="AK9" s="39">
        <f t="shared" si="9"/>
        <v>0.29065146102666595</v>
      </c>
      <c r="AL9" s="7">
        <f>Population_income_CPI!K62</f>
        <v>18748.070711747707</v>
      </c>
      <c r="AM9" s="7">
        <f>Population_income_CPI!J62</f>
        <v>2327427.1938656229</v>
      </c>
      <c r="AN9" s="2">
        <f>('[9]2001-2015 avginc_corr'!C9*Population_income_CPI!C62)/1000000</f>
        <v>1580615.4320616722</v>
      </c>
      <c r="AO9" s="34">
        <f>'[9]2001-2015 PNAD avginc'!B9/1000000</f>
        <v>1345025.8677759999</v>
      </c>
      <c r="AP9" s="34">
        <v>998884.12515656441</v>
      </c>
    </row>
    <row r="10" spans="2:42" x14ac:dyDescent="0.2">
      <c r="B10" s="36" t="s">
        <v>16</v>
      </c>
      <c r="C10" s="8">
        <f>Shares!O5</f>
        <v>6.4038293580555294E-2</v>
      </c>
      <c r="D10" s="8">
        <f>Shares!$O$11</f>
        <v>6.9727845352930695E-2</v>
      </c>
      <c r="E10" s="8">
        <f>Shares!$O$13</f>
        <v>5.6158652229610799E-2</v>
      </c>
      <c r="F10" s="8">
        <f>Shares!$O17</f>
        <v>5.5298537475809303E-2</v>
      </c>
      <c r="G10" s="8">
        <f>Shares!$O18</f>
        <v>5.8752727508876598E-2</v>
      </c>
      <c r="H10" s="8">
        <f>'T3'!E10</f>
        <v>6.4613703844393605E-2</v>
      </c>
      <c r="I10" s="9">
        <f t="shared" si="1"/>
        <v>19424581.656339049</v>
      </c>
      <c r="J10" s="10">
        <f t="shared" si="2"/>
        <v>23343974.558117021</v>
      </c>
      <c r="K10" s="9">
        <f t="shared" si="3"/>
        <v>18935164.200253647</v>
      </c>
      <c r="L10" s="9">
        <f t="shared" si="10"/>
        <v>21214436.129473414</v>
      </c>
      <c r="M10" s="9">
        <f t="shared" si="11"/>
        <v>22286090.594803173</v>
      </c>
      <c r="N10" s="9">
        <f t="shared" si="12"/>
        <v>23168274.450149715</v>
      </c>
      <c r="O10" s="9">
        <f>C10*O$4/0.0001</f>
        <v>6604357.7631552778</v>
      </c>
      <c r="P10" s="9">
        <f>D10*P$4/0.0001</f>
        <v>13072625.752545534</v>
      </c>
      <c r="Q10" s="9">
        <f>E10*Q$4/0.0001</f>
        <v>12307856.730164871</v>
      </c>
      <c r="R10" s="9">
        <f>F10*R$4/0.0001</f>
        <v>18456559.432641871</v>
      </c>
      <c r="S10" s="9">
        <f>G10*S$4/0.0001</f>
        <v>20726064.253166951</v>
      </c>
      <c r="T10" s="9">
        <f>H10*$T$4/0.0001</f>
        <v>23168274.450149715</v>
      </c>
      <c r="U10" s="9">
        <f>'T4'!O13*(Data_growth!$T$4-Data_growth!$I$4)/0.0001+Data_growth!I10</f>
        <v>19430105.492258206</v>
      </c>
      <c r="V10" s="146">
        <f t="shared" si="4"/>
        <v>0.71366349642405658</v>
      </c>
      <c r="W10" s="146">
        <f t="shared" si="0"/>
        <v>0.57946471018910006</v>
      </c>
      <c r="X10" s="34">
        <v>2008</v>
      </c>
      <c r="Y10" s="25">
        <f>Population_income_CPI!O63</f>
        <v>61</v>
      </c>
      <c r="Z10" s="7">
        <f t="shared" si="5"/>
        <v>4345883.4970399877</v>
      </c>
      <c r="AA10" s="7">
        <f>[9]Compar_surveys_fiscal_NA!W17/(Y10/100)</f>
        <v>3079769.2476244844</v>
      </c>
      <c r="AB10" s="7">
        <f t="shared" si="6"/>
        <v>3101498.4115491635</v>
      </c>
      <c r="AC10" s="7">
        <f t="shared" si="7"/>
        <v>2518286.121127869</v>
      </c>
      <c r="AD10" s="7">
        <f t="shared" ref="AD10:AD17" si="13">AP10/(Y10/100)</f>
        <v>2100843.200925142</v>
      </c>
      <c r="AE10" s="34">
        <v>1.21503145970501</v>
      </c>
      <c r="AF10" s="7">
        <f t="shared" si="8"/>
        <v>4345883.4970399877</v>
      </c>
      <c r="AG10" s="7">
        <v>24560.121171049283</v>
      </c>
      <c r="AH10" s="7">
        <v>24689.075472446719</v>
      </c>
      <c r="AI10" s="7">
        <v>19971.788366100514</v>
      </c>
      <c r="AJ10" s="7">
        <v>16753.516068093333</v>
      </c>
      <c r="AK10" s="39">
        <f t="shared" si="9"/>
        <v>0.29133644523095537</v>
      </c>
      <c r="AL10" s="7">
        <f>Population_income_CPI!K63</f>
        <v>20930.210107614042</v>
      </c>
      <c r="AM10" s="7">
        <f>Population_income_CPI!J63</f>
        <v>2650988.9331943924</v>
      </c>
      <c r="AN10" s="2">
        <f>('[9]2001-2015 avginc_corr'!C10*Population_income_CPI!C63)/1000000</f>
        <v>1891914.0310449898</v>
      </c>
      <c r="AO10" s="34">
        <f>'[9]2001-2015 PNAD avginc'!B10/1000000</f>
        <v>1536154.5338880001</v>
      </c>
      <c r="AP10" s="34">
        <v>1281514.3525643365</v>
      </c>
    </row>
    <row r="11" spans="2:42" x14ac:dyDescent="0.2">
      <c r="B11" s="37" t="s">
        <v>17</v>
      </c>
      <c r="C11" s="8">
        <f>Shares!P5</f>
        <v>3.2185831203363498E-2</v>
      </c>
      <c r="D11" s="8">
        <f>Shares!$P$11</f>
        <v>3.7528097875462997E-2</v>
      </c>
      <c r="E11" s="8">
        <f>Shares!$P$13</f>
        <v>2.56622318039646E-2</v>
      </c>
      <c r="F11" s="8">
        <f>Shares!$P17</f>
        <v>2.44858998445803E-2</v>
      </c>
      <c r="G11" s="8">
        <f>Shares!$P18</f>
        <v>2.7454759549750199E-2</v>
      </c>
      <c r="H11" s="8">
        <f>'T3'!E11</f>
        <v>3.0974632945191202E-2</v>
      </c>
      <c r="I11" s="9">
        <f t="shared" si="1"/>
        <v>97628508.105143428</v>
      </c>
      <c r="J11" s="10">
        <f t="shared" si="2"/>
        <v>125639184.40117303</v>
      </c>
      <c r="K11" s="9">
        <f t="shared" si="3"/>
        <v>86526038.938098043</v>
      </c>
      <c r="L11" s="9">
        <f>R11/($Y$15/100)</f>
        <v>93936400.859203622</v>
      </c>
      <c r="M11" s="9">
        <f t="shared" si="11"/>
        <v>104141421.94365841</v>
      </c>
      <c r="N11" s="9">
        <f>T11</f>
        <v>111064488.54798254</v>
      </c>
      <c r="O11" s="9">
        <f>C11*O$4/0.00001</f>
        <v>33193692.755748767</v>
      </c>
      <c r="P11" s="9">
        <f>D11*P$4/0.00001</f>
        <v>70357943.264656901</v>
      </c>
      <c r="Q11" s="9">
        <f>E11*Q$4/0.00001</f>
        <v>56241925.30976373</v>
      </c>
      <c r="R11" s="9">
        <f>F11*R$4/0.00001</f>
        <v>81724668.747507155</v>
      </c>
      <c r="S11" s="9">
        <f>G11*S$4/0.00001</f>
        <v>96851522.407602325</v>
      </c>
      <c r="T11" s="9">
        <f>H11*$T$4/0.00001</f>
        <v>111064488.54798254</v>
      </c>
      <c r="U11" s="9">
        <f>'T4'!O14*(Data_growth!$T$4-Data_growth!$I$4)/0.00001+Data_growth!I11</f>
        <v>97634031.941062585</v>
      </c>
      <c r="V11" s="146">
        <f t="shared" si="4"/>
        <v>0.71952402015002992</v>
      </c>
      <c r="W11" s="146">
        <f t="shared" si="0"/>
        <v>0.58723155281588735</v>
      </c>
      <c r="X11" s="34">
        <v>2009</v>
      </c>
      <c r="Y11" s="25">
        <f>Population_income_CPI!O64</f>
        <v>65</v>
      </c>
      <c r="Z11" s="7">
        <f t="shared" si="5"/>
        <v>4352724.9903514758</v>
      </c>
      <c r="AA11" s="7">
        <f>[9]Compar_surveys_fiscal_NA!W18/(Y11/100)</f>
        <v>3181466.6583278794</v>
      </c>
      <c r="AB11" s="7">
        <f t="shared" si="6"/>
        <v>3131890.1836651941</v>
      </c>
      <c r="AC11" s="7">
        <f t="shared" si="7"/>
        <v>2556057.4550646152</v>
      </c>
      <c r="AD11" s="7">
        <f t="shared" si="13"/>
        <v>2091554.2828881883</v>
      </c>
      <c r="AE11" s="34">
        <v>1.29406568660382</v>
      </c>
      <c r="AF11" s="7">
        <f t="shared" si="8"/>
        <v>4352724.9903514758</v>
      </c>
      <c r="AG11" s="7">
        <v>24911.09631276425</v>
      </c>
      <c r="AH11" s="7">
        <v>24471.530171888775</v>
      </c>
      <c r="AI11" s="7">
        <v>19904.987177193572</v>
      </c>
      <c r="AJ11" s="7">
        <v>16377.009656227718</v>
      </c>
      <c r="AK11" s="39">
        <f t="shared" si="9"/>
        <v>0.26908622405961358</v>
      </c>
      <c r="AL11" s="7">
        <f>Population_income_CPI!K64</f>
        <v>21916.225268090217</v>
      </c>
      <c r="AM11" s="7">
        <f>Population_income_CPI!J64</f>
        <v>2829271.2437284593</v>
      </c>
      <c r="AN11" s="2">
        <f>('[9]2001-2015 avginc_corr'!C11*Population_income_CPI!C64)/1000000</f>
        <v>2035728.6193823763</v>
      </c>
      <c r="AO11" s="34">
        <f>'[9]2001-2015 PNAD avginc'!B11/1000000</f>
        <v>1661437.3457919999</v>
      </c>
      <c r="AP11" s="34">
        <v>1359510.2838773225</v>
      </c>
    </row>
    <row r="12" spans="2:42" x14ac:dyDescent="0.2">
      <c r="V12" s="146">
        <f t="shared" si="4"/>
        <v>0.70065317534331983</v>
      </c>
      <c r="W12" s="146">
        <f t="shared" si="0"/>
        <v>0.55816680515900874</v>
      </c>
      <c r="X12" s="34">
        <v>2010</v>
      </c>
      <c r="Y12" s="25">
        <f>Population_income_CPI!O65</f>
        <v>71</v>
      </c>
      <c r="Z12" s="7">
        <f t="shared" si="5"/>
        <v>4625616.1603569323</v>
      </c>
      <c r="AA12" s="7">
        <f>[9]Compar_surveys_fiscal_NA!W19/(Y12/100)</f>
        <v>3274014.9869141965</v>
      </c>
      <c r="AB12" s="7">
        <f t="shared" si="6"/>
        <v>3240952.6506734593</v>
      </c>
      <c r="AC12" s="7">
        <f t="shared" si="7"/>
        <v>2581865.39411831</v>
      </c>
      <c r="AD12" s="7">
        <f t="shared" si="13"/>
        <v>2175789.4714665255</v>
      </c>
      <c r="AE12" s="34">
        <v>1.3861397867965699</v>
      </c>
      <c r="AF12" s="7">
        <f t="shared" si="8"/>
        <v>4625616.1603569323</v>
      </c>
      <c r="AG12" s="7">
        <v>25319.451966715358</v>
      </c>
      <c r="AH12" s="7">
        <v>24876.774291276608</v>
      </c>
      <c r="AI12" s="7">
        <v>19853.64397256208</v>
      </c>
      <c r="AJ12" s="7">
        <v>16826.372888538477</v>
      </c>
      <c r="AK12" s="39">
        <f t="shared" si="9"/>
        <v>0.29219916365443532</v>
      </c>
      <c r="AL12" s="7">
        <f>Population_income_CPI!K65</f>
        <v>24986.640623918094</v>
      </c>
      <c r="AM12" s="7">
        <f>Population_income_CPI!J65</f>
        <v>3284187.4738534219</v>
      </c>
      <c r="AN12" s="2">
        <f>('[9]2001-2015 avginc_corr'!C12*Population_income_CPI!C65)/1000000</f>
        <v>2301076.381978156</v>
      </c>
      <c r="AO12" s="34">
        <f>'[9]2001-2015 PNAD avginc'!B12/1000000</f>
        <v>1833124.429824</v>
      </c>
      <c r="AP12" s="34">
        <v>1544810.5247412329</v>
      </c>
    </row>
    <row r="13" spans="2:42" x14ac:dyDescent="0.2">
      <c r="L13" s="194"/>
      <c r="V13" s="146">
        <f t="shared" si="4"/>
        <v>0.70835588795809901</v>
      </c>
      <c r="W13" s="146">
        <f t="shared" si="0"/>
        <v>0.53979729216458017</v>
      </c>
      <c r="X13" s="34">
        <v>2011</v>
      </c>
      <c r="Y13" s="25">
        <f>Population_income_CPI!O66</f>
        <v>77</v>
      </c>
      <c r="Z13" s="7">
        <f t="shared" si="5"/>
        <v>4823387.1390045248</v>
      </c>
      <c r="AA13" s="7">
        <f>[9]Compar_surveys_fiscal_NA!W20/(Y13/100)</f>
        <v>3422699.9359826804</v>
      </c>
      <c r="AB13" s="7">
        <f t="shared" si="6"/>
        <v>3416674.6798152248</v>
      </c>
      <c r="AC13" s="7">
        <f t="shared" si="7"/>
        <v>2603651.3166961037</v>
      </c>
      <c r="AD13" s="7">
        <f t="shared" si="13"/>
        <v>2340542.78870084</v>
      </c>
      <c r="AE13" s="34">
        <v>1.4710748541493599</v>
      </c>
      <c r="AF13" s="7">
        <f t="shared" si="8"/>
        <v>4823387.1390045248</v>
      </c>
      <c r="AG13" s="7">
        <v>26146.692458106325</v>
      </c>
      <c r="AH13" s="7">
        <v>25754.875530692323</v>
      </c>
      <c r="AI13" s="7">
        <v>19773.648197326052</v>
      </c>
      <c r="AJ13" s="7">
        <v>17879.876596202168</v>
      </c>
      <c r="AK13" s="39">
        <f t="shared" si="9"/>
        <v>0.29039493672301941</v>
      </c>
      <c r="AL13" s="7">
        <f>Population_income_CPI!K66</f>
        <v>27746.185804501696</v>
      </c>
      <c r="AM13" s="7">
        <f>Population_income_CPI!J66</f>
        <v>3714008.0970334839</v>
      </c>
      <c r="AN13" s="2">
        <f>('[9]2001-2015 avginc_corr'!C13*Population_income_CPI!C66)/1000000</f>
        <v>2630839.5034577232</v>
      </c>
      <c r="AO13" s="34">
        <f>'[9]2001-2015 PNAD avginc'!B13/1000000</f>
        <v>2004811.513856</v>
      </c>
      <c r="AP13" s="34">
        <v>1802217.9472996467</v>
      </c>
    </row>
    <row r="14" spans="2:42" x14ac:dyDescent="0.2">
      <c r="L14" s="194"/>
      <c r="V14" s="146">
        <f t="shared" si="4"/>
        <v>0.72983857136943231</v>
      </c>
      <c r="W14" s="146">
        <f t="shared" si="0"/>
        <v>0.55957432624544512</v>
      </c>
      <c r="X14" s="34">
        <v>2012</v>
      </c>
      <c r="Y14" s="25">
        <f>Population_income_CPI!O67</f>
        <v>81</v>
      </c>
      <c r="Z14" s="7">
        <f t="shared" si="5"/>
        <v>5069559.7889262056</v>
      </c>
      <c r="AA14" s="7">
        <f>[9]Compar_surveys_fiscal_NA!W21/(Y14/100)</f>
        <v>3622661.409337631</v>
      </c>
      <c r="AB14" s="7">
        <f t="shared" si="6"/>
        <v>3699960.2738218228</v>
      </c>
      <c r="AC14" s="7">
        <f t="shared" si="7"/>
        <v>2836795.5032493826</v>
      </c>
      <c r="AD14" s="7">
        <f t="shared" si="13"/>
        <v>2435235.6082925415</v>
      </c>
      <c r="AE14" s="34">
        <v>1.55920327016339</v>
      </c>
      <c r="AF14" s="7">
        <f t="shared" si="8"/>
        <v>5069559.7889262056</v>
      </c>
      <c r="AG14" s="7">
        <v>27086.922899192476</v>
      </c>
      <c r="AH14" s="7">
        <v>27436.302831442172</v>
      </c>
      <c r="AI14" s="7">
        <v>21088.483537164768</v>
      </c>
      <c r="AJ14" s="7">
        <v>18208.447246315758</v>
      </c>
      <c r="AK14" s="39">
        <f t="shared" si="9"/>
        <v>0.28540907688851724</v>
      </c>
      <c r="AL14" s="7">
        <f>Population_income_CPI!K67</f>
        <v>30181.235058599817</v>
      </c>
      <c r="AM14" s="7">
        <f>Population_income_CPI!J67</f>
        <v>4106343.429030227</v>
      </c>
      <c r="AN14" s="2">
        <f>('[9]2001-2015 avginc_corr'!C14*Population_income_CPI!C67)/1000000</f>
        <v>2996967.8217956768</v>
      </c>
      <c r="AO14" s="34">
        <f>'[9]2001-2015 PNAD avginc'!B14/1000000</f>
        <v>2297804.357632</v>
      </c>
      <c r="AP14" s="34">
        <v>1972540.8427169588</v>
      </c>
    </row>
    <row r="15" spans="2:42" x14ac:dyDescent="0.2">
      <c r="L15" s="194"/>
      <c r="V15" s="146">
        <f t="shared" si="4"/>
        <v>0.69541032886516807</v>
      </c>
      <c r="W15" s="146">
        <f t="shared" si="0"/>
        <v>0.54800169640476459</v>
      </c>
      <c r="X15" s="34">
        <v>2013</v>
      </c>
      <c r="Y15" s="25">
        <f>Population_income_CPI!O68</f>
        <v>87</v>
      </c>
      <c r="Z15" s="7">
        <f t="shared" si="5"/>
        <v>5299736.7893826999</v>
      </c>
      <c r="AA15" s="7">
        <f>[9]Compar_surveys_fiscal_NA!W22/(Y15/100)</f>
        <v>3781759.7637477573</v>
      </c>
      <c r="AB15" s="7">
        <f t="shared" si="6"/>
        <v>3685491.703603453</v>
      </c>
      <c r="AC15" s="7">
        <f t="shared" si="7"/>
        <v>2904264.7510804599</v>
      </c>
      <c r="AD15" s="7">
        <f t="shared" si="13"/>
        <v>2487786.0342898844</v>
      </c>
      <c r="AE15" s="34">
        <v>1.64957326590918</v>
      </c>
      <c r="AF15" s="7">
        <f t="shared" si="8"/>
        <v>5299736.7893826999</v>
      </c>
      <c r="AG15" s="7">
        <v>27884.092633122171</v>
      </c>
      <c r="AH15" s="7">
        <v>26850.984062562198</v>
      </c>
      <c r="AI15" s="7">
        <v>21290.749301865377</v>
      </c>
      <c r="AJ15" s="7">
        <v>18343.22129515198</v>
      </c>
      <c r="AK15" s="39">
        <f t="shared" si="9"/>
        <v>0.28642498410034301</v>
      </c>
      <c r="AL15" s="7">
        <f>Population_income_CPI!K68</f>
        <v>33376.216216777539</v>
      </c>
      <c r="AM15" s="7">
        <f>Population_income_CPI!J68</f>
        <v>4610771.0067629488</v>
      </c>
      <c r="AN15" s="2">
        <f>('[9]2001-2015 avginc_corr'!C15*Population_income_CPI!C68)/1000000</f>
        <v>3206377.7821350042</v>
      </c>
      <c r="AO15" s="34">
        <f>'[9]2001-2015 PNAD avginc'!B15/1000000</f>
        <v>2526710.3334400002</v>
      </c>
      <c r="AP15" s="34">
        <v>2164373.8498321995</v>
      </c>
    </row>
    <row r="16" spans="2:42" x14ac:dyDescent="0.2">
      <c r="L16" s="194"/>
      <c r="V16" s="146">
        <f t="shared" si="4"/>
        <v>0.71546343589327277</v>
      </c>
      <c r="W16" s="146">
        <f t="shared" si="0"/>
        <v>0.56788256805009119</v>
      </c>
      <c r="X16" s="34">
        <v>2014</v>
      </c>
      <c r="Y16" s="25">
        <f>Population_income_CPI!O69</f>
        <v>93</v>
      </c>
      <c r="Z16" s="7">
        <f>AM16/(Y16/100)</f>
        <v>5320973.7262791237</v>
      </c>
      <c r="AA16" s="7">
        <f>[9]Compar_surveys_fiscal_NA!W23/(Y16/100)</f>
        <v>3880620.9857581654</v>
      </c>
      <c r="AB16" s="7">
        <f t="shared" si="6"/>
        <v>3806962.1445014924</v>
      </c>
      <c r="AC16" s="7">
        <f t="shared" si="7"/>
        <v>3021688.2242064518</v>
      </c>
      <c r="AD16" s="7">
        <f t="shared" si="13"/>
        <v>2618114.5391066722</v>
      </c>
      <c r="AE16" s="34">
        <v>1.7477197474294699</v>
      </c>
      <c r="AF16" s="7">
        <f t="shared" si="8"/>
        <v>5320973.7262791237</v>
      </c>
      <c r="AG16" s="7">
        <v>28145.373956257601</v>
      </c>
      <c r="AH16" s="7">
        <v>27320.509185707288</v>
      </c>
      <c r="AI16" s="7">
        <v>21614.896102711526</v>
      </c>
      <c r="AJ16" s="7">
        <v>18833.554878856135</v>
      </c>
      <c r="AK16" s="39">
        <f t="shared" si="9"/>
        <v>0.27069345097634512</v>
      </c>
      <c r="AL16" s="7">
        <f>Population_income_CPI!K69</f>
        <v>35276.76949131523</v>
      </c>
      <c r="AM16" s="7">
        <f>Population_income_CPI!J69</f>
        <v>4948505.5654395856</v>
      </c>
      <c r="AN16" s="2">
        <f>('[9]2001-2015 avginc_corr'!C16*Population_income_CPI!C69)/1000000</f>
        <v>3540474.7943863883</v>
      </c>
      <c r="AO16" s="34">
        <f>'[9]2001-2015 PNAD avginc'!B16/1000000</f>
        <v>2810170.0485120001</v>
      </c>
      <c r="AP16" s="34">
        <v>2434846.5213692053</v>
      </c>
    </row>
    <row r="17" spans="12:42" x14ac:dyDescent="0.2">
      <c r="L17" s="194"/>
      <c r="V17" s="146">
        <f>AB17/$Z17</f>
        <v>0.72892337664587104</v>
      </c>
      <c r="W17" s="34">
        <f>AC17/$Z17</f>
        <v>0.5750642142853819</v>
      </c>
      <c r="X17" s="34">
        <v>2015</v>
      </c>
      <c r="Y17" s="25">
        <f>Population_income_CPI!O70</f>
        <v>100</v>
      </c>
      <c r="Z17" s="7">
        <f t="shared" si="5"/>
        <v>5110309.5340612</v>
      </c>
      <c r="AA17" s="7">
        <f>[9]Compar_surveys_fiscal_NA!W24/(Y17/100)</f>
        <v>3850463.4402384507</v>
      </c>
      <c r="AB17" s="7">
        <f t="shared" si="6"/>
        <v>3725024.0812734775</v>
      </c>
      <c r="AC17" s="7">
        <f t="shared" si="7"/>
        <v>2938756.1369599998</v>
      </c>
      <c r="AD17" s="7">
        <f t="shared" si="13"/>
        <v>2623834.4351688186</v>
      </c>
      <c r="AE17" s="34">
        <v>1.8657514736810299</v>
      </c>
      <c r="AF17" s="7">
        <f t="shared" si="8"/>
        <v>5110309.5340612</v>
      </c>
      <c r="AG17" s="7">
        <v>26458.418736818374</v>
      </c>
      <c r="AH17" s="7">
        <v>26320.706759558194</v>
      </c>
      <c r="AI17" s="7">
        <v>20500.482365524942</v>
      </c>
      <c r="AJ17" s="7">
        <v>18407.662762692085</v>
      </c>
      <c r="AK17" s="39">
        <f t="shared" si="9"/>
        <v>0.24653029046981045</v>
      </c>
      <c r="AL17" s="7">
        <f>Population_income_CPI!K70</f>
        <v>35856.595538842455</v>
      </c>
      <c r="AM17" s="7">
        <f>Population_income_CPI!J70</f>
        <v>5110309.5340612</v>
      </c>
      <c r="AN17" s="2">
        <f>('[9]2001-2015 avginc_corr'!C17*Population_income_CPI!C70)/1000000</f>
        <v>3725024.0812734775</v>
      </c>
      <c r="AO17" s="34">
        <f>'[9]2001-2015 PNAD avginc'!B17/1000000</f>
        <v>2938756.1369599998</v>
      </c>
      <c r="AP17" s="34">
        <v>2623834.4351688186</v>
      </c>
    </row>
    <row r="18" spans="12:42" x14ac:dyDescent="0.2">
      <c r="L18" s="194"/>
      <c r="V18" s="146">
        <f>AVERAGE(V3:V17)</f>
        <v>0.71162543143465518</v>
      </c>
      <c r="W18" s="34">
        <f>AVERAGE(W3:W17)</f>
        <v>0.58031757734934752</v>
      </c>
    </row>
    <row r="19" spans="12:42" x14ac:dyDescent="0.2">
      <c r="L19" s="194"/>
    </row>
    <row r="20" spans="12:42" x14ac:dyDescent="0.2">
      <c r="L20" s="194"/>
    </row>
    <row r="21" spans="12:42" x14ac:dyDescent="0.2">
      <c r="L21" s="194"/>
    </row>
    <row r="22" spans="12:42" x14ac:dyDescent="0.2">
      <c r="L22" s="194"/>
    </row>
    <row r="23" spans="12:42" x14ac:dyDescent="0.2">
      <c r="L23" s="194"/>
    </row>
  </sheetData>
  <pageMargins left="0.75" right="0.75" top="1" bottom="1" header="0.5" footer="0.5"/>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5"/>
  <sheetViews>
    <sheetView workbookViewId="0">
      <pane xSplit="1" ySplit="4" topLeftCell="B52" activePane="bottomRight" state="frozen"/>
      <selection pane="topRight" activeCell="B1" sqref="B1"/>
      <selection pane="bottomLeft" activeCell="A5" sqref="A5"/>
      <selection pane="bottomRight" activeCell="B4" sqref="B4:E4"/>
    </sheetView>
  </sheetViews>
  <sheetFormatPr baseColWidth="10" defaultColWidth="10.83203125" defaultRowHeight="19" x14ac:dyDescent="0.2"/>
  <cols>
    <col min="1" max="1" width="11" style="11" bestFit="1" customWidth="1"/>
    <col min="2" max="5" width="15.33203125" style="11" bestFit="1" customWidth="1"/>
    <col min="6" max="9" width="15.33203125" style="175" customWidth="1"/>
    <col min="10" max="10" width="10.83203125" style="11"/>
    <col min="11" max="13" width="10.83203125" style="168"/>
    <col min="14" max="14" width="11" style="46" bestFit="1" customWidth="1"/>
    <col min="15" max="15" width="10.83203125" style="11"/>
    <col min="16" max="16" width="10.83203125" style="41"/>
    <col min="17" max="16384" width="10.83203125" style="11"/>
  </cols>
  <sheetData>
    <row r="1" spans="1:30" x14ac:dyDescent="0.2">
      <c r="AA1" s="159"/>
      <c r="AB1" s="168"/>
      <c r="AC1" s="168"/>
      <c r="AD1" s="168"/>
    </row>
    <row r="2" spans="1:30" ht="95" x14ac:dyDescent="0.2">
      <c r="B2" s="283" t="s">
        <v>53</v>
      </c>
      <c r="C2" s="283"/>
      <c r="D2" s="283"/>
      <c r="E2" s="283"/>
      <c r="G2" s="176" t="s">
        <v>246</v>
      </c>
      <c r="H2" s="176" t="s">
        <v>246</v>
      </c>
      <c r="J2" s="14" t="s">
        <v>121</v>
      </c>
      <c r="K2" s="14" t="s">
        <v>158</v>
      </c>
      <c r="L2" s="169" t="s">
        <v>213</v>
      </c>
      <c r="M2" s="169" t="s">
        <v>214</v>
      </c>
      <c r="N2" s="14" t="s">
        <v>138</v>
      </c>
      <c r="O2" s="14" t="s">
        <v>123</v>
      </c>
      <c r="P2" s="14" t="s">
        <v>122</v>
      </c>
      <c r="Q2" s="14" t="s">
        <v>163</v>
      </c>
      <c r="R2" s="14" t="s">
        <v>160</v>
      </c>
      <c r="S2" s="14" t="s">
        <v>161</v>
      </c>
      <c r="V2" s="14" t="s">
        <v>156</v>
      </c>
      <c r="W2" s="14" t="s">
        <v>157</v>
      </c>
      <c r="X2" s="14" t="s">
        <v>162</v>
      </c>
      <c r="AA2" s="168"/>
      <c r="AB2" s="168"/>
      <c r="AC2" s="168"/>
      <c r="AD2" s="168"/>
    </row>
    <row r="3" spans="1:30" x14ac:dyDescent="0.2">
      <c r="B3" s="11" t="s">
        <v>54</v>
      </c>
      <c r="C3" s="11" t="s">
        <v>55</v>
      </c>
      <c r="D3" s="11" t="s">
        <v>56</v>
      </c>
      <c r="E3" s="11" t="s">
        <v>57</v>
      </c>
      <c r="G3" s="175" t="s">
        <v>248</v>
      </c>
      <c r="H3" s="175" t="s">
        <v>248</v>
      </c>
      <c r="K3" s="11"/>
      <c r="AA3" s="168"/>
      <c r="AB3" s="168"/>
      <c r="AC3" s="168"/>
      <c r="AD3" s="168"/>
    </row>
    <row r="4" spans="1:30" s="13" customFormat="1" ht="14" customHeight="1" x14ac:dyDescent="0.2">
      <c r="A4" s="13" t="s">
        <v>58</v>
      </c>
      <c r="B4" s="282" t="s">
        <v>59</v>
      </c>
      <c r="C4" s="282"/>
      <c r="D4" s="282"/>
      <c r="E4" s="282"/>
      <c r="F4" s="174"/>
      <c r="G4" s="174" t="s">
        <v>247</v>
      </c>
      <c r="H4" s="174" t="s">
        <v>40</v>
      </c>
      <c r="I4" s="174"/>
      <c r="J4" s="13" t="s">
        <v>103</v>
      </c>
      <c r="L4" s="167"/>
      <c r="M4" s="167"/>
      <c r="N4" s="13" t="s">
        <v>137</v>
      </c>
      <c r="O4" s="13" t="s">
        <v>103</v>
      </c>
      <c r="P4" s="13" t="s">
        <v>103</v>
      </c>
      <c r="V4" s="13" t="s">
        <v>159</v>
      </c>
      <c r="W4" s="13" t="s">
        <v>137</v>
      </c>
      <c r="X4" s="167" t="s">
        <v>227</v>
      </c>
      <c r="AA4" s="168"/>
      <c r="AB4" s="168"/>
      <c r="AC4" s="168"/>
      <c r="AD4" s="168"/>
    </row>
    <row r="5" spans="1:30" x14ac:dyDescent="0.2">
      <c r="A5" s="11">
        <v>1950</v>
      </c>
      <c r="B5" s="12">
        <v>53974728</v>
      </c>
      <c r="C5" s="12">
        <v>26138178</v>
      </c>
      <c r="D5" s="12">
        <v>27198736</v>
      </c>
      <c r="E5" s="12">
        <v>26775988</v>
      </c>
      <c r="F5" s="12"/>
      <c r="G5" s="12"/>
      <c r="H5" s="12"/>
      <c r="I5" s="12"/>
      <c r="K5" s="11"/>
      <c r="O5" s="12">
        <v>4.0215430885629204E-14</v>
      </c>
      <c r="Q5" s="16">
        <f t="shared" ref="Q5:Q14" si="0">X5*(Q6/X6)</f>
        <v>11683.806843660826</v>
      </c>
      <c r="V5" s="12">
        <v>1.01709090909091E-10</v>
      </c>
      <c r="X5" s="16">
        <v>13046.8115234375</v>
      </c>
      <c r="AA5" s="168"/>
      <c r="AB5" s="168"/>
      <c r="AC5" s="168"/>
      <c r="AD5" s="168"/>
    </row>
    <row r="6" spans="1:30" x14ac:dyDescent="0.2">
      <c r="A6" s="11">
        <v>1951</v>
      </c>
      <c r="B6" s="12">
        <v>55605540</v>
      </c>
      <c r="C6" s="12">
        <v>26836308</v>
      </c>
      <c r="D6" s="12">
        <v>28012422</v>
      </c>
      <c r="E6" s="12">
        <v>27593120</v>
      </c>
      <c r="F6" s="12"/>
      <c r="G6" s="12"/>
      <c r="H6" s="12"/>
      <c r="I6" s="12"/>
      <c r="K6" s="11"/>
      <c r="O6" s="12">
        <v>4.7494423875928096E-14</v>
      </c>
      <c r="Q6" s="16">
        <f t="shared" si="0"/>
        <v>11908.467602868714</v>
      </c>
      <c r="V6" s="12">
        <v>1.2625454545454501E-10</v>
      </c>
      <c r="X6" s="16">
        <v>13297.6806640625</v>
      </c>
      <c r="AA6" s="168"/>
      <c r="AB6" s="168"/>
      <c r="AC6" s="168"/>
      <c r="AD6" s="168"/>
    </row>
    <row r="7" spans="1:30" x14ac:dyDescent="0.2">
      <c r="A7" s="11">
        <v>1952</v>
      </c>
      <c r="B7" s="12">
        <v>57304772</v>
      </c>
      <c r="C7" s="12">
        <v>27566906</v>
      </c>
      <c r="D7" s="12">
        <v>28858046</v>
      </c>
      <c r="E7" s="12">
        <v>28446726</v>
      </c>
      <c r="F7" s="12"/>
      <c r="G7" s="12"/>
      <c r="H7" s="12"/>
      <c r="I7" s="12"/>
      <c r="K7" s="11"/>
      <c r="O7" s="12">
        <v>5.1911405296389408E-14</v>
      </c>
      <c r="Q7" s="16">
        <f t="shared" si="0"/>
        <v>12280.540067130602</v>
      </c>
      <c r="V7" s="12">
        <v>1.4890909090909099E-10</v>
      </c>
      <c r="X7" s="16">
        <v>13713.158203125</v>
      </c>
      <c r="AA7" s="168"/>
      <c r="AB7" s="168"/>
      <c r="AC7" s="168"/>
      <c r="AD7" s="168"/>
    </row>
    <row r="8" spans="1:30" x14ac:dyDescent="0.2">
      <c r="A8" s="11">
        <v>1953</v>
      </c>
      <c r="B8" s="12">
        <v>59053268</v>
      </c>
      <c r="C8" s="12">
        <v>28296250</v>
      </c>
      <c r="D8" s="12">
        <v>29726700</v>
      </c>
      <c r="E8" s="12">
        <v>29326568</v>
      </c>
      <c r="F8" s="12"/>
      <c r="G8" s="12"/>
      <c r="H8" s="12"/>
      <c r="I8" s="12"/>
      <c r="K8" s="11"/>
      <c r="O8" s="12">
        <v>5.9075179227291138E-14</v>
      </c>
      <c r="Q8" s="16">
        <f t="shared" si="0"/>
        <v>12522.304218715883</v>
      </c>
      <c r="V8" s="12">
        <v>1.7672727272727301E-10</v>
      </c>
      <c r="X8" s="16">
        <v>13983.1259765625</v>
      </c>
      <c r="AA8" s="168"/>
      <c r="AB8" s="168"/>
      <c r="AC8" s="168"/>
      <c r="AD8" s="168"/>
    </row>
    <row r="9" spans="1:30" x14ac:dyDescent="0.2">
      <c r="A9" s="11">
        <v>1954</v>
      </c>
      <c r="B9" s="12">
        <v>60838784</v>
      </c>
      <c r="C9" s="12">
        <v>29050252</v>
      </c>
      <c r="D9" s="12">
        <v>30612824</v>
      </c>
      <c r="E9" s="12">
        <v>30225958</v>
      </c>
      <c r="F9" s="12"/>
      <c r="G9" s="12"/>
      <c r="H9" s="12"/>
      <c r="I9" s="12"/>
      <c r="K9" s="11"/>
      <c r="O9" s="12">
        <v>7.5084552797887034E-14</v>
      </c>
      <c r="Q9" s="16">
        <f t="shared" si="0"/>
        <v>13004.87752344721</v>
      </c>
      <c r="V9" s="12">
        <v>2.4250909090909099E-10</v>
      </c>
      <c r="X9" s="16">
        <v>14521.9951171875</v>
      </c>
      <c r="AA9" s="168"/>
      <c r="AB9" s="168"/>
      <c r="AC9" s="168"/>
      <c r="AD9" s="168"/>
    </row>
    <row r="10" spans="1:30" x14ac:dyDescent="0.2">
      <c r="A10" s="11">
        <v>1955</v>
      </c>
      <c r="B10" s="12">
        <v>62655984</v>
      </c>
      <c r="C10" s="12">
        <v>29855206</v>
      </c>
      <c r="D10" s="12">
        <v>31514216</v>
      </c>
      <c r="E10" s="12">
        <v>31141768</v>
      </c>
      <c r="F10" s="12"/>
      <c r="G10" s="12"/>
      <c r="H10" s="12"/>
      <c r="I10" s="12"/>
      <c r="K10" s="11"/>
      <c r="O10" s="12">
        <v>8.3944530028037718E-14</v>
      </c>
      <c r="Q10" s="16">
        <f t="shared" si="0"/>
        <v>13587.36272990965</v>
      </c>
      <c r="V10" s="12">
        <v>2.9410909090909099E-10</v>
      </c>
      <c r="X10" s="16">
        <v>15172.431640625</v>
      </c>
      <c r="AA10" s="168"/>
      <c r="AB10" s="168"/>
      <c r="AC10" s="168"/>
      <c r="AD10" s="168"/>
    </row>
    <row r="11" spans="1:30" x14ac:dyDescent="0.2">
      <c r="A11" s="11">
        <v>1956</v>
      </c>
      <c r="B11" s="12">
        <v>64506872</v>
      </c>
      <c r="C11" s="12">
        <v>30626816</v>
      </c>
      <c r="D11" s="12">
        <v>32432230</v>
      </c>
      <c r="E11" s="12">
        <v>32074642</v>
      </c>
      <c r="F11" s="12"/>
      <c r="G11" s="12"/>
      <c r="H11" s="12"/>
      <c r="I11" s="12"/>
      <c r="K11" s="11"/>
      <c r="O11" s="12">
        <v>1.0291599381437425E-13</v>
      </c>
      <c r="Q11" s="16">
        <f t="shared" si="0"/>
        <v>13357.020954345289</v>
      </c>
      <c r="V11" s="12">
        <v>3.7167272727272698E-10</v>
      </c>
      <c r="X11" s="16">
        <v>14915.21875</v>
      </c>
      <c r="AA11" s="168"/>
      <c r="AB11" s="168"/>
      <c r="AC11" s="168"/>
      <c r="AD11" s="168"/>
    </row>
    <row r="12" spans="1:30" x14ac:dyDescent="0.2">
      <c r="A12" s="11">
        <v>1957</v>
      </c>
      <c r="B12" s="12">
        <v>66400360</v>
      </c>
      <c r="C12" s="12">
        <v>31465650</v>
      </c>
      <c r="D12" s="12">
        <v>33371574</v>
      </c>
      <c r="E12" s="12">
        <v>33028786</v>
      </c>
      <c r="F12" s="12"/>
      <c r="G12" s="12"/>
      <c r="H12" s="12"/>
      <c r="I12" s="12"/>
      <c r="K12" s="11"/>
      <c r="O12" s="12">
        <v>1.1598632502879978E-13</v>
      </c>
      <c r="Q12" s="16">
        <f t="shared" si="0"/>
        <v>14082.862620657763</v>
      </c>
      <c r="V12" s="12">
        <v>4.5287272727272702E-10</v>
      </c>
      <c r="X12" s="16">
        <v>15725.7353515625</v>
      </c>
      <c r="AA12" s="168"/>
      <c r="AB12" s="168"/>
      <c r="AC12" s="168"/>
      <c r="AD12" s="168"/>
    </row>
    <row r="13" spans="1:30" x14ac:dyDescent="0.2">
      <c r="A13" s="11">
        <v>1958</v>
      </c>
      <c r="B13" s="12">
        <v>68351008</v>
      </c>
      <c r="C13" s="12">
        <v>32356826</v>
      </c>
      <c r="D13" s="12">
        <v>34339696</v>
      </c>
      <c r="E13" s="12">
        <v>34011316</v>
      </c>
      <c r="F13" s="12"/>
      <c r="G13" s="12"/>
      <c r="H13" s="12"/>
      <c r="I13" s="12"/>
      <c r="K13" s="11"/>
      <c r="O13" s="12">
        <v>1.3036862933237097E-13</v>
      </c>
      <c r="Q13" s="16">
        <f t="shared" si="0"/>
        <v>14936.275287270648</v>
      </c>
      <c r="V13" s="12">
        <v>5.6181818181818196E-10</v>
      </c>
      <c r="X13" s="16">
        <v>16678.705078125</v>
      </c>
      <c r="AA13" s="168"/>
      <c r="AB13" s="168"/>
      <c r="AC13" s="168"/>
      <c r="AD13" s="168"/>
    </row>
    <row r="14" spans="1:30" x14ac:dyDescent="0.2">
      <c r="A14" s="11">
        <v>1959</v>
      </c>
      <c r="B14" s="12">
        <v>70376952</v>
      </c>
      <c r="C14" s="12">
        <v>33267640</v>
      </c>
      <c r="D14" s="12">
        <v>35345752</v>
      </c>
      <c r="E14" s="12">
        <v>35031200</v>
      </c>
      <c r="F14" s="12"/>
      <c r="G14" s="12"/>
      <c r="H14" s="12"/>
      <c r="I14" s="12"/>
      <c r="K14" s="11"/>
      <c r="O14" s="12">
        <v>1.7717096726269215E-13</v>
      </c>
      <c r="Q14" s="16">
        <f t="shared" si="0"/>
        <v>15729.871993949158</v>
      </c>
      <c r="V14" s="12">
        <v>8.3818181818181797E-10</v>
      </c>
      <c r="X14" s="16">
        <v>17564.880859375</v>
      </c>
      <c r="AA14" s="168"/>
      <c r="AB14" s="168"/>
      <c r="AC14" s="168"/>
      <c r="AD14" s="168"/>
    </row>
    <row r="15" spans="1:30" x14ac:dyDescent="0.2">
      <c r="A15" s="11">
        <v>1960</v>
      </c>
      <c r="B15" s="12">
        <v>72493584</v>
      </c>
      <c r="C15" s="12">
        <v>34177772</v>
      </c>
      <c r="D15" s="12">
        <v>36397540</v>
      </c>
      <c r="E15" s="12">
        <v>36096044</v>
      </c>
      <c r="F15" s="12"/>
      <c r="G15" s="12"/>
      <c r="H15" s="12"/>
      <c r="I15" s="12"/>
      <c r="J15" s="12">
        <f t="shared" ref="J15:J44" si="1">V15-W15</f>
        <v>1.04909090909091E-9</v>
      </c>
      <c r="K15" s="12">
        <f t="shared" ref="K15:K46" si="2">J15*1000000/C15</f>
        <v>3.0695122815229439E-11</v>
      </c>
      <c r="L15" s="12"/>
      <c r="M15" s="12"/>
      <c r="N15" s="50">
        <v>1.44052193422E-15</v>
      </c>
      <c r="O15" s="12">
        <v>2.2217239294741596E-13</v>
      </c>
      <c r="Q15" s="16">
        <f>X15*(Q16/X16)</f>
        <v>16573.704067245362</v>
      </c>
      <c r="V15" s="12">
        <v>1.14909090909091E-9</v>
      </c>
      <c r="W15" s="134">
        <v>1E-10</v>
      </c>
      <c r="X15" s="16">
        <v>18507.15234375</v>
      </c>
      <c r="AA15" s="168"/>
      <c r="AB15" s="168"/>
      <c r="AC15" s="168"/>
      <c r="AD15" s="168"/>
    </row>
    <row r="16" spans="1:30" x14ac:dyDescent="0.2">
      <c r="A16" s="11">
        <v>1961</v>
      </c>
      <c r="B16" s="12">
        <v>74706888</v>
      </c>
      <c r="C16" s="12">
        <v>35067400</v>
      </c>
      <c r="D16" s="12">
        <v>37498212</v>
      </c>
      <c r="E16" s="12">
        <v>37208680</v>
      </c>
      <c r="F16" s="12"/>
      <c r="G16" s="12"/>
      <c r="H16" s="12"/>
      <c r="I16" s="12"/>
      <c r="J16" s="12">
        <f t="shared" si="1"/>
        <v>1.5832727272727299E-9</v>
      </c>
      <c r="K16" s="12">
        <f t="shared" si="2"/>
        <v>4.514941875567421E-11</v>
      </c>
      <c r="L16" s="12"/>
      <c r="M16" s="12"/>
      <c r="N16" s="50">
        <v>1.8914440529800001E-15</v>
      </c>
      <c r="O16" s="12">
        <v>2.9926621330016929E-13</v>
      </c>
      <c r="Q16" s="16">
        <f t="shared" ref="Q16:Q53" si="3">X16*(Q17/X17)</f>
        <v>17855.80346456913</v>
      </c>
      <c r="V16" s="12">
        <v>1.68327272727273E-9</v>
      </c>
      <c r="W16" s="134">
        <v>1E-10</v>
      </c>
      <c r="X16" s="16">
        <v>19938.818359375</v>
      </c>
      <c r="AA16" s="168"/>
      <c r="AB16" s="168"/>
      <c r="AC16" s="168"/>
      <c r="AD16" s="168"/>
    </row>
    <row r="17" spans="1:30" x14ac:dyDescent="0.2">
      <c r="A17" s="11">
        <v>1962</v>
      </c>
      <c r="B17" s="12">
        <v>77007552</v>
      </c>
      <c r="C17" s="12">
        <v>35949816</v>
      </c>
      <c r="D17" s="12">
        <v>38643392</v>
      </c>
      <c r="E17" s="12">
        <v>38364160</v>
      </c>
      <c r="F17" s="12"/>
      <c r="G17" s="12"/>
      <c r="H17" s="12"/>
      <c r="I17" s="12"/>
      <c r="J17" s="12">
        <f t="shared" si="1"/>
        <v>2.3872727272727298E-9</v>
      </c>
      <c r="K17" s="12">
        <f t="shared" si="2"/>
        <v>6.6405700860130402E-11</v>
      </c>
      <c r="L17" s="12"/>
      <c r="M17" s="12"/>
      <c r="N17" s="50">
        <v>3.3824789028900001E-15</v>
      </c>
      <c r="O17" s="12">
        <v>4.491985861635541E-13</v>
      </c>
      <c r="Q17" s="16">
        <f t="shared" si="3"/>
        <v>18309.296542101343</v>
      </c>
      <c r="V17" s="12">
        <v>2.68727272727273E-9</v>
      </c>
      <c r="W17" s="134">
        <v>3E-10</v>
      </c>
      <c r="X17" s="16">
        <v>20445.21484375</v>
      </c>
      <c r="AA17" s="168"/>
      <c r="AB17" s="168"/>
      <c r="AC17" s="168"/>
      <c r="AD17" s="168"/>
    </row>
    <row r="18" spans="1:30" x14ac:dyDescent="0.2">
      <c r="A18" s="11">
        <v>1963</v>
      </c>
      <c r="B18" s="12">
        <v>79368456</v>
      </c>
      <c r="C18" s="12">
        <v>36851696</v>
      </c>
      <c r="D18" s="12">
        <v>39819972</v>
      </c>
      <c r="E18" s="12">
        <v>39548480</v>
      </c>
      <c r="F18" s="12"/>
      <c r="G18" s="12"/>
      <c r="H18" s="12"/>
      <c r="I18" s="12"/>
      <c r="J18" s="12">
        <f t="shared" si="1"/>
        <v>4.3378181818181794E-9</v>
      </c>
      <c r="K18" s="12">
        <f t="shared" si="2"/>
        <v>1.1771013691793667E-10</v>
      </c>
      <c r="L18" s="12"/>
      <c r="M18" s="12"/>
      <c r="N18" s="50">
        <v>5.7423006237199999E-15</v>
      </c>
      <c r="O18" s="12">
        <v>8.0137027771578057E-13</v>
      </c>
      <c r="Q18" s="16">
        <f t="shared" si="3"/>
        <v>17945.980853821191</v>
      </c>
      <c r="V18" s="12">
        <v>4.8378181818181797E-9</v>
      </c>
      <c r="W18" s="134">
        <v>5.0000000000000003E-10</v>
      </c>
      <c r="X18" s="16">
        <v>20039.515625</v>
      </c>
      <c r="AA18" s="168"/>
      <c r="AB18" s="168"/>
      <c r="AC18" s="168"/>
      <c r="AD18" s="168"/>
    </row>
    <row r="19" spans="1:30" x14ac:dyDescent="0.2">
      <c r="A19" s="11">
        <v>1964</v>
      </c>
      <c r="B19" s="12">
        <v>81751800</v>
      </c>
      <c r="C19" s="12">
        <v>37819812</v>
      </c>
      <c r="D19" s="12">
        <v>41009580</v>
      </c>
      <c r="E19" s="12">
        <v>40742224</v>
      </c>
      <c r="F19" s="12"/>
      <c r="G19" s="12"/>
      <c r="H19" s="12"/>
      <c r="I19" s="12"/>
      <c r="J19" s="12">
        <f t="shared" si="1"/>
        <v>8.4810909090909093E-9</v>
      </c>
      <c r="K19" s="12">
        <f t="shared" si="2"/>
        <v>2.2424994891806729E-10</v>
      </c>
      <c r="L19" s="12"/>
      <c r="M19" s="12"/>
      <c r="N19" s="50">
        <v>1.11306041559E-14</v>
      </c>
      <c r="O19" s="12">
        <v>1.5218021573822674E-12</v>
      </c>
      <c r="Q19" s="16">
        <f t="shared" si="3"/>
        <v>18086.194214412426</v>
      </c>
      <c r="V19" s="12">
        <v>9.48109090909091E-9</v>
      </c>
      <c r="W19" s="134">
        <v>1.0000000000000001E-9</v>
      </c>
      <c r="X19" s="16">
        <v>20196.0859375</v>
      </c>
      <c r="AA19" s="168"/>
      <c r="AB19" s="168"/>
      <c r="AC19" s="168"/>
      <c r="AD19" s="168"/>
    </row>
    <row r="20" spans="1:30" x14ac:dyDescent="0.2">
      <c r="A20" s="11">
        <v>1965</v>
      </c>
      <c r="B20" s="12">
        <v>84130064</v>
      </c>
      <c r="C20" s="12">
        <v>38880212</v>
      </c>
      <c r="D20" s="12">
        <v>42198832</v>
      </c>
      <c r="E20" s="12">
        <v>41931228</v>
      </c>
      <c r="F20" s="12"/>
      <c r="G20" s="12"/>
      <c r="H20" s="12"/>
      <c r="I20" s="12"/>
      <c r="J20" s="12">
        <f t="shared" si="1"/>
        <v>1.3871018181818201E-8</v>
      </c>
      <c r="K20" s="12">
        <f t="shared" si="2"/>
        <v>3.5676292561928936E-10</v>
      </c>
      <c r="L20" s="12"/>
      <c r="M20" s="12"/>
      <c r="N20" s="50">
        <v>1.6850058606999999E-14</v>
      </c>
      <c r="O20" s="12">
        <v>2.407491012978747E-12</v>
      </c>
      <c r="Q20" s="16">
        <f t="shared" si="3"/>
        <v>18105.330913906324</v>
      </c>
      <c r="R20" s="15"/>
      <c r="V20" s="12">
        <v>1.5371018181818201E-8</v>
      </c>
      <c r="W20" s="134">
        <v>1.5E-9</v>
      </c>
      <c r="X20" s="16">
        <v>20217.455078125</v>
      </c>
      <c r="AA20" s="168"/>
      <c r="AB20" s="168"/>
      <c r="AC20" s="168"/>
      <c r="AD20" s="168"/>
    </row>
    <row r="21" spans="1:30" x14ac:dyDescent="0.2">
      <c r="A21" s="11">
        <v>1966</v>
      </c>
      <c r="B21" s="12">
        <v>86494984</v>
      </c>
      <c r="C21" s="12">
        <v>39876420</v>
      </c>
      <c r="D21" s="12">
        <v>43383748</v>
      </c>
      <c r="E21" s="12">
        <v>43111244</v>
      </c>
      <c r="F21" s="12"/>
      <c r="G21" s="12"/>
      <c r="H21" s="12"/>
      <c r="I21" s="12"/>
      <c r="J21" s="12">
        <f t="shared" si="1"/>
        <v>2.04491636363636E-8</v>
      </c>
      <c r="K21" s="12">
        <f t="shared" si="2"/>
        <v>5.1281342799488016E-10</v>
      </c>
      <c r="L21" s="12"/>
      <c r="M21" s="12"/>
      <c r="N21" s="50">
        <v>2.34899414102E-14</v>
      </c>
      <c r="O21" s="12">
        <v>3.3199301068976923E-12</v>
      </c>
      <c r="Q21" s="16">
        <f t="shared" si="3"/>
        <v>18358.554172221728</v>
      </c>
      <c r="V21" s="12">
        <v>2.26491636363636E-8</v>
      </c>
      <c r="W21" s="134">
        <v>2.2000000000000003E-9</v>
      </c>
      <c r="X21" s="16">
        <v>20500.21875</v>
      </c>
      <c r="AA21" s="168"/>
      <c r="AB21" s="168"/>
      <c r="AC21" s="168"/>
      <c r="AD21" s="168"/>
    </row>
    <row r="22" spans="1:30" x14ac:dyDescent="0.2">
      <c r="A22" s="11">
        <v>1967</v>
      </c>
      <c r="B22" s="12">
        <v>88853680</v>
      </c>
      <c r="C22" s="12">
        <v>41015364</v>
      </c>
      <c r="D22" s="12">
        <v>44567828</v>
      </c>
      <c r="E22" s="12">
        <v>44285848</v>
      </c>
      <c r="F22" s="12"/>
      <c r="G22" s="12"/>
      <c r="H22" s="12"/>
      <c r="I22" s="12"/>
      <c r="J22" s="12">
        <f t="shared" si="1"/>
        <v>2.6716763636363599E-8</v>
      </c>
      <c r="K22" s="12">
        <f t="shared" si="2"/>
        <v>6.5138428702872408E-10</v>
      </c>
      <c r="L22" s="12"/>
      <c r="M22" s="12"/>
      <c r="N22" s="50">
        <v>3.0359537854600002E-14</v>
      </c>
      <c r="O22" s="12">
        <v>4.1997115852255815E-12</v>
      </c>
      <c r="Q22" s="16">
        <f t="shared" si="3"/>
        <v>18675.753580558903</v>
      </c>
      <c r="V22" s="12">
        <v>2.98167636363636E-8</v>
      </c>
      <c r="W22" s="134">
        <v>3.1E-9</v>
      </c>
      <c r="X22" s="16">
        <v>20854.421875</v>
      </c>
      <c r="AA22" s="168"/>
      <c r="AB22" s="168"/>
      <c r="AC22" s="168"/>
      <c r="AD22" s="168"/>
    </row>
    <row r="23" spans="1:30" x14ac:dyDescent="0.2">
      <c r="A23" s="11">
        <v>1968</v>
      </c>
      <c r="B23" s="12">
        <v>91213008</v>
      </c>
      <c r="C23" s="12">
        <v>42266680</v>
      </c>
      <c r="D23" s="12">
        <v>45754492</v>
      </c>
      <c r="E23" s="12">
        <v>45458516</v>
      </c>
      <c r="F23" s="12"/>
      <c r="G23" s="12"/>
      <c r="H23" s="12"/>
      <c r="I23" s="12"/>
      <c r="J23" s="12">
        <f t="shared" si="1"/>
        <v>3.7247127272727304E-8</v>
      </c>
      <c r="K23" s="12">
        <f t="shared" si="2"/>
        <v>8.8124090353742716E-10</v>
      </c>
      <c r="L23" s="12"/>
      <c r="M23" s="12"/>
      <c r="N23" s="50">
        <v>3.8456674775000001E-14</v>
      </c>
      <c r="O23" s="12">
        <v>5.3210345784808118E-12</v>
      </c>
      <c r="Q23" s="16">
        <f t="shared" si="3"/>
        <v>20235.708549421048</v>
      </c>
      <c r="V23" s="12">
        <v>4.1547127272727303E-8</v>
      </c>
      <c r="W23" s="134">
        <v>4.2999999999999996E-9</v>
      </c>
      <c r="X23" s="16">
        <v>22596.357421875</v>
      </c>
      <c r="AA23" s="168"/>
      <c r="AB23" s="168"/>
      <c r="AC23" s="168"/>
      <c r="AD23" s="168"/>
    </row>
    <row r="24" spans="1:30" x14ac:dyDescent="0.2">
      <c r="A24" s="11">
        <v>1969</v>
      </c>
      <c r="B24" s="12">
        <v>93585744</v>
      </c>
      <c r="C24" s="12">
        <v>43582320</v>
      </c>
      <c r="D24" s="12">
        <v>46950012</v>
      </c>
      <c r="E24" s="12">
        <v>46635736</v>
      </c>
      <c r="F24" s="12"/>
      <c r="G24" s="12"/>
      <c r="H24" s="12"/>
      <c r="I24" s="12"/>
      <c r="J24" s="12">
        <f t="shared" si="1"/>
        <v>4.8803236363636399E-8</v>
      </c>
      <c r="K24" s="12">
        <f t="shared" si="2"/>
        <v>1.1197943653214515E-9</v>
      </c>
      <c r="L24" s="12"/>
      <c r="M24" s="12"/>
      <c r="N24" s="50">
        <v>4.6499486390299998E-14</v>
      </c>
      <c r="O24" s="12">
        <v>6.3905625287554549E-12</v>
      </c>
      <c r="Q24" s="16">
        <f t="shared" si="3"/>
        <v>21502.56645150765</v>
      </c>
      <c r="V24" s="12">
        <v>5.4603236363636398E-8</v>
      </c>
      <c r="W24" s="134">
        <v>5.7999999999999998E-9</v>
      </c>
      <c r="X24" s="16">
        <v>24011.00390625</v>
      </c>
      <c r="AA24" s="168"/>
      <c r="AB24" s="168"/>
      <c r="AC24" s="168"/>
      <c r="AD24" s="168"/>
    </row>
    <row r="25" spans="1:30" x14ac:dyDescent="0.2">
      <c r="A25" s="11">
        <v>1970</v>
      </c>
      <c r="B25" s="12">
        <v>95982456</v>
      </c>
      <c r="C25" s="12">
        <v>44941700</v>
      </c>
      <c r="D25" s="12">
        <v>48159524</v>
      </c>
      <c r="E25" s="12">
        <v>47822928</v>
      </c>
      <c r="F25" s="12"/>
      <c r="G25" s="12"/>
      <c r="H25" s="12"/>
      <c r="I25" s="12"/>
      <c r="J25" s="12">
        <f t="shared" si="1"/>
        <v>6.2390292299658993E-8</v>
      </c>
      <c r="K25" s="12">
        <f t="shared" si="2"/>
        <v>1.3882494943373079E-9</v>
      </c>
      <c r="L25" s="12"/>
      <c r="M25" s="12"/>
      <c r="N25" s="50">
        <v>5.4447359164700002E-14</v>
      </c>
      <c r="O25" s="12">
        <v>7.4386147834713488E-12</v>
      </c>
      <c r="Q25" s="16">
        <f t="shared" si="3"/>
        <v>22591.247181421353</v>
      </c>
      <c r="V25" s="12">
        <v>6.9990292299658995E-8</v>
      </c>
      <c r="W25" s="134">
        <v>7.6000000000000002E-9</v>
      </c>
      <c r="X25" s="16">
        <v>25226.6875</v>
      </c>
      <c r="AA25" s="168"/>
      <c r="AB25" s="168"/>
      <c r="AC25" s="168"/>
      <c r="AD25" s="168"/>
    </row>
    <row r="26" spans="1:30" x14ac:dyDescent="0.2">
      <c r="A26" s="11">
        <v>1971</v>
      </c>
      <c r="B26" s="12">
        <v>98402200</v>
      </c>
      <c r="C26" s="12">
        <v>46378780</v>
      </c>
      <c r="D26" s="12">
        <v>49382648</v>
      </c>
      <c r="E26" s="12">
        <v>49019552</v>
      </c>
      <c r="F26" s="12"/>
      <c r="G26" s="12"/>
      <c r="H26" s="12"/>
      <c r="I26" s="12"/>
      <c r="J26" s="12">
        <f t="shared" si="1"/>
        <v>8.3131678333558401E-8</v>
      </c>
      <c r="K26" s="12">
        <f t="shared" si="2"/>
        <v>1.7924507357364381E-9</v>
      </c>
      <c r="L26" s="12"/>
      <c r="M26" s="12"/>
      <c r="N26" s="50">
        <v>6.2873859764400002E-14</v>
      </c>
      <c r="O26" s="12">
        <v>8.8817060514647901E-12</v>
      </c>
      <c r="Q26" s="16">
        <f t="shared" si="3"/>
        <v>24322.986429973975</v>
      </c>
      <c r="V26" s="12">
        <v>9.3031678333558404E-8</v>
      </c>
      <c r="W26" s="134">
        <v>9.900000000000001E-9</v>
      </c>
      <c r="X26" s="16">
        <v>27160.447265625</v>
      </c>
      <c r="AA26" s="168"/>
      <c r="AB26" s="168"/>
      <c r="AC26" s="168"/>
      <c r="AD26" s="168"/>
    </row>
    <row r="27" spans="1:30" x14ac:dyDescent="0.2">
      <c r="A27" s="11">
        <v>1972</v>
      </c>
      <c r="B27" s="12">
        <v>100844392</v>
      </c>
      <c r="C27" s="12">
        <v>47841600</v>
      </c>
      <c r="D27" s="12">
        <v>50618956</v>
      </c>
      <c r="E27" s="12">
        <v>50225432</v>
      </c>
      <c r="F27" s="12"/>
      <c r="G27" s="12"/>
      <c r="H27" s="12"/>
      <c r="I27" s="12"/>
      <c r="J27" s="12">
        <f t="shared" si="1"/>
        <v>1.10325380791782E-7</v>
      </c>
      <c r="K27" s="12">
        <f t="shared" si="2"/>
        <v>2.3060554160350405E-9</v>
      </c>
      <c r="L27" s="12"/>
      <c r="M27" s="12"/>
      <c r="N27" s="50">
        <v>8.1130814685799998E-14</v>
      </c>
      <c r="O27" s="12">
        <v>1.0649165555706284E-11</v>
      </c>
      <c r="Q27" s="16">
        <f t="shared" si="3"/>
        <v>26374.872289006831</v>
      </c>
      <c r="V27" s="12">
        <v>1.24825380791782E-7</v>
      </c>
      <c r="W27" s="134">
        <v>1.4500000000000001E-8</v>
      </c>
      <c r="X27" s="16">
        <v>29451.701171875</v>
      </c>
      <c r="AA27" s="168"/>
      <c r="AB27" s="168"/>
      <c r="AC27" s="168"/>
      <c r="AD27" s="168"/>
    </row>
    <row r="28" spans="1:30" x14ac:dyDescent="0.2">
      <c r="A28" s="11">
        <v>1973</v>
      </c>
      <c r="B28" s="12">
        <v>103320784</v>
      </c>
      <c r="C28" s="12">
        <v>49351536</v>
      </c>
      <c r="D28" s="12">
        <v>51873732</v>
      </c>
      <c r="E28" s="12">
        <v>51447060</v>
      </c>
      <c r="F28" s="12"/>
      <c r="G28" s="12"/>
      <c r="H28" s="12"/>
      <c r="I28" s="12"/>
      <c r="J28" s="12">
        <f t="shared" si="1"/>
        <v>1.6359645497273199E-7</v>
      </c>
      <c r="K28" s="12">
        <f t="shared" si="2"/>
        <v>3.3149212412098374E-9</v>
      </c>
      <c r="L28" s="12"/>
      <c r="M28" s="12"/>
      <c r="N28" s="50">
        <v>1.0404118566E-13</v>
      </c>
      <c r="O28" s="12">
        <v>1.3801318560195344E-11</v>
      </c>
      <c r="Q28" s="16">
        <f t="shared" si="3"/>
        <v>29189.515051640203</v>
      </c>
      <c r="V28" s="12">
        <v>1.8449645497273199E-7</v>
      </c>
      <c r="W28" s="134">
        <v>2.0899999999999999E-8</v>
      </c>
      <c r="X28" s="16">
        <v>32594.693359375</v>
      </c>
      <c r="AA28" s="168"/>
      <c r="AB28" s="168"/>
      <c r="AC28" s="168"/>
      <c r="AD28" s="168"/>
    </row>
    <row r="29" spans="1:30" x14ac:dyDescent="0.2">
      <c r="A29" s="11">
        <v>1974</v>
      </c>
      <c r="B29" s="12">
        <v>105846272</v>
      </c>
      <c r="C29" s="12">
        <v>50938864</v>
      </c>
      <c r="D29" s="12">
        <v>53153624</v>
      </c>
      <c r="E29" s="12">
        <v>52692648</v>
      </c>
      <c r="F29" s="12"/>
      <c r="G29" s="12"/>
      <c r="H29" s="12"/>
      <c r="I29" s="12"/>
      <c r="J29" s="12">
        <f t="shared" si="1"/>
        <v>2.3811023776029401E-7</v>
      </c>
      <c r="K29" s="12">
        <f t="shared" si="2"/>
        <v>4.674431643396956E-9</v>
      </c>
      <c r="L29" s="12"/>
      <c r="M29" s="12"/>
      <c r="N29" s="50">
        <v>1.3670661824799999E-13</v>
      </c>
      <c r="O29" s="12">
        <v>1.8576574782022934E-11</v>
      </c>
      <c r="Q29" s="16">
        <f t="shared" si="3"/>
        <v>30502.821559133983</v>
      </c>
      <c r="V29" s="12">
        <v>2.6871023776029401E-7</v>
      </c>
      <c r="W29" s="134">
        <v>3.0599999999999996E-8</v>
      </c>
      <c r="X29" s="16">
        <v>34061.20703125</v>
      </c>
      <c r="AA29" s="168"/>
      <c r="AB29" s="168"/>
      <c r="AC29" s="168"/>
      <c r="AD29" s="168"/>
    </row>
    <row r="30" spans="1:30" x14ac:dyDescent="0.2">
      <c r="A30" s="11">
        <v>1975</v>
      </c>
      <c r="B30" s="12">
        <v>108431280</v>
      </c>
      <c r="C30" s="12">
        <v>52609988</v>
      </c>
      <c r="D30" s="12">
        <v>54463288</v>
      </c>
      <c r="E30" s="12">
        <v>53967992</v>
      </c>
      <c r="F30" s="12"/>
      <c r="G30" s="12"/>
      <c r="H30" s="12"/>
      <c r="I30" s="12"/>
      <c r="J30" s="12">
        <f t="shared" si="1"/>
        <v>3.3154529893910301E-7</v>
      </c>
      <c r="K30" s="12">
        <f t="shared" si="2"/>
        <v>6.3019459145115753E-9</v>
      </c>
      <c r="L30" s="12"/>
      <c r="M30" s="12"/>
      <c r="N30" s="50">
        <v>1.8294378869900001E-13</v>
      </c>
      <c r="O30" s="12">
        <v>2.4874033633128709E-11</v>
      </c>
      <c r="Q30" s="16">
        <f t="shared" si="3"/>
        <v>30049.421182915466</v>
      </c>
      <c r="V30" s="12">
        <v>3.76445298939103E-7</v>
      </c>
      <c r="W30" s="134">
        <v>4.4900000000000005E-8</v>
      </c>
      <c r="X30" s="16">
        <v>33554.9140625</v>
      </c>
      <c r="AA30" s="168"/>
      <c r="AB30" s="168"/>
      <c r="AC30" s="168"/>
      <c r="AD30" s="168"/>
    </row>
    <row r="31" spans="1:30" x14ac:dyDescent="0.2">
      <c r="A31" s="11">
        <v>1976</v>
      </c>
      <c r="B31" s="12">
        <v>111076064</v>
      </c>
      <c r="C31" s="12">
        <v>54226852</v>
      </c>
      <c r="D31" s="12">
        <v>55802692</v>
      </c>
      <c r="E31" s="12">
        <v>55273372</v>
      </c>
      <c r="F31" s="12"/>
      <c r="G31" s="12"/>
      <c r="H31" s="12"/>
      <c r="I31" s="12"/>
      <c r="J31" s="12">
        <f t="shared" si="1"/>
        <v>5.1664039265378899E-7</v>
      </c>
      <c r="K31" s="12">
        <f t="shared" si="2"/>
        <v>9.5273904642996609E-9</v>
      </c>
      <c r="L31" s="12"/>
      <c r="M31" s="12"/>
      <c r="N31" s="50">
        <v>2.57612968501E-13</v>
      </c>
      <c r="O31" s="12">
        <v>3.5122135489977737E-11</v>
      </c>
      <c r="Q31" s="16">
        <f t="shared" si="3"/>
        <v>32087.38435407963</v>
      </c>
      <c r="V31" s="12">
        <v>5.8514039265378895E-7</v>
      </c>
      <c r="W31" s="134">
        <v>6.8500000000000011E-8</v>
      </c>
      <c r="X31" s="16">
        <v>35830.62109375</v>
      </c>
      <c r="AA31" s="168"/>
      <c r="AB31" s="168"/>
      <c r="AC31" s="168"/>
      <c r="AD31" s="168"/>
    </row>
    <row r="32" spans="1:30" x14ac:dyDescent="0.2">
      <c r="A32" s="11">
        <v>1977</v>
      </c>
      <c r="B32" s="12">
        <v>113776464</v>
      </c>
      <c r="C32" s="12">
        <v>55910500</v>
      </c>
      <c r="D32" s="12">
        <v>57169904</v>
      </c>
      <c r="E32" s="12">
        <v>56606568</v>
      </c>
      <c r="F32" s="12"/>
      <c r="G32" s="12"/>
      <c r="H32" s="12"/>
      <c r="I32" s="12"/>
      <c r="J32" s="12">
        <f t="shared" si="1"/>
        <v>7.8441304879138094E-7</v>
      </c>
      <c r="K32" s="12">
        <f t="shared" si="2"/>
        <v>1.402979849565611E-8</v>
      </c>
      <c r="L32" s="12"/>
      <c r="M32" s="12"/>
      <c r="N32" s="50">
        <v>3.7866690577399999E-13</v>
      </c>
      <c r="O32" s="12">
        <v>5.1067585002427626E-11</v>
      </c>
      <c r="Q32" s="16">
        <f t="shared" si="3"/>
        <v>32465.129963831732</v>
      </c>
      <c r="V32" s="12">
        <v>8.9191304879138097E-7</v>
      </c>
      <c r="W32" s="134">
        <v>1.075E-7</v>
      </c>
      <c r="X32" s="16">
        <v>36252.43359375</v>
      </c>
      <c r="AA32" s="168"/>
      <c r="AB32" s="168"/>
      <c r="AC32" s="168"/>
      <c r="AD32" s="168"/>
    </row>
    <row r="33" spans="1:39" x14ac:dyDescent="0.2">
      <c r="A33" s="11">
        <v>1978</v>
      </c>
      <c r="B33" s="12">
        <v>116532152</v>
      </c>
      <c r="C33" s="12">
        <v>57672024</v>
      </c>
      <c r="D33" s="12">
        <v>58564916</v>
      </c>
      <c r="E33" s="12">
        <v>57967240</v>
      </c>
      <c r="F33" s="12"/>
      <c r="G33" s="12"/>
      <c r="H33" s="12"/>
      <c r="I33" s="12"/>
      <c r="J33" s="12">
        <f t="shared" si="1"/>
        <v>1.1284765984697199E-6</v>
      </c>
      <c r="K33" s="12">
        <f t="shared" si="2"/>
        <v>1.9567140533679204E-8</v>
      </c>
      <c r="L33" s="12"/>
      <c r="M33" s="12"/>
      <c r="N33" s="50">
        <v>5.2326898239800004E-13</v>
      </c>
      <c r="O33" s="12">
        <v>7.0575402473354983E-11</v>
      </c>
      <c r="Q33" s="16">
        <f t="shared" si="3"/>
        <v>32659.340965111714</v>
      </c>
      <c r="V33" s="12">
        <v>1.28487659846972E-6</v>
      </c>
      <c r="W33" s="134">
        <v>1.5640000000000002E-7</v>
      </c>
      <c r="X33" s="16">
        <v>36469.30078125</v>
      </c>
      <c r="AA33" s="168"/>
      <c r="AB33" s="168"/>
      <c r="AC33" s="168"/>
      <c r="AD33" s="168"/>
      <c r="AH33" s="166"/>
      <c r="AI33" s="166"/>
      <c r="AJ33" s="166"/>
      <c r="AK33" s="166"/>
      <c r="AL33" s="166"/>
      <c r="AM33" s="166"/>
    </row>
    <row r="34" spans="1:39" x14ac:dyDescent="0.2">
      <c r="A34" s="11">
        <v>1979</v>
      </c>
      <c r="B34" s="12">
        <v>119341440</v>
      </c>
      <c r="C34" s="12">
        <v>59523608</v>
      </c>
      <c r="D34" s="12">
        <v>59987180</v>
      </c>
      <c r="E34" s="12">
        <v>59354264</v>
      </c>
      <c r="F34" s="12"/>
      <c r="G34" s="12"/>
      <c r="H34" s="12"/>
      <c r="I34" s="12"/>
      <c r="J34" s="12">
        <f t="shared" si="1"/>
        <v>1.85815709564099E-6</v>
      </c>
      <c r="K34" s="12">
        <f t="shared" si="2"/>
        <v>3.1217144895534392E-8</v>
      </c>
      <c r="L34" s="12"/>
      <c r="M34" s="12"/>
      <c r="N34" s="50">
        <v>8.0575373847000004E-13</v>
      </c>
      <c r="O34" s="12">
        <v>1.0896842141886009E-10</v>
      </c>
      <c r="Q34" s="16">
        <f t="shared" si="3"/>
        <v>33517.219911055341</v>
      </c>
      <c r="V34" s="12">
        <v>2.10855709564099E-6</v>
      </c>
      <c r="W34" s="134">
        <v>2.5040000000000002E-7</v>
      </c>
      <c r="X34" s="16">
        <v>37427.2578125</v>
      </c>
      <c r="AA34" s="168"/>
      <c r="AB34" s="168"/>
      <c r="AC34" s="168"/>
      <c r="AD34" s="168"/>
      <c r="AH34" s="166"/>
      <c r="AI34" s="166"/>
      <c r="AJ34" s="166"/>
      <c r="AK34" s="166"/>
      <c r="AL34" s="166"/>
      <c r="AM34" s="166"/>
    </row>
    <row r="35" spans="1:39" x14ac:dyDescent="0.2">
      <c r="A35" s="11">
        <v>1980</v>
      </c>
      <c r="B35" s="12">
        <v>122199720</v>
      </c>
      <c r="C35" s="12">
        <v>61470772</v>
      </c>
      <c r="D35" s="12">
        <v>61434664</v>
      </c>
      <c r="E35" s="12">
        <v>60765060</v>
      </c>
      <c r="F35" s="12"/>
      <c r="G35" s="12"/>
      <c r="H35" s="12"/>
      <c r="I35" s="12"/>
      <c r="J35" s="12">
        <f t="shared" si="1"/>
        <v>3.92902036363636E-6</v>
      </c>
      <c r="K35" s="12">
        <f t="shared" si="2"/>
        <v>6.3916886608099868E-8</v>
      </c>
      <c r="L35" s="12"/>
      <c r="M35" s="12"/>
      <c r="N35" s="50">
        <v>1.4821323422000001E-12</v>
      </c>
      <c r="O35" s="12">
        <v>2.0747587438150961E-10</v>
      </c>
      <c r="Q35" s="16">
        <f t="shared" si="3"/>
        <v>33153.036678405479</v>
      </c>
      <c r="R35" s="15"/>
      <c r="V35" s="12">
        <v>4.4010203636363599E-6</v>
      </c>
      <c r="W35" s="134">
        <v>4.7199999999999999E-7</v>
      </c>
      <c r="X35" s="16">
        <v>37020.58984375</v>
      </c>
      <c r="AA35" s="168"/>
      <c r="AB35" s="168"/>
      <c r="AC35" s="168"/>
      <c r="AD35" s="168"/>
      <c r="AH35" s="166"/>
      <c r="AI35" s="166"/>
      <c r="AJ35" s="166"/>
      <c r="AK35" s="166"/>
      <c r="AL35" s="166"/>
      <c r="AM35" s="166"/>
    </row>
    <row r="36" spans="1:39" x14ac:dyDescent="0.2">
      <c r="A36" s="11">
        <v>1981</v>
      </c>
      <c r="B36" s="12">
        <v>125107384</v>
      </c>
      <c r="C36" s="12">
        <v>63389816</v>
      </c>
      <c r="D36" s="12">
        <v>62907556</v>
      </c>
      <c r="E36" s="12">
        <v>62199824</v>
      </c>
      <c r="F36" s="12"/>
      <c r="G36" s="12"/>
      <c r="H36" s="12"/>
      <c r="I36" s="12"/>
      <c r="J36" s="12">
        <f t="shared" si="1"/>
        <v>7.3236229090909108E-6</v>
      </c>
      <c r="K36" s="12">
        <f t="shared" si="2"/>
        <v>1.1553311511569792E-7</v>
      </c>
      <c r="L36" s="12"/>
      <c r="M36" s="12"/>
      <c r="N36" s="50">
        <v>3.2271949869400001E-12</v>
      </c>
      <c r="O36" s="12">
        <v>4.1619660400930831E-10</v>
      </c>
      <c r="Q36" s="16">
        <f t="shared" si="3"/>
        <v>33156.884657464667</v>
      </c>
      <c r="V36" s="12">
        <v>8.3639229090909108E-6</v>
      </c>
      <c r="W36" s="134">
        <v>1.0403E-6</v>
      </c>
      <c r="X36" s="16">
        <v>37024.88671875</v>
      </c>
      <c r="AA36" s="168"/>
      <c r="AB36" s="168"/>
      <c r="AC36" s="168"/>
      <c r="AD36" s="168"/>
      <c r="AH36" s="166"/>
      <c r="AI36" s="166"/>
      <c r="AJ36" s="166"/>
      <c r="AK36" s="166"/>
      <c r="AL36" s="166"/>
      <c r="AM36" s="166"/>
    </row>
    <row r="37" spans="1:39" x14ac:dyDescent="0.2">
      <c r="A37" s="11">
        <v>1982</v>
      </c>
      <c r="B37" s="12">
        <v>128054760</v>
      </c>
      <c r="C37" s="12">
        <v>65429208</v>
      </c>
      <c r="D37" s="12">
        <v>64401124</v>
      </c>
      <c r="E37" s="12">
        <v>63653632</v>
      </c>
      <c r="F37" s="12"/>
      <c r="G37" s="12"/>
      <c r="H37" s="12"/>
      <c r="I37" s="12"/>
      <c r="J37" s="12">
        <f t="shared" si="1"/>
        <v>1.46393974545455E-5</v>
      </c>
      <c r="K37" s="12">
        <f t="shared" si="2"/>
        <v>2.2374407244155395E-7</v>
      </c>
      <c r="L37" s="12"/>
      <c r="M37" s="12"/>
      <c r="N37" s="50">
        <v>6.5315465709599998E-12</v>
      </c>
      <c r="O37" s="12">
        <v>8.3655517405870958E-10</v>
      </c>
      <c r="Q37" s="16">
        <f t="shared" si="3"/>
        <v>29152.686393880987</v>
      </c>
      <c r="V37" s="12">
        <v>1.67598974545455E-5</v>
      </c>
      <c r="W37" s="134">
        <v>2.1204999999999999E-6</v>
      </c>
      <c r="X37" s="16">
        <v>32553.568359375</v>
      </c>
      <c r="AA37" s="168"/>
      <c r="AB37" s="168"/>
      <c r="AC37" s="168"/>
      <c r="AD37" s="168"/>
      <c r="AH37" s="166"/>
      <c r="AI37" s="166"/>
      <c r="AJ37" s="166"/>
      <c r="AK37" s="166"/>
      <c r="AL37" s="166"/>
      <c r="AM37" s="166"/>
    </row>
    <row r="38" spans="1:39" x14ac:dyDescent="0.2">
      <c r="A38" s="11">
        <v>1983</v>
      </c>
      <c r="B38" s="12">
        <v>131014336</v>
      </c>
      <c r="C38" s="12">
        <v>67539456</v>
      </c>
      <c r="D38" s="12">
        <v>65902148</v>
      </c>
      <c r="E38" s="12">
        <v>65112188</v>
      </c>
      <c r="F38" s="12"/>
      <c r="G38" s="12"/>
      <c r="H38" s="12"/>
      <c r="I38" s="12"/>
      <c r="J38" s="12">
        <f t="shared" si="1"/>
        <v>3.2192475999999995E-5</v>
      </c>
      <c r="K38" s="12">
        <f t="shared" si="2"/>
        <v>4.7664695433732826E-7</v>
      </c>
      <c r="L38" s="12"/>
      <c r="M38" s="12"/>
      <c r="N38" s="50">
        <v>1.5434278855000002E-11</v>
      </c>
      <c r="O38" s="12">
        <v>1.9366252279459126E-9</v>
      </c>
      <c r="Q38" s="16">
        <f t="shared" si="3"/>
        <v>27767.620324177533</v>
      </c>
      <c r="V38" s="12">
        <v>3.7289575999999997E-5</v>
      </c>
      <c r="W38" s="134">
        <v>5.0970999999999999E-6</v>
      </c>
      <c r="X38" s="16">
        <v>31006.923828125</v>
      </c>
      <c r="AA38" s="168"/>
      <c r="AB38" s="168"/>
      <c r="AC38" s="168"/>
      <c r="AD38" s="168"/>
      <c r="AH38" s="166"/>
      <c r="AI38" s="166"/>
      <c r="AJ38" s="166"/>
      <c r="AK38" s="166"/>
      <c r="AL38" s="166"/>
      <c r="AM38" s="166"/>
    </row>
    <row r="39" spans="1:39" x14ac:dyDescent="0.2">
      <c r="A39" s="11">
        <v>1984</v>
      </c>
      <c r="B39" s="12">
        <v>133950552</v>
      </c>
      <c r="C39" s="12">
        <v>69665264</v>
      </c>
      <c r="D39" s="12">
        <v>67393520</v>
      </c>
      <c r="E39" s="12">
        <v>66557032</v>
      </c>
      <c r="F39" s="12"/>
      <c r="G39" s="12"/>
      <c r="H39" s="12"/>
      <c r="I39" s="12"/>
      <c r="J39" s="12">
        <f t="shared" si="1"/>
        <v>1.0200376E-4</v>
      </c>
      <c r="K39" s="12">
        <f t="shared" si="2"/>
        <v>1.4641982839539659E-6</v>
      </c>
      <c r="L39" s="12"/>
      <c r="M39" s="12"/>
      <c r="N39" s="50">
        <v>4.83046935784E-11</v>
      </c>
      <c r="O39" s="12">
        <v>5.8427983127128181E-9</v>
      </c>
      <c r="Q39" s="16">
        <f t="shared" si="3"/>
        <v>28464.457848331378</v>
      </c>
      <c r="V39" s="12">
        <v>1.1852546E-4</v>
      </c>
      <c r="W39" s="134">
        <v>1.6521699999999998E-5</v>
      </c>
      <c r="X39" s="16">
        <v>31785.052734375</v>
      </c>
      <c r="AA39" s="168"/>
      <c r="AB39" s="168"/>
      <c r="AC39" s="168"/>
      <c r="AD39" s="168"/>
      <c r="AH39" s="166"/>
      <c r="AI39" s="166"/>
      <c r="AJ39" s="166"/>
      <c r="AK39" s="166"/>
      <c r="AL39" s="166"/>
      <c r="AM39" s="166"/>
    </row>
    <row r="40" spans="1:39" x14ac:dyDescent="0.2">
      <c r="A40" s="11">
        <v>1985</v>
      </c>
      <c r="B40" s="12">
        <v>136836432</v>
      </c>
      <c r="C40" s="12">
        <v>71777544</v>
      </c>
      <c r="D40" s="12">
        <v>68862248</v>
      </c>
      <c r="E40" s="12">
        <v>67974168</v>
      </c>
      <c r="F40" s="12"/>
      <c r="G40" s="12"/>
      <c r="H40" s="12"/>
      <c r="I40" s="12"/>
      <c r="J40" s="12">
        <f t="shared" si="1"/>
        <v>3.9107388763636402E-4</v>
      </c>
      <c r="K40" s="12">
        <f t="shared" si="2"/>
        <v>5.448415560671232E-6</v>
      </c>
      <c r="L40" s="12"/>
      <c r="M40" s="12"/>
      <c r="N40" s="50">
        <v>1.60479865507E-10</v>
      </c>
      <c r="O40" s="12">
        <v>2.0362152119804171E-8</v>
      </c>
      <c r="Q40" s="16">
        <f t="shared" si="3"/>
        <v>30435.723298830086</v>
      </c>
      <c r="V40" s="12">
        <v>4.48748587636364E-4</v>
      </c>
      <c r="W40" s="134">
        <v>5.7674699999999999E-5</v>
      </c>
      <c r="X40" s="16">
        <v>33986.28125</v>
      </c>
      <c r="AA40" s="168"/>
      <c r="AB40" s="168"/>
      <c r="AC40" s="168"/>
      <c r="AD40" s="168"/>
      <c r="AH40" s="166"/>
      <c r="AI40" s="166"/>
      <c r="AJ40" s="166"/>
      <c r="AK40" s="166"/>
      <c r="AL40" s="166"/>
      <c r="AM40" s="166"/>
    </row>
    <row r="41" spans="1:39" x14ac:dyDescent="0.2">
      <c r="A41" s="11">
        <v>1986</v>
      </c>
      <c r="B41" s="12">
        <v>139664640</v>
      </c>
      <c r="C41" s="12">
        <v>73808400</v>
      </c>
      <c r="D41" s="12">
        <v>70304736</v>
      </c>
      <c r="E41" s="12">
        <v>69359904</v>
      </c>
      <c r="F41" s="12"/>
      <c r="G41" s="12"/>
      <c r="H41" s="12"/>
      <c r="I41" s="12"/>
      <c r="J41" s="12">
        <f t="shared" si="1"/>
        <v>1.0645034253090901E-3</v>
      </c>
      <c r="K41" s="12">
        <f t="shared" si="2"/>
        <v>1.4422524066489588E-5</v>
      </c>
      <c r="L41" s="12"/>
      <c r="M41" s="12"/>
      <c r="N41" s="50">
        <v>3.9532013773599998E-10</v>
      </c>
      <c r="O41" s="12">
        <v>5.0722120930432183E-8</v>
      </c>
      <c r="Q41" s="16">
        <f t="shared" si="3"/>
        <v>32698.961156770212</v>
      </c>
      <c r="V41" s="12">
        <v>1.2142695253090901E-3</v>
      </c>
      <c r="W41" s="134">
        <v>1.497661E-4</v>
      </c>
      <c r="X41" s="16">
        <v>36513.54296875</v>
      </c>
      <c r="AA41" s="168"/>
      <c r="AB41" s="168"/>
      <c r="AC41" s="168"/>
      <c r="AD41" s="168"/>
      <c r="AH41" s="166"/>
      <c r="AI41" s="166"/>
      <c r="AJ41" s="166"/>
      <c r="AK41" s="166"/>
      <c r="AL41" s="166"/>
      <c r="AM41" s="166"/>
    </row>
    <row r="42" spans="1:39" x14ac:dyDescent="0.2">
      <c r="A42" s="11">
        <v>1987</v>
      </c>
      <c r="B42" s="12">
        <v>142437472</v>
      </c>
      <c r="C42" s="12">
        <v>75863488</v>
      </c>
      <c r="D42" s="12">
        <v>71722016</v>
      </c>
      <c r="E42" s="12">
        <v>70715464</v>
      </c>
      <c r="F42" s="12"/>
      <c r="G42" s="12"/>
      <c r="H42" s="12"/>
      <c r="I42" s="12"/>
      <c r="J42" s="12">
        <f t="shared" si="1"/>
        <v>3.4027144186909099E-3</v>
      </c>
      <c r="K42" s="12">
        <f t="shared" si="2"/>
        <v>4.4853123793766375E-5</v>
      </c>
      <c r="L42" s="12"/>
      <c r="M42" s="12"/>
      <c r="N42" s="50">
        <v>1.2029804930000001E-9</v>
      </c>
      <c r="O42" s="12">
        <v>1.5526041216805291E-7</v>
      </c>
      <c r="Q42" s="16">
        <f t="shared" si="3"/>
        <v>33571.3434856042</v>
      </c>
      <c r="V42" s="12">
        <v>3.8791991186909098E-3</v>
      </c>
      <c r="W42" s="134">
        <v>4.7648469999999997E-4</v>
      </c>
      <c r="X42" s="16">
        <v>37487.6953125</v>
      </c>
      <c r="AA42" s="168"/>
      <c r="AB42" s="168"/>
      <c r="AC42" s="168"/>
      <c r="AD42" s="168"/>
      <c r="AH42" s="166"/>
      <c r="AI42" s="166"/>
      <c r="AJ42" s="166"/>
      <c r="AK42" s="166"/>
      <c r="AL42" s="166"/>
      <c r="AM42" s="166"/>
    </row>
    <row r="43" spans="1:39" x14ac:dyDescent="0.2">
      <c r="A43" s="11">
        <v>1988</v>
      </c>
      <c r="B43" s="12">
        <v>145150464</v>
      </c>
      <c r="C43" s="12">
        <v>77929464</v>
      </c>
      <c r="D43" s="12">
        <v>73111968</v>
      </c>
      <c r="E43" s="12">
        <v>72038496</v>
      </c>
      <c r="F43" s="12"/>
      <c r="G43" s="12"/>
      <c r="H43" s="12"/>
      <c r="I43" s="12"/>
      <c r="J43" s="12">
        <f t="shared" si="1"/>
        <v>2.4457147045090902E-2</v>
      </c>
      <c r="K43" s="12">
        <f t="shared" si="2"/>
        <v>3.1383697243305688E-4</v>
      </c>
      <c r="L43" s="12"/>
      <c r="M43" s="12"/>
      <c r="N43" s="50">
        <v>8.9931209146200008E-9</v>
      </c>
      <c r="O43" s="12">
        <v>1.1302958005834253E-6</v>
      </c>
      <c r="Q43" s="16">
        <f t="shared" si="3"/>
        <v>32306.603721081541</v>
      </c>
      <c r="V43" s="12">
        <v>2.81322715450909E-2</v>
      </c>
      <c r="W43" s="134">
        <v>3.6751244999999998E-3</v>
      </c>
      <c r="X43" s="16">
        <v>36075.4140625</v>
      </c>
      <c r="AA43" s="168"/>
      <c r="AB43" s="168"/>
      <c r="AC43" s="168"/>
      <c r="AD43" s="168"/>
      <c r="AH43" s="166"/>
      <c r="AI43" s="166"/>
      <c r="AJ43" s="166"/>
      <c r="AK43" s="166"/>
      <c r="AL43" s="166"/>
      <c r="AM43" s="166"/>
    </row>
    <row r="44" spans="1:39" x14ac:dyDescent="0.2">
      <c r="A44" s="11">
        <v>1989</v>
      </c>
      <c r="B44" s="12">
        <v>147801824</v>
      </c>
      <c r="C44" s="12">
        <v>79995824</v>
      </c>
      <c r="D44" s="12">
        <v>74473784</v>
      </c>
      <c r="E44" s="12">
        <v>73328032</v>
      </c>
      <c r="F44" s="12"/>
      <c r="G44" s="12"/>
      <c r="H44" s="12"/>
      <c r="I44" s="12"/>
      <c r="J44" s="12">
        <f t="shared" si="1"/>
        <v>0.35826048507527297</v>
      </c>
      <c r="K44" s="12">
        <f t="shared" si="2"/>
        <v>4.478489840610592E-3</v>
      </c>
      <c r="L44" s="12"/>
      <c r="M44" s="12"/>
      <c r="N44" s="50">
        <v>1.28075299699E-7</v>
      </c>
      <c r="O44" s="12">
        <v>1.5875004519194209E-5</v>
      </c>
      <c r="Q44" s="16">
        <f t="shared" si="3"/>
        <v>33370.062697343659</v>
      </c>
      <c r="V44" s="12">
        <v>0.41164155417527298</v>
      </c>
      <c r="W44" s="134">
        <v>5.3381069099999998E-2</v>
      </c>
      <c r="X44" s="16">
        <v>37262.93359375</v>
      </c>
      <c r="AA44" s="168"/>
      <c r="AB44" s="168"/>
      <c r="AC44" s="168"/>
      <c r="AD44" s="168"/>
      <c r="AH44" s="166"/>
      <c r="AI44" s="166"/>
      <c r="AJ44" s="166"/>
      <c r="AK44" s="166"/>
      <c r="AL44" s="166"/>
      <c r="AM44" s="166"/>
    </row>
    <row r="45" spans="1:39" x14ac:dyDescent="0.2">
      <c r="A45" s="11">
        <v>1990</v>
      </c>
      <c r="B45" s="12">
        <v>150393136</v>
      </c>
      <c r="C45" s="12">
        <v>82063544</v>
      </c>
      <c r="D45" s="12">
        <v>75808200</v>
      </c>
      <c r="E45" s="12">
        <v>74584936</v>
      </c>
      <c r="F45" s="12"/>
      <c r="G45" s="12"/>
      <c r="H45" s="12"/>
      <c r="I45" s="12"/>
      <c r="J45" s="12">
        <f t="shared" ref="J45:J53" si="4">V45-W45</f>
        <v>9.7924571035726995</v>
      </c>
      <c r="K45" s="12">
        <f t="shared" si="2"/>
        <v>0.11932773831425926</v>
      </c>
      <c r="L45" s="12"/>
      <c r="M45" s="12"/>
      <c r="N45" s="50">
        <v>3.4971092190999999E-6</v>
      </c>
      <c r="O45" s="12">
        <v>4.2792662181939911E-4</v>
      </c>
      <c r="Q45" s="16">
        <f t="shared" si="3"/>
        <v>32894.4105076747</v>
      </c>
      <c r="V45" s="12">
        <v>11.2653367272727</v>
      </c>
      <c r="W45" s="134">
        <v>1.4728796237000001</v>
      </c>
      <c r="X45" s="16">
        <v>36731.79296875</v>
      </c>
      <c r="AA45" s="168"/>
      <c r="AB45" s="168"/>
      <c r="AC45" s="168"/>
      <c r="AD45" s="168"/>
      <c r="AH45" s="166"/>
      <c r="AI45" s="166"/>
      <c r="AJ45" s="166"/>
      <c r="AK45" s="166"/>
      <c r="AL45" s="166"/>
      <c r="AM45" s="166"/>
    </row>
    <row r="46" spans="1:39" x14ac:dyDescent="0.2">
      <c r="A46" s="11">
        <v>1991</v>
      </c>
      <c r="B46" s="12">
        <v>152916848</v>
      </c>
      <c r="C46" s="12">
        <v>84190400</v>
      </c>
      <c r="D46" s="12">
        <v>77111592</v>
      </c>
      <c r="E46" s="12">
        <v>75805256</v>
      </c>
      <c r="F46" s="12"/>
      <c r="G46" s="12"/>
      <c r="H46" s="12"/>
      <c r="I46" s="12"/>
      <c r="J46" s="12">
        <f t="shared" si="4"/>
        <v>50.779671376672702</v>
      </c>
      <c r="K46" s="12">
        <f t="shared" si="2"/>
        <v>0.60315275110550248</v>
      </c>
      <c r="L46" s="12"/>
      <c r="M46" s="12"/>
      <c r="N46" s="50">
        <v>1.9172861357200002E-5</v>
      </c>
      <c r="O46" s="12">
        <v>2.2110968549408352E-3</v>
      </c>
      <c r="Q46" s="16">
        <f t="shared" si="3"/>
        <v>30525.563115373778</v>
      </c>
      <c r="V46" s="12">
        <v>58.921184727272703</v>
      </c>
      <c r="W46" s="134">
        <v>8.1415133506000004</v>
      </c>
      <c r="X46" s="16">
        <v>34086.6015625</v>
      </c>
      <c r="AA46" s="168"/>
      <c r="AB46" s="168"/>
      <c r="AC46" s="168"/>
      <c r="AD46" s="168"/>
      <c r="AH46" s="166"/>
      <c r="AI46" s="166"/>
      <c r="AJ46" s="166"/>
      <c r="AK46" s="166"/>
      <c r="AL46" s="166"/>
      <c r="AM46" s="166"/>
    </row>
    <row r="47" spans="1:39" x14ac:dyDescent="0.2">
      <c r="A47" s="11">
        <v>1992</v>
      </c>
      <c r="B47" s="12">
        <v>155379008</v>
      </c>
      <c r="C47" s="12">
        <v>86283136</v>
      </c>
      <c r="D47" s="12">
        <v>78386664</v>
      </c>
      <c r="E47" s="12">
        <v>76992344</v>
      </c>
      <c r="F47" s="12"/>
      <c r="G47" s="12"/>
      <c r="H47" s="12"/>
      <c r="I47" s="12"/>
      <c r="J47" s="12">
        <f t="shared" si="4"/>
        <v>539.77415418640896</v>
      </c>
      <c r="K47" s="12">
        <f t="shared" ref="K47:K70" si="5">J47*1000000/C47</f>
        <v>6.2558476570254582</v>
      </c>
      <c r="L47" s="12"/>
      <c r="M47" s="12"/>
      <c r="N47" s="50">
        <v>2.057717938442E-4</v>
      </c>
      <c r="O47" s="12">
        <v>2.3636625379317527E-2</v>
      </c>
      <c r="Q47" s="16">
        <f t="shared" si="3"/>
        <v>30366.788503066135</v>
      </c>
      <c r="V47" s="12">
        <v>628.60122909090899</v>
      </c>
      <c r="W47" s="134">
        <v>88.827074904499995</v>
      </c>
      <c r="X47" s="16">
        <v>33909.3046875</v>
      </c>
      <c r="AA47" s="168"/>
      <c r="AB47" s="168"/>
      <c r="AC47" s="168"/>
      <c r="AD47" s="168"/>
      <c r="AH47" s="166"/>
      <c r="AI47" s="166"/>
      <c r="AJ47" s="166"/>
      <c r="AK47" s="166"/>
      <c r="AL47" s="166"/>
      <c r="AM47" s="166"/>
    </row>
    <row r="48" spans="1:39" x14ac:dyDescent="0.2">
      <c r="A48" s="11">
        <v>1993</v>
      </c>
      <c r="B48" s="12">
        <v>157812224</v>
      </c>
      <c r="C48" s="12">
        <v>88391008</v>
      </c>
      <c r="D48" s="12">
        <v>79648576</v>
      </c>
      <c r="E48" s="12">
        <v>78163640</v>
      </c>
      <c r="F48" s="12"/>
      <c r="G48" s="12"/>
      <c r="H48" s="12"/>
      <c r="I48" s="12"/>
      <c r="J48" s="12">
        <f t="shared" si="4"/>
        <v>11824.98591422</v>
      </c>
      <c r="K48" s="12">
        <f t="shared" si="5"/>
        <v>133.78041705577112</v>
      </c>
      <c r="L48" s="12"/>
      <c r="M48" s="12"/>
      <c r="N48" s="50">
        <v>4.3166144751011996E-3</v>
      </c>
      <c r="O48" s="12">
        <v>0.49547094120125401</v>
      </c>
      <c r="Q48" s="16">
        <f t="shared" si="3"/>
        <v>30782.125370063721</v>
      </c>
      <c r="V48" s="12">
        <v>13741.6610909091</v>
      </c>
      <c r="W48" s="134">
        <v>1916.6751766891</v>
      </c>
      <c r="X48" s="16">
        <v>34373.09375</v>
      </c>
      <c r="AA48" s="168"/>
      <c r="AB48" s="168"/>
      <c r="AC48" s="168"/>
      <c r="AD48" s="168"/>
      <c r="AH48" s="166"/>
      <c r="AI48" s="166"/>
      <c r="AJ48" s="166"/>
      <c r="AK48" s="166"/>
      <c r="AL48" s="166"/>
      <c r="AM48" s="166"/>
    </row>
    <row r="49" spans="1:39" x14ac:dyDescent="0.2">
      <c r="A49" s="11">
        <v>1994</v>
      </c>
      <c r="B49" s="12">
        <v>160260512</v>
      </c>
      <c r="C49" s="12">
        <v>90569688</v>
      </c>
      <c r="D49" s="12">
        <v>80917832</v>
      </c>
      <c r="E49" s="12">
        <v>79342680</v>
      </c>
      <c r="F49" s="12"/>
      <c r="G49" s="12"/>
      <c r="H49" s="12"/>
      <c r="I49" s="12"/>
      <c r="J49" s="12">
        <f t="shared" si="4"/>
        <v>296780.11760517379</v>
      </c>
      <c r="K49" s="12">
        <f t="shared" si="5"/>
        <v>3276.8150598594725</v>
      </c>
      <c r="L49" s="12"/>
      <c r="M49" s="12"/>
      <c r="N49" s="50">
        <v>0.10101751238107699</v>
      </c>
      <c r="O49" s="12">
        <v>11.595010965991746</v>
      </c>
      <c r="Q49" s="16">
        <f t="shared" si="3"/>
        <v>32560.766236103667</v>
      </c>
      <c r="V49" s="12">
        <v>343291.87400000001</v>
      </c>
      <c r="W49" s="134">
        <v>46511.756394826203</v>
      </c>
      <c r="X49" s="16">
        <v>36359.2265625</v>
      </c>
      <c r="AA49" s="168"/>
      <c r="AB49" s="168"/>
      <c r="AC49" s="168"/>
      <c r="AD49" s="168"/>
      <c r="AH49" s="166"/>
      <c r="AI49" s="166"/>
      <c r="AJ49" s="166"/>
      <c r="AK49" s="166"/>
      <c r="AL49" s="166"/>
      <c r="AM49" s="166"/>
    </row>
    <row r="50" spans="1:39" x14ac:dyDescent="0.2">
      <c r="A50" s="11">
        <v>1995</v>
      </c>
      <c r="B50" s="12">
        <v>162755056</v>
      </c>
      <c r="C50" s="12">
        <v>92843968</v>
      </c>
      <c r="D50" s="12">
        <v>82208920</v>
      </c>
      <c r="E50" s="12">
        <v>80546136</v>
      </c>
      <c r="F50" s="12"/>
      <c r="G50" s="12"/>
      <c r="H50" s="12"/>
      <c r="I50" s="12"/>
      <c r="J50" s="12">
        <f>V50-W50</f>
        <v>609838.10876129393</v>
      </c>
      <c r="K50" s="12">
        <f t="shared" si="5"/>
        <v>6568.4192726585525</v>
      </c>
      <c r="L50" s="12"/>
      <c r="M50" s="12"/>
      <c r="N50" s="50">
        <v>0.17935442924499501</v>
      </c>
      <c r="O50" s="136">
        <v>21</v>
      </c>
      <c r="P50" s="42">
        <v>27.084951019290468</v>
      </c>
      <c r="Q50" s="16">
        <f>X50*(Q51/X51)</f>
        <v>33250.156171696595</v>
      </c>
      <c r="V50" s="12">
        <v>695486.89209187205</v>
      </c>
      <c r="W50" s="134">
        <v>85648.783330578095</v>
      </c>
      <c r="X50" s="16">
        <v>37129.0390625</v>
      </c>
      <c r="AA50" s="168"/>
      <c r="AB50" s="168"/>
      <c r="AC50" s="168"/>
      <c r="AD50" s="168"/>
      <c r="AH50" s="166"/>
      <c r="AI50" s="166"/>
      <c r="AJ50" s="166"/>
      <c r="AK50" s="166"/>
      <c r="AL50" s="166"/>
      <c r="AM50" s="166"/>
    </row>
    <row r="51" spans="1:39" x14ac:dyDescent="0.2">
      <c r="A51" s="11">
        <v>1996</v>
      </c>
      <c r="B51" s="12">
        <v>165303152</v>
      </c>
      <c r="C51" s="12">
        <v>95227088</v>
      </c>
      <c r="D51" s="12">
        <v>83525088</v>
      </c>
      <c r="E51" s="12">
        <v>81778072</v>
      </c>
      <c r="F51" s="12"/>
      <c r="G51" s="12"/>
      <c r="H51" s="12"/>
      <c r="I51" s="12"/>
      <c r="J51" s="12">
        <f t="shared" si="4"/>
        <v>728315.03501107299</v>
      </c>
      <c r="K51" s="12">
        <f t="shared" si="5"/>
        <v>7648.1918150334805</v>
      </c>
      <c r="L51" s="12"/>
      <c r="M51" s="12"/>
      <c r="N51" s="50">
        <v>0.209996342658997</v>
      </c>
      <c r="O51" s="136">
        <v>24</v>
      </c>
      <c r="P51" s="42">
        <v>29.554024119321518</v>
      </c>
      <c r="Q51" s="16">
        <f t="shared" si="3"/>
        <v>32972.702888878048</v>
      </c>
      <c r="V51" s="12">
        <v>831738.63131890504</v>
      </c>
      <c r="W51" s="134">
        <v>103423.59630783201</v>
      </c>
      <c r="X51" s="16">
        <v>36819.21875</v>
      </c>
      <c r="AA51" s="168"/>
      <c r="AB51" s="168"/>
      <c r="AC51" s="168"/>
      <c r="AD51" s="168"/>
      <c r="AH51" s="166"/>
      <c r="AI51" s="166"/>
      <c r="AJ51" s="166"/>
      <c r="AK51" s="166"/>
      <c r="AL51" s="166"/>
      <c r="AM51" s="166"/>
    </row>
    <row r="52" spans="1:39" x14ac:dyDescent="0.2">
      <c r="A52" s="11">
        <v>1997</v>
      </c>
      <c r="B52" s="12">
        <v>167893840</v>
      </c>
      <c r="C52" s="12">
        <v>97647640</v>
      </c>
      <c r="D52" s="12">
        <v>84861096</v>
      </c>
      <c r="E52" s="12">
        <v>83032744</v>
      </c>
      <c r="F52" s="12"/>
      <c r="G52" s="12"/>
      <c r="H52" s="12"/>
      <c r="I52" s="12"/>
      <c r="J52" s="12">
        <f t="shared" si="4"/>
        <v>807749.35983630898</v>
      </c>
      <c r="K52" s="12">
        <f t="shared" si="5"/>
        <v>8272.0827644816509</v>
      </c>
      <c r="L52" s="12"/>
      <c r="M52" s="12"/>
      <c r="N52" s="50">
        <v>0.226049900054932</v>
      </c>
      <c r="O52" s="136">
        <v>26</v>
      </c>
      <c r="P52" s="42">
        <v>30.836665098946249</v>
      </c>
      <c r="Q52" s="16">
        <f t="shared" si="3"/>
        <v>32927.807467745675</v>
      </c>
      <c r="V52" s="12">
        <v>921710.61691184004</v>
      </c>
      <c r="W52" s="134">
        <v>113961.257075531</v>
      </c>
      <c r="X52" s="16">
        <v>36769.0859375</v>
      </c>
      <c r="AA52" s="168"/>
      <c r="AB52" s="168"/>
      <c r="AC52" s="168"/>
      <c r="AD52" s="168"/>
      <c r="AH52" s="166"/>
      <c r="AI52" s="166"/>
      <c r="AJ52" s="166"/>
      <c r="AK52" s="166"/>
      <c r="AL52" s="166"/>
      <c r="AM52" s="166"/>
    </row>
    <row r="53" spans="1:39" x14ac:dyDescent="0.2">
      <c r="A53" s="11">
        <v>1998</v>
      </c>
      <c r="B53" s="12">
        <v>170516480</v>
      </c>
      <c r="C53" s="12">
        <v>100129080</v>
      </c>
      <c r="D53" s="12">
        <v>86212064</v>
      </c>
      <c r="E53" s="12">
        <v>84304416</v>
      </c>
      <c r="F53" s="12"/>
      <c r="G53" s="12"/>
      <c r="H53" s="12"/>
      <c r="I53" s="12"/>
      <c r="J53" s="12">
        <f t="shared" si="4"/>
        <v>837263.535527164</v>
      </c>
      <c r="K53" s="12">
        <f t="shared" si="5"/>
        <v>8361.8418897603369</v>
      </c>
      <c r="L53" s="12"/>
      <c r="M53" s="12"/>
      <c r="N53" s="50">
        <v>0.23562566936016099</v>
      </c>
      <c r="O53" s="136">
        <v>28</v>
      </c>
      <c r="P53" s="42">
        <v>31.603531678590699</v>
      </c>
      <c r="Q53" s="16">
        <f t="shared" si="3"/>
        <v>31799.307150894943</v>
      </c>
      <c r="V53" s="12">
        <v>958034.74888334097</v>
      </c>
      <c r="W53" s="134">
        <v>120771.213356177</v>
      </c>
      <c r="X53" s="16">
        <v>35508.9375</v>
      </c>
      <c r="AA53" s="168"/>
      <c r="AB53" s="168"/>
      <c r="AC53" s="168"/>
      <c r="AD53" s="168"/>
      <c r="AH53" s="166"/>
      <c r="AI53" s="166"/>
      <c r="AJ53" s="166"/>
      <c r="AK53" s="166"/>
      <c r="AL53" s="166"/>
      <c r="AM53" s="166"/>
    </row>
    <row r="54" spans="1:39" x14ac:dyDescent="0.2">
      <c r="A54" s="11">
        <v>1999</v>
      </c>
      <c r="B54" s="12">
        <v>173153072</v>
      </c>
      <c r="C54" s="12">
        <v>102699064</v>
      </c>
      <c r="D54" s="12">
        <v>87569704</v>
      </c>
      <c r="E54" s="12">
        <v>85583368</v>
      </c>
      <c r="F54" s="12"/>
      <c r="G54" s="12"/>
      <c r="H54" s="12"/>
      <c r="I54" s="12"/>
      <c r="J54" s="12">
        <f>V54-W54</f>
        <v>897990.26471162902</v>
      </c>
      <c r="K54" s="12">
        <f t="shared" si="5"/>
        <v>8743.8992113076019</v>
      </c>
      <c r="L54" s="12"/>
      <c r="M54" s="12"/>
      <c r="N54" s="50">
        <v>0.25560244917869601</v>
      </c>
      <c r="O54" s="136">
        <v>30</v>
      </c>
      <c r="P54" s="42">
        <v>34.267395361299371</v>
      </c>
      <c r="Q54" s="16">
        <f>X54*(Q55/X55)</f>
        <v>30366.823484693952</v>
      </c>
      <c r="V54" s="12">
        <v>1030892.71179909</v>
      </c>
      <c r="W54" s="134">
        <v>132902.44708746101</v>
      </c>
      <c r="X54" s="16">
        <v>33909.34375</v>
      </c>
      <c r="AA54" s="168"/>
      <c r="AB54" s="168"/>
      <c r="AC54" s="168"/>
      <c r="AD54" s="168"/>
      <c r="AH54" s="166"/>
      <c r="AI54" s="166"/>
      <c r="AJ54" s="166"/>
      <c r="AK54" s="166"/>
      <c r="AL54" s="166"/>
      <c r="AM54" s="166"/>
    </row>
    <row r="55" spans="1:39" x14ac:dyDescent="0.2">
      <c r="A55" s="11">
        <v>2000</v>
      </c>
      <c r="B55" s="12">
        <v>175786448</v>
      </c>
      <c r="C55" s="12">
        <v>105364032</v>
      </c>
      <c r="D55" s="12">
        <v>88926008</v>
      </c>
      <c r="E55" s="12">
        <v>86860440</v>
      </c>
      <c r="F55" s="12"/>
      <c r="G55" s="12"/>
      <c r="H55" s="12"/>
      <c r="I55" s="12"/>
      <c r="J55" s="12">
        <v>1020950.27271161</v>
      </c>
      <c r="K55" s="12">
        <f t="shared" si="5"/>
        <v>9689.7418723650408</v>
      </c>
      <c r="L55" s="12"/>
      <c r="M55" s="12"/>
      <c r="N55" s="50">
        <v>0.27139183878898598</v>
      </c>
      <c r="O55" s="136">
        <v>31</v>
      </c>
      <c r="P55" s="42">
        <v>36.07422362321271</v>
      </c>
      <c r="Q55" s="16">
        <f t="shared" ref="Q55:Q70" si="6">K55/(O55/100)</f>
        <v>31257.23184633884</v>
      </c>
      <c r="R55" s="12">
        <v>2769</v>
      </c>
      <c r="S55" s="18">
        <f t="shared" ref="S55:S70" si="7">R55/J55</f>
        <v>2.7121791080437522E-3</v>
      </c>
      <c r="U55" s="15"/>
      <c r="V55" s="12">
        <v>1146893</v>
      </c>
      <c r="W55" s="134">
        <v>143520.23646072199</v>
      </c>
      <c r="X55" s="16">
        <v>34903.625</v>
      </c>
      <c r="AA55" s="168"/>
      <c r="AB55" s="168"/>
      <c r="AC55" s="168"/>
      <c r="AD55" s="168"/>
      <c r="AH55" s="166"/>
      <c r="AI55" s="166"/>
      <c r="AJ55" s="166"/>
      <c r="AK55" s="166"/>
      <c r="AL55" s="166"/>
      <c r="AM55" s="166"/>
    </row>
    <row r="56" spans="1:39" x14ac:dyDescent="0.2">
      <c r="A56" s="11">
        <v>2001</v>
      </c>
      <c r="B56" s="12">
        <v>178419392</v>
      </c>
      <c r="C56" s="12">
        <v>107957320</v>
      </c>
      <c r="D56" s="12">
        <v>90282360</v>
      </c>
      <c r="E56" s="12">
        <v>88137032</v>
      </c>
      <c r="F56" s="12"/>
      <c r="G56" s="12">
        <v>29767846</v>
      </c>
      <c r="H56" s="12">
        <v>21148931.237465147</v>
      </c>
      <c r="I56" s="12"/>
      <c r="J56" s="12">
        <v>1113378.7684935001</v>
      </c>
      <c r="K56" s="12">
        <f t="shared" si="5"/>
        <v>10313.138270693456</v>
      </c>
      <c r="L56" s="12">
        <f>'[7]National income, Brazil, 2001'!$F$52</f>
        <v>4666.4939799916701</v>
      </c>
      <c r="M56" s="12">
        <f>'[7]National income, Brazil, 2001'!$I$92</f>
        <v>55986.340308478422</v>
      </c>
      <c r="N56" s="50">
        <v>0.29573026299476601</v>
      </c>
      <c r="O56" s="136">
        <v>34</v>
      </c>
      <c r="P56" s="42">
        <v>39.48014666850279</v>
      </c>
      <c r="Q56" s="16">
        <f t="shared" si="6"/>
        <v>30332.759619686636</v>
      </c>
      <c r="R56" s="12">
        <v>3103</v>
      </c>
      <c r="S56" s="18">
        <f t="shared" si="7"/>
        <v>2.7870120104756743E-3</v>
      </c>
      <c r="V56" s="12">
        <v>1256632</v>
      </c>
      <c r="W56" s="134">
        <v>159567.98591077398</v>
      </c>
      <c r="X56" s="16">
        <v>33872.7890625</v>
      </c>
      <c r="AA56" s="175"/>
      <c r="AB56" s="12">
        <v>29767846</v>
      </c>
      <c r="AC56" s="168"/>
      <c r="AD56" s="168"/>
      <c r="AH56" s="166"/>
      <c r="AI56" s="166"/>
      <c r="AJ56" s="166"/>
      <c r="AK56" s="166"/>
      <c r="AL56" s="166"/>
      <c r="AM56" s="166"/>
    </row>
    <row r="57" spans="1:39" x14ac:dyDescent="0.2">
      <c r="A57" s="11">
        <v>2002</v>
      </c>
      <c r="B57" s="12">
        <v>181045600</v>
      </c>
      <c r="C57" s="12">
        <v>110699696</v>
      </c>
      <c r="D57" s="12">
        <v>91635536</v>
      </c>
      <c r="E57" s="12">
        <v>89410056</v>
      </c>
      <c r="F57" s="12"/>
      <c r="G57" s="12">
        <v>30805068</v>
      </c>
      <c r="H57" s="12">
        <v>22079770.755285174</v>
      </c>
      <c r="I57" s="12"/>
      <c r="J57" s="12">
        <v>1257790.5890421788</v>
      </c>
      <c r="K57" s="12">
        <f t="shared" si="5"/>
        <v>11362.186478291491</v>
      </c>
      <c r="L57" s="12">
        <f>'[7]National income, Brazil, 2002'!$F$52</f>
        <v>4974.6696783570305</v>
      </c>
      <c r="M57" s="12">
        <f>'[7]National income, Brazil, 2002'!$I$92</f>
        <v>63251.59189293228</v>
      </c>
      <c r="N57" s="50">
        <v>0.326940476894379</v>
      </c>
      <c r="O57" s="136">
        <v>37</v>
      </c>
      <c r="P57" s="42">
        <v>45.29948836163031</v>
      </c>
      <c r="Q57" s="16">
        <f t="shared" si="6"/>
        <v>30708.612103490515</v>
      </c>
      <c r="R57" s="12">
        <v>5909</v>
      </c>
      <c r="S57" s="18">
        <f t="shared" si="7"/>
        <v>4.6979203465815148E-3</v>
      </c>
      <c r="V57" s="12">
        <v>1425886</v>
      </c>
      <c r="W57" s="134">
        <v>180975.765085363</v>
      </c>
      <c r="X57" s="16">
        <v>33945.953125</v>
      </c>
      <c r="AA57" s="175"/>
      <c r="AB57" s="12">
        <v>30805068</v>
      </c>
      <c r="AC57" s="168"/>
      <c r="AD57" s="168"/>
      <c r="AH57" s="166"/>
      <c r="AI57" s="166"/>
      <c r="AJ57" s="166"/>
      <c r="AK57" s="166"/>
      <c r="AL57" s="166"/>
      <c r="AM57" s="166"/>
    </row>
    <row r="58" spans="1:39" x14ac:dyDescent="0.2">
      <c r="A58" s="11">
        <v>2003</v>
      </c>
      <c r="B58" s="12">
        <v>183627344</v>
      </c>
      <c r="C58" s="12">
        <v>113507128</v>
      </c>
      <c r="D58" s="12">
        <v>92967144</v>
      </c>
      <c r="E58" s="12">
        <v>90660192</v>
      </c>
      <c r="F58" s="12"/>
      <c r="G58" s="12">
        <v>31454564</v>
      </c>
      <c r="H58" s="12">
        <v>22888071.202737644</v>
      </c>
      <c r="I58" s="12"/>
      <c r="J58" s="12">
        <v>1450817.4191224971</v>
      </c>
      <c r="K58" s="12">
        <f t="shared" si="5"/>
        <v>12781.729611927958</v>
      </c>
      <c r="L58" s="12">
        <f>'[7]National income, Brazil, 2003'!$F$52</f>
        <v>5673.2047957065652</v>
      </c>
      <c r="M58" s="12">
        <f>'[7]National income, Brazil, 2003'!$I$92</f>
        <v>70652.940977038859</v>
      </c>
      <c r="N58" s="50">
        <v>0.37181854248046903</v>
      </c>
      <c r="O58" s="136">
        <v>42</v>
      </c>
      <c r="P58" s="42">
        <v>50.003368146644931</v>
      </c>
      <c r="Q58" s="16">
        <f t="shared" si="6"/>
        <v>30432.689552209424</v>
      </c>
      <c r="R58" s="12">
        <v>7990</v>
      </c>
      <c r="S58" s="18">
        <f t="shared" si="7"/>
        <v>5.5072401907282171E-3</v>
      </c>
      <c r="V58" s="12">
        <v>1644806</v>
      </c>
      <c r="W58" s="134">
        <v>212576.09996250001</v>
      </c>
      <c r="X58" s="16">
        <v>33540.21484375</v>
      </c>
      <c r="AA58" s="175"/>
      <c r="AB58" s="12">
        <v>31454564</v>
      </c>
      <c r="AC58" s="168"/>
      <c r="AD58" s="168"/>
      <c r="AH58" s="166"/>
      <c r="AI58" s="166"/>
      <c r="AJ58" s="166"/>
      <c r="AK58" s="166"/>
      <c r="AL58" s="166"/>
      <c r="AM58" s="166"/>
    </row>
    <row r="59" spans="1:39" x14ac:dyDescent="0.2">
      <c r="A59" s="11">
        <v>2004</v>
      </c>
      <c r="B59" s="12">
        <v>186116368</v>
      </c>
      <c r="C59" s="12">
        <v>116279816</v>
      </c>
      <c r="D59" s="12">
        <v>94253608</v>
      </c>
      <c r="E59" s="12">
        <v>91862760</v>
      </c>
      <c r="F59" s="12"/>
      <c r="G59" s="12">
        <v>33317408</v>
      </c>
      <c r="H59" s="12">
        <v>24282324</v>
      </c>
      <c r="I59" s="12"/>
      <c r="J59" s="12">
        <v>1661595.5664548741</v>
      </c>
      <c r="K59" s="12">
        <f t="shared" si="5"/>
        <v>14289.630166381361</v>
      </c>
      <c r="L59" s="12">
        <f>'[7]National income, Brazil, 2004'!$F$52</f>
        <v>6612.2346055974585</v>
      </c>
      <c r="M59" s="12">
        <f>'[7]National income, Brazil, 2004'!$I$92</f>
        <v>78284.450374569322</v>
      </c>
      <c r="N59" s="50">
        <v>0.40064156055450401</v>
      </c>
      <c r="O59" s="136">
        <v>46</v>
      </c>
      <c r="P59" s="42">
        <v>53.0699716054988</v>
      </c>
      <c r="Q59" s="16">
        <f t="shared" si="6"/>
        <v>31064.413405176871</v>
      </c>
      <c r="R59" s="12">
        <v>12982</v>
      </c>
      <c r="S59" s="18">
        <f t="shared" si="7"/>
        <v>7.8129722190448357E-3</v>
      </c>
      <c r="V59" s="12">
        <v>1883017</v>
      </c>
      <c r="W59" s="134">
        <v>238353.12233789099</v>
      </c>
      <c r="X59" s="16">
        <v>34900.4296875</v>
      </c>
      <c r="AA59" s="175"/>
      <c r="AB59" s="12">
        <v>33317408</v>
      </c>
      <c r="AC59" s="168"/>
      <c r="AD59" s="168"/>
      <c r="AH59" s="166"/>
      <c r="AI59" s="166"/>
      <c r="AJ59" s="166"/>
      <c r="AK59" s="166"/>
      <c r="AL59" s="166"/>
      <c r="AM59" s="166"/>
    </row>
    <row r="60" spans="1:39" x14ac:dyDescent="0.2">
      <c r="A60" s="11">
        <v>2005</v>
      </c>
      <c r="B60" s="12">
        <v>188479232</v>
      </c>
      <c r="C60" s="12">
        <v>118970768</v>
      </c>
      <c r="D60" s="12">
        <v>95478600</v>
      </c>
      <c r="E60" s="12">
        <v>93000632</v>
      </c>
      <c r="F60" s="12"/>
      <c r="G60" s="12">
        <v>35935331</v>
      </c>
      <c r="H60" s="12">
        <v>25587150</v>
      </c>
      <c r="I60" s="12"/>
      <c r="J60" s="12">
        <v>1840257.220622431</v>
      </c>
      <c r="K60" s="12">
        <f t="shared" si="5"/>
        <v>15468.146096379161</v>
      </c>
      <c r="L60" s="12">
        <f>'[7]National income, Brazil, 2005'!$F$52</f>
        <v>7110.0017061007238</v>
      </c>
      <c r="M60" s="12">
        <f>'[7]National income, Brazil, 2005'!$I$92</f>
        <v>85228.950249892136</v>
      </c>
      <c r="N60" s="50">
        <v>0.43041470646858199</v>
      </c>
      <c r="O60" s="136">
        <v>49</v>
      </c>
      <c r="P60" s="42">
        <v>55.748288188583324</v>
      </c>
      <c r="Q60" s="16">
        <f t="shared" si="6"/>
        <v>31567.645094651351</v>
      </c>
      <c r="R60" s="12">
        <v>15899</v>
      </c>
      <c r="S60" s="18">
        <f t="shared" si="7"/>
        <v>8.6395531134622981E-3</v>
      </c>
      <c r="V60" s="12">
        <v>2085653</v>
      </c>
      <c r="W60" s="134">
        <v>267732.36726648</v>
      </c>
      <c r="X60" s="16">
        <v>35192.0703125</v>
      </c>
      <c r="AA60" s="175"/>
      <c r="AB60" s="12">
        <v>35935331</v>
      </c>
      <c r="AC60" s="168"/>
      <c r="AD60" s="168"/>
      <c r="AH60" s="166"/>
      <c r="AI60" s="166"/>
      <c r="AJ60" s="166"/>
      <c r="AK60" s="166"/>
      <c r="AL60" s="166"/>
      <c r="AM60" s="166"/>
    </row>
    <row r="61" spans="1:39" x14ac:dyDescent="0.2">
      <c r="A61" s="11">
        <v>2006</v>
      </c>
      <c r="B61" s="12">
        <v>190698240</v>
      </c>
      <c r="C61" s="12">
        <v>121572880</v>
      </c>
      <c r="D61" s="12">
        <v>96633456</v>
      </c>
      <c r="E61" s="12">
        <v>94064792</v>
      </c>
      <c r="F61" s="12"/>
      <c r="G61" s="12">
        <v>37414658</v>
      </c>
      <c r="H61" s="12">
        <v>26693136</v>
      </c>
      <c r="I61" s="12"/>
      <c r="J61" s="12">
        <v>2049535.5604898599</v>
      </c>
      <c r="K61" s="12">
        <f t="shared" si="5"/>
        <v>16858.493115321937</v>
      </c>
      <c r="L61" s="12">
        <f>'[7]National income, Brazil, 2006'!$F$52</f>
        <v>7777.3271306971874</v>
      </c>
      <c r="M61" s="12">
        <f>'[7]National income, Brazil, 2006'!$I$92</f>
        <v>93514.193690654778</v>
      </c>
      <c r="N61" s="50">
        <v>0.45957091450691201</v>
      </c>
      <c r="O61" s="136">
        <v>52</v>
      </c>
      <c r="P61" s="42">
        <v>57.316535736829515</v>
      </c>
      <c r="Q61" s="16">
        <f t="shared" si="6"/>
        <v>32420.179067926802</v>
      </c>
      <c r="R61" s="12">
        <v>19272</v>
      </c>
      <c r="S61" s="18">
        <f t="shared" si="7"/>
        <v>9.403105938495547E-3</v>
      </c>
      <c r="V61" s="12">
        <v>2310898</v>
      </c>
      <c r="W61" s="134">
        <v>299923.21499759005</v>
      </c>
      <c r="X61" s="16">
        <v>35858.859375</v>
      </c>
      <c r="AA61" s="175"/>
      <c r="AB61" s="12">
        <v>37414658</v>
      </c>
      <c r="AC61" s="168"/>
      <c r="AD61" s="168"/>
      <c r="AH61" s="166"/>
      <c r="AI61" s="166"/>
      <c r="AJ61" s="166"/>
      <c r="AK61" s="166"/>
      <c r="AL61" s="166"/>
      <c r="AM61" s="166"/>
    </row>
    <row r="62" spans="1:39" x14ac:dyDescent="0.2">
      <c r="A62" s="11">
        <v>2007</v>
      </c>
      <c r="B62" s="12">
        <v>192784528</v>
      </c>
      <c r="C62" s="12">
        <v>124142224</v>
      </c>
      <c r="D62" s="12">
        <v>97723584</v>
      </c>
      <c r="E62" s="12">
        <v>95060936</v>
      </c>
      <c r="F62" s="12"/>
      <c r="G62" s="12">
        <v>40226058</v>
      </c>
      <c r="H62" s="12">
        <v>28415772</v>
      </c>
      <c r="I62" s="12"/>
      <c r="J62" s="12">
        <v>2327427.1938656229</v>
      </c>
      <c r="K62" s="12">
        <f t="shared" si="5"/>
        <v>18748.070711747707</v>
      </c>
      <c r="L62" s="12">
        <f>'[7]National income, Brazil, 2007'!$F$52</f>
        <v>8737.8394862048335</v>
      </c>
      <c r="M62" s="12">
        <f>'[7]National income, Brazil, 2007'!$I$92</f>
        <v>103008.14052758495</v>
      </c>
      <c r="N62" s="50">
        <v>0.48916405439376798</v>
      </c>
      <c r="O62" s="136">
        <v>56</v>
      </c>
      <c r="P62" s="42">
        <v>60.271398861434207</v>
      </c>
      <c r="Q62" s="16">
        <f t="shared" si="6"/>
        <v>33478.69769954947</v>
      </c>
      <c r="R62" s="12">
        <v>22681</v>
      </c>
      <c r="S62" s="18">
        <f t="shared" si="7"/>
        <v>9.7450953824807455E-3</v>
      </c>
      <c r="V62" s="12">
        <v>2606533</v>
      </c>
      <c r="W62" s="134">
        <v>335553.45219191804</v>
      </c>
      <c r="X62" s="16">
        <v>37449.91796875</v>
      </c>
      <c r="AA62" s="175"/>
      <c r="AB62" s="12">
        <v>40226058</v>
      </c>
      <c r="AC62" s="168"/>
      <c r="AD62" s="168"/>
      <c r="AH62" s="166"/>
      <c r="AI62" s="166"/>
      <c r="AJ62" s="166"/>
      <c r="AK62" s="166"/>
      <c r="AL62" s="166"/>
      <c r="AM62" s="166"/>
    </row>
    <row r="63" spans="1:39" x14ac:dyDescent="0.2">
      <c r="A63" s="11">
        <v>2008</v>
      </c>
      <c r="B63" s="12">
        <v>194769696</v>
      </c>
      <c r="C63" s="12">
        <v>126658496</v>
      </c>
      <c r="D63" s="12">
        <v>98764416</v>
      </c>
      <c r="E63" s="12">
        <v>96005280</v>
      </c>
      <c r="F63" s="12"/>
      <c r="G63" s="12">
        <v>43729471</v>
      </c>
      <c r="H63" s="12">
        <v>30414208</v>
      </c>
      <c r="I63" s="12"/>
      <c r="J63" s="12">
        <v>2650988.9331943924</v>
      </c>
      <c r="K63" s="12">
        <f t="shared" si="5"/>
        <v>20930.210107614042</v>
      </c>
      <c r="L63" s="12">
        <f>'[7]National income, Brazil, 2008'!$F$52</f>
        <v>9510.2407451663566</v>
      </c>
      <c r="M63" s="12">
        <f>'[7]National income, Brazil, 2008'!$I$92</f>
        <v>117637.13676013201</v>
      </c>
      <c r="N63" s="50">
        <v>0.53210586309432995</v>
      </c>
      <c r="O63" s="136">
        <v>61</v>
      </c>
      <c r="P63" s="42">
        <v>64.177564831673791</v>
      </c>
      <c r="Q63" s="16">
        <f t="shared" si="6"/>
        <v>34311.81984854761</v>
      </c>
      <c r="R63" s="12">
        <v>26949</v>
      </c>
      <c r="S63" s="18">
        <f t="shared" si="7"/>
        <v>1.0165640324845474E-2</v>
      </c>
      <c r="V63" s="12">
        <v>2960428</v>
      </c>
      <c r="W63" s="134">
        <v>383309.37357455102</v>
      </c>
      <c r="X63" s="16">
        <v>38222.078125</v>
      </c>
      <c r="AA63" s="175"/>
      <c r="AB63" s="12">
        <v>43729471</v>
      </c>
      <c r="AC63" s="168"/>
      <c r="AD63" s="168"/>
      <c r="AH63" s="166"/>
      <c r="AI63" s="166"/>
      <c r="AJ63" s="166"/>
      <c r="AK63" s="166"/>
      <c r="AL63" s="166"/>
      <c r="AM63" s="166"/>
    </row>
    <row r="64" spans="1:39" x14ac:dyDescent="0.2">
      <c r="A64" s="11">
        <v>2009</v>
      </c>
      <c r="B64" s="12">
        <v>196701296</v>
      </c>
      <c r="C64" s="12">
        <v>129094824</v>
      </c>
      <c r="D64" s="12">
        <v>99779112</v>
      </c>
      <c r="E64" s="12">
        <v>96922184</v>
      </c>
      <c r="F64" s="12"/>
      <c r="G64" s="12">
        <v>45193098</v>
      </c>
      <c r="H64" s="12">
        <v>30795812</v>
      </c>
      <c r="I64" s="12"/>
      <c r="J64" s="12">
        <v>2829271.2437284593</v>
      </c>
      <c r="K64" s="12">
        <f t="shared" si="5"/>
        <v>21916.225268090217</v>
      </c>
      <c r="L64" s="12">
        <f>'[7]National income, Brazil, 2009'!$F$52</f>
        <v>10399.714506186232</v>
      </c>
      <c r="M64" s="12">
        <f>'[7]National income, Brazil, 2009'!$I$92</f>
        <v>120469.77306896145</v>
      </c>
      <c r="N64" s="50">
        <v>0.57102090120315596</v>
      </c>
      <c r="O64" s="136">
        <v>65</v>
      </c>
      <c r="P64" s="42">
        <v>66.817699871974327</v>
      </c>
      <c r="Q64" s="16">
        <f t="shared" si="6"/>
        <v>33717.269643215717</v>
      </c>
      <c r="R64" s="12">
        <v>32124</v>
      </c>
      <c r="S64" s="18">
        <f t="shared" si="7"/>
        <v>1.1354160570927259E-2</v>
      </c>
      <c r="V64" s="12">
        <v>3175328</v>
      </c>
      <c r="W64" s="134">
        <v>431047.66663637501</v>
      </c>
      <c r="X64" s="16">
        <v>37284.78125</v>
      </c>
      <c r="AA64" s="175"/>
      <c r="AB64" s="12">
        <v>45193098</v>
      </c>
      <c r="AC64" s="168"/>
      <c r="AD64" s="168"/>
      <c r="AH64" s="166"/>
      <c r="AI64" s="166"/>
      <c r="AJ64" s="166"/>
      <c r="AK64" s="166"/>
      <c r="AL64" s="166"/>
      <c r="AM64" s="166"/>
    </row>
    <row r="65" spans="1:40" x14ac:dyDescent="0.2">
      <c r="A65" s="11">
        <v>2010</v>
      </c>
      <c r="B65" s="12">
        <v>198614208</v>
      </c>
      <c r="C65" s="12">
        <v>131437736</v>
      </c>
      <c r="D65" s="12">
        <v>100784656</v>
      </c>
      <c r="E65" s="12">
        <v>97829552</v>
      </c>
      <c r="F65" s="12"/>
      <c r="G65" s="12">
        <v>48649216</v>
      </c>
      <c r="H65" s="12">
        <v>32231164</v>
      </c>
      <c r="I65" s="12"/>
      <c r="J65" s="12">
        <v>3284187.4738534219</v>
      </c>
      <c r="K65" s="12">
        <f t="shared" si="5"/>
        <v>24986.640623918094</v>
      </c>
      <c r="L65" s="12">
        <f>'[7]National income, Brazil, 2010'!$F$52</f>
        <v>11997.100104149333</v>
      </c>
      <c r="M65" s="12">
        <f>'[7]National income, Brazil, 2010'!$I$92</f>
        <v>137951.93563944526</v>
      </c>
      <c r="N65" s="50">
        <v>0.61911892890930198</v>
      </c>
      <c r="O65" s="136">
        <v>71</v>
      </c>
      <c r="P65" s="42">
        <v>71.137607079839242</v>
      </c>
      <c r="Q65" s="16">
        <f t="shared" si="6"/>
        <v>35192.451582983231</v>
      </c>
      <c r="R65" s="12">
        <v>39624</v>
      </c>
      <c r="S65" s="18">
        <f t="shared" si="7"/>
        <v>1.2065084686992043E-2</v>
      </c>
      <c r="V65" s="12">
        <v>3701921.8139387299</v>
      </c>
      <c r="W65" s="134">
        <v>488953.52929575002</v>
      </c>
      <c r="X65" s="16">
        <v>38908.6875</v>
      </c>
      <c r="AA65" s="175"/>
      <c r="AB65" s="12">
        <v>48649216</v>
      </c>
      <c r="AC65" s="168"/>
      <c r="AD65" s="168"/>
      <c r="AH65" s="166"/>
      <c r="AI65" s="166"/>
      <c r="AJ65" s="166"/>
      <c r="AK65" s="166"/>
      <c r="AL65" s="166"/>
      <c r="AM65" s="166"/>
    </row>
    <row r="66" spans="1:40" x14ac:dyDescent="0.2">
      <c r="A66" s="11">
        <v>2011</v>
      </c>
      <c r="B66" s="12">
        <v>200517584</v>
      </c>
      <c r="C66" s="12">
        <v>133856528</v>
      </c>
      <c r="D66" s="12">
        <v>101785504</v>
      </c>
      <c r="E66" s="12">
        <v>98732072</v>
      </c>
      <c r="F66" s="12"/>
      <c r="G66" s="12">
        <v>51681597</v>
      </c>
      <c r="H66" s="12">
        <v>33666516</v>
      </c>
      <c r="I66" s="12"/>
      <c r="J66" s="12">
        <v>3714008.0970334839</v>
      </c>
      <c r="K66" s="12">
        <f t="shared" si="5"/>
        <v>27746.185804501696</v>
      </c>
      <c r="L66" s="12">
        <f>'[7]National income, Brazil, 2011'!$F$52</f>
        <v>13074.594936603338</v>
      </c>
      <c r="M66" s="12">
        <f>'[7]National income, Brazil, 2011'!$I$92</f>
        <v>156851.38452091717</v>
      </c>
      <c r="N66" s="50">
        <v>0.67062592506408703</v>
      </c>
      <c r="O66" s="136">
        <v>77</v>
      </c>
      <c r="P66" s="42">
        <v>75.46290716097873</v>
      </c>
      <c r="Q66" s="16">
        <f t="shared" si="6"/>
        <v>36034.00753831389</v>
      </c>
      <c r="R66" s="12">
        <v>45670</v>
      </c>
      <c r="S66" s="18">
        <f t="shared" si="7"/>
        <v>1.2296688323452586E-2</v>
      </c>
      <c r="V66" s="12">
        <v>4064885.2540907101</v>
      </c>
      <c r="W66" s="134">
        <v>550102.94598604704</v>
      </c>
      <c r="X66" s="16">
        <v>39991.9375</v>
      </c>
      <c r="AA66" s="175"/>
      <c r="AB66" s="12">
        <v>51681597</v>
      </c>
      <c r="AC66" s="168"/>
      <c r="AD66" s="168"/>
      <c r="AH66" s="166"/>
      <c r="AI66" s="166"/>
      <c r="AJ66" s="166"/>
      <c r="AK66" s="166"/>
      <c r="AL66" s="166"/>
      <c r="AM66" s="166"/>
    </row>
    <row r="67" spans="1:40" x14ac:dyDescent="0.2">
      <c r="A67" s="11">
        <v>2012</v>
      </c>
      <c r="B67" s="12">
        <v>202401584</v>
      </c>
      <c r="C67" s="12">
        <v>136056176</v>
      </c>
      <c r="D67" s="12">
        <v>102776776</v>
      </c>
      <c r="E67" s="12">
        <v>99624816</v>
      </c>
      <c r="F67" s="12"/>
      <c r="G67" s="12">
        <v>53912656</v>
      </c>
      <c r="H67" s="12">
        <v>34906040</v>
      </c>
      <c r="I67" s="12"/>
      <c r="J67" s="12">
        <v>4106343.429030227</v>
      </c>
      <c r="K67" s="12">
        <f t="shared" si="5"/>
        <v>30181.235058599817</v>
      </c>
      <c r="L67" s="12">
        <f>'[7]National income, Brazil, 2012'!$F$52</f>
        <v>14497.348173847951</v>
      </c>
      <c r="M67" s="12">
        <f>'[7]National income, Brazil, 2012'!$I$92</f>
        <v>167268.10412999589</v>
      </c>
      <c r="N67" s="50">
        <v>0.72303688526153598</v>
      </c>
      <c r="O67" s="136">
        <v>81</v>
      </c>
      <c r="P67" s="42">
        <v>80.139606864689469</v>
      </c>
      <c r="Q67" s="16">
        <f t="shared" si="6"/>
        <v>37260.784022962733</v>
      </c>
      <c r="R67" s="12">
        <v>55868</v>
      </c>
      <c r="S67" s="18">
        <f t="shared" si="7"/>
        <v>1.3605291658032131E-2</v>
      </c>
      <c r="V67" s="12">
        <v>4333720.09406773</v>
      </c>
      <c r="W67" s="134">
        <v>608220.12717128894</v>
      </c>
      <c r="X67" s="16">
        <v>40578.30078125</v>
      </c>
      <c r="AA67" s="175"/>
      <c r="AB67" s="12">
        <v>53912656</v>
      </c>
      <c r="AC67" s="168"/>
      <c r="AD67" s="168"/>
      <c r="AH67" s="166"/>
      <c r="AI67" s="166"/>
      <c r="AJ67" s="166"/>
      <c r="AK67" s="166"/>
      <c r="AL67" s="166"/>
      <c r="AM67" s="166"/>
      <c r="AN67" s="19"/>
    </row>
    <row r="68" spans="1:40" x14ac:dyDescent="0.2">
      <c r="A68" s="11">
        <v>2013</v>
      </c>
      <c r="B68" s="12">
        <v>204259376</v>
      </c>
      <c r="C68" s="12">
        <v>138145408</v>
      </c>
      <c r="D68" s="12">
        <v>103754880</v>
      </c>
      <c r="E68" s="12">
        <v>100504496</v>
      </c>
      <c r="F68" s="12"/>
      <c r="G68" s="12">
        <v>55687889</v>
      </c>
      <c r="H68" s="12">
        <v>35353652</v>
      </c>
      <c r="I68" s="12"/>
      <c r="J68" s="12">
        <v>4610771.0067629488</v>
      </c>
      <c r="K68" s="12">
        <f t="shared" si="5"/>
        <v>33376.216216777539</v>
      </c>
      <c r="L68" s="12">
        <f>'[7]National income, Brazil, 2013'!$F$52</f>
        <v>16354.837479351085</v>
      </c>
      <c r="M68" s="12">
        <f>'[7]National income, Brazil, 2013'!$I$92</f>
        <v>183197.55025712951</v>
      </c>
      <c r="N68" s="50">
        <v>0.77644544839858998</v>
      </c>
      <c r="O68" s="136">
        <v>87</v>
      </c>
      <c r="P68" s="42">
        <v>84.597571242762854</v>
      </c>
      <c r="Q68" s="16">
        <f t="shared" si="6"/>
        <v>38363.466915836252</v>
      </c>
      <c r="R68" s="12">
        <v>65460</v>
      </c>
      <c r="S68" s="18">
        <f t="shared" si="7"/>
        <v>1.4197191728668615E-2</v>
      </c>
      <c r="V68" s="12">
        <v>4760090.0033718897</v>
      </c>
      <c r="W68" s="134">
        <v>658805.43871326197</v>
      </c>
      <c r="X68" s="16">
        <v>42233.890625</v>
      </c>
      <c r="AA68" s="175"/>
      <c r="AB68" s="12">
        <v>55687889</v>
      </c>
      <c r="AC68" s="168"/>
      <c r="AD68" s="168"/>
      <c r="AK68" s="166"/>
    </row>
    <row r="69" spans="1:40" x14ac:dyDescent="0.2">
      <c r="A69" s="11">
        <v>2014</v>
      </c>
      <c r="B69" s="12">
        <v>206077904</v>
      </c>
      <c r="C69" s="12">
        <v>140276608</v>
      </c>
      <c r="D69" s="12">
        <v>104713192</v>
      </c>
      <c r="E69" s="12">
        <v>101364704</v>
      </c>
      <c r="F69" s="12"/>
      <c r="G69" s="12">
        <v>56576291</v>
      </c>
      <c r="H69" s="12">
        <v>36176272</v>
      </c>
      <c r="I69" s="12"/>
      <c r="J69" s="12">
        <v>4948505.5654395856</v>
      </c>
      <c r="K69" s="12">
        <f t="shared" si="5"/>
        <v>35276.76949131523</v>
      </c>
      <c r="L69" s="12">
        <f>'[7]National income, Brazil, 2014'!$F$52</f>
        <v>17583.340810757563</v>
      </c>
      <c r="M69" s="12">
        <f>'[7]National income, Brazil, 2014'!$I$92</f>
        <v>192649.17054809054</v>
      </c>
      <c r="N69" s="50">
        <v>0.85494410991668701</v>
      </c>
      <c r="O69" s="136">
        <v>93</v>
      </c>
      <c r="P69" s="42">
        <v>89.866580383941539</v>
      </c>
      <c r="Q69" s="16">
        <f t="shared" si="6"/>
        <v>37932.010205715298</v>
      </c>
      <c r="R69" s="12">
        <v>72534</v>
      </c>
      <c r="S69" s="18">
        <f t="shared" si="7"/>
        <v>1.4657758598187342E-2</v>
      </c>
      <c r="W69" s="134">
        <v>718280.64227390604</v>
      </c>
      <c r="X69" s="16">
        <v>39533.86328125</v>
      </c>
      <c r="AA69" s="175"/>
      <c r="AB69" s="12">
        <v>56576291</v>
      </c>
      <c r="AC69" s="168"/>
      <c r="AD69" s="168"/>
    </row>
    <row r="70" spans="1:40" x14ac:dyDescent="0.2">
      <c r="A70" s="11">
        <v>2015</v>
      </c>
      <c r="B70" s="12">
        <v>207847520</v>
      </c>
      <c r="C70" s="12">
        <v>142520768</v>
      </c>
      <c r="D70" s="12">
        <v>105646792</v>
      </c>
      <c r="E70" s="12">
        <v>102200736</v>
      </c>
      <c r="F70" s="12"/>
      <c r="G70" s="12">
        <v>54775531</v>
      </c>
      <c r="H70" s="12">
        <v>34846448</v>
      </c>
      <c r="I70" s="12"/>
      <c r="J70" s="12">
        <v>5110309.5340612</v>
      </c>
      <c r="K70" s="12">
        <f t="shared" si="5"/>
        <v>35856.595538842455</v>
      </c>
      <c r="L70" s="12">
        <f>'[7]National income, Brazil, 2015'!$F$52</f>
        <v>17249.33937675042</v>
      </c>
      <c r="M70" s="12">
        <f>'[7]National income, Brazil, 2015'!$I$92</f>
        <v>199209.46770427426</v>
      </c>
      <c r="N70" s="50">
        <v>0.92308294773101796</v>
      </c>
      <c r="O70" s="136">
        <v>100</v>
      </c>
      <c r="P70" s="42">
        <v>100</v>
      </c>
      <c r="Q70" s="16">
        <f t="shared" si="6"/>
        <v>35856.595538842455</v>
      </c>
      <c r="R70" s="11">
        <v>75902</v>
      </c>
      <c r="S70" s="18">
        <f t="shared" si="7"/>
        <v>1.4852720660871619E-2</v>
      </c>
      <c r="T70" s="19">
        <f>AVERAGE(S56:S70)</f>
        <v>1.0119162383549728E-2</v>
      </c>
      <c r="W70" s="134">
        <v>758110.57471605507</v>
      </c>
      <c r="X70" s="16">
        <v>37127</v>
      </c>
      <c r="AA70" s="175"/>
      <c r="AB70" s="12">
        <v>54775531</v>
      </c>
      <c r="AC70" s="168"/>
      <c r="AD70" s="168"/>
    </row>
    <row r="71" spans="1:40" x14ac:dyDescent="0.2">
      <c r="A71" s="11">
        <v>2016</v>
      </c>
      <c r="B71" s="12">
        <v>209567920</v>
      </c>
      <c r="C71" s="12">
        <v>144587008</v>
      </c>
      <c r="D71" s="12">
        <v>106555352</v>
      </c>
      <c r="E71" s="12">
        <v>103012568</v>
      </c>
      <c r="F71" s="12"/>
      <c r="G71" s="12"/>
      <c r="H71" s="12"/>
      <c r="I71" s="12"/>
      <c r="N71" s="50">
        <v>1</v>
      </c>
      <c r="P71" s="42">
        <v>112.70916582067852</v>
      </c>
      <c r="W71" s="134">
        <v>798660.68992000003</v>
      </c>
      <c r="X71" s="16">
        <v>35192.5078125</v>
      </c>
      <c r="AA71" s="175"/>
      <c r="AB71" s="168"/>
      <c r="AC71" s="168"/>
      <c r="AD71" s="168"/>
    </row>
    <row r="72" spans="1:40" x14ac:dyDescent="0.2">
      <c r="R72" s="15"/>
      <c r="AA72" s="168"/>
      <c r="AB72" s="168"/>
      <c r="AC72" s="168"/>
      <c r="AD72" s="168"/>
    </row>
    <row r="73" spans="1:40" x14ac:dyDescent="0.2">
      <c r="C73" s="20"/>
      <c r="AA73" s="168"/>
      <c r="AB73" s="168"/>
      <c r="AC73" s="168"/>
      <c r="AD73" s="168"/>
    </row>
    <row r="74" spans="1:40" x14ac:dyDescent="0.2">
      <c r="C74" s="20"/>
      <c r="AA74" s="168"/>
      <c r="AB74" s="168"/>
      <c r="AC74" s="168"/>
      <c r="AD74" s="168"/>
    </row>
    <row r="75" spans="1:40" x14ac:dyDescent="0.2">
      <c r="C75" s="20"/>
      <c r="AA75" s="168"/>
      <c r="AB75" s="168"/>
      <c r="AC75" s="168"/>
      <c r="AD75" s="168"/>
    </row>
  </sheetData>
  <mergeCells count="2">
    <mergeCell ref="B4:E4"/>
    <mergeCell ref="B2:E2"/>
  </mergeCells>
  <pageMargins left="0.75" right="0.75" top="1" bottom="1" header="0.5" footer="0.5"/>
  <pageSetup paperSize="9" orientation="portrait" horizontalDpi="0" verticalDpi="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
  <sheetViews>
    <sheetView workbookViewId="0">
      <pane xSplit="1" ySplit="2" topLeftCell="B3" activePane="bottomRight" state="frozen"/>
      <selection pane="topRight" activeCell="B1" sqref="B1"/>
      <selection pane="bottomLeft" activeCell="A3" sqref="A3"/>
      <selection pane="bottomRight" activeCell="Y17" sqref="Y17"/>
    </sheetView>
  </sheetViews>
  <sheetFormatPr baseColWidth="10" defaultColWidth="10.83203125" defaultRowHeight="19" x14ac:dyDescent="0.2"/>
  <cols>
    <col min="1" max="1" width="18.83203125" style="150" customWidth="1"/>
    <col min="2" max="2" width="18.83203125" style="168" customWidth="1"/>
    <col min="3" max="3" width="18.83203125" style="150" customWidth="1"/>
    <col min="4" max="5" width="18.83203125" style="168" customWidth="1"/>
    <col min="6" max="8" width="18.83203125" style="150" customWidth="1"/>
    <col min="9" max="9" width="18.83203125" style="170" customWidth="1"/>
    <col min="10" max="11" width="18.83203125" style="150" customWidth="1"/>
    <col min="12" max="13" width="18.83203125" style="163" customWidth="1"/>
    <col min="14" max="23" width="18.83203125" style="150" customWidth="1"/>
    <col min="24" max="24" width="18.83203125" style="163" customWidth="1"/>
    <col min="25" max="29" width="18.83203125" style="150" customWidth="1"/>
    <col min="30" max="30" width="12.5" style="150" customWidth="1"/>
    <col min="31" max="31" width="12.83203125" style="150" bestFit="1" customWidth="1"/>
    <col min="32" max="32" width="23.1640625" style="150" customWidth="1"/>
    <col min="33" max="16384" width="10.83203125" style="150"/>
  </cols>
  <sheetData>
    <row r="1" spans="1:32" ht="19" customHeight="1" x14ac:dyDescent="0.2">
      <c r="J1" s="284" t="s">
        <v>201</v>
      </c>
      <c r="K1" s="284" t="s">
        <v>200</v>
      </c>
      <c r="L1" s="286" t="s">
        <v>203</v>
      </c>
      <c r="M1" s="286" t="s">
        <v>204</v>
      </c>
      <c r="N1" s="284" t="s">
        <v>202</v>
      </c>
      <c r="O1" s="284"/>
      <c r="P1" s="284"/>
      <c r="Q1" s="284"/>
      <c r="R1" s="284"/>
      <c r="S1" s="285" t="s">
        <v>194</v>
      </c>
      <c r="T1" s="285"/>
      <c r="U1" s="285"/>
      <c r="V1" s="285"/>
      <c r="W1" s="285"/>
      <c r="X1" s="285"/>
      <c r="Y1" s="285" t="s">
        <v>195</v>
      </c>
      <c r="Z1" s="285"/>
      <c r="AA1" s="285"/>
      <c r="AB1" s="285"/>
      <c r="AC1" s="285"/>
      <c r="AD1" s="285"/>
    </row>
    <row r="2" spans="1:32" ht="114" x14ac:dyDescent="0.2">
      <c r="B2" s="169" t="s">
        <v>215</v>
      </c>
      <c r="C2" s="14" t="s">
        <v>211</v>
      </c>
      <c r="D2" s="169" t="s">
        <v>208</v>
      </c>
      <c r="E2" s="169" t="s">
        <v>209</v>
      </c>
      <c r="F2" s="14" t="s">
        <v>210</v>
      </c>
      <c r="G2" s="171" t="s">
        <v>216</v>
      </c>
      <c r="H2" s="171" t="s">
        <v>217</v>
      </c>
      <c r="I2" s="171"/>
      <c r="J2" s="284"/>
      <c r="K2" s="284"/>
      <c r="L2" s="286"/>
      <c r="M2" s="286"/>
      <c r="N2" s="14" t="s">
        <v>189</v>
      </c>
      <c r="O2" s="14" t="s">
        <v>190</v>
      </c>
      <c r="P2" s="14" t="s">
        <v>191</v>
      </c>
      <c r="Q2" s="150" t="s">
        <v>187</v>
      </c>
      <c r="R2" s="150" t="s">
        <v>188</v>
      </c>
      <c r="S2" s="14" t="s">
        <v>189</v>
      </c>
      <c r="T2" s="14" t="s">
        <v>190</v>
      </c>
      <c r="U2" s="14" t="s">
        <v>191</v>
      </c>
      <c r="V2" s="150" t="s">
        <v>187</v>
      </c>
      <c r="W2" s="150" t="s">
        <v>188</v>
      </c>
      <c r="X2" s="163" t="s">
        <v>54</v>
      </c>
      <c r="Y2" s="14" t="s">
        <v>189</v>
      </c>
      <c r="Z2" s="14" t="s">
        <v>190</v>
      </c>
      <c r="AA2" s="14" t="s">
        <v>191</v>
      </c>
      <c r="AB2" s="150" t="s">
        <v>187</v>
      </c>
      <c r="AC2" s="150" t="s">
        <v>188</v>
      </c>
      <c r="AD2" s="150" t="s">
        <v>54</v>
      </c>
      <c r="AE2" s="14" t="s">
        <v>196</v>
      </c>
      <c r="AF2" s="14" t="s">
        <v>205</v>
      </c>
    </row>
    <row r="3" spans="1:32" x14ac:dyDescent="0.2">
      <c r="A3" s="150">
        <v>2001</v>
      </c>
      <c r="B3" s="12">
        <f>Population_income_CPI!M56/(Population_income_CPI!O56/100)</f>
        <v>164665.7067896424</v>
      </c>
      <c r="C3" s="16">
        <f>Population_income_CPI!Q56</f>
        <v>30332.759619686636</v>
      </c>
      <c r="D3" s="16">
        <f>Population_income_CPI!L56/(Population_income_CPI!O56/100)</f>
        <v>13724.982294093146</v>
      </c>
      <c r="E3" s="16">
        <f>F3*13</f>
        <v>6882.3529411764703</v>
      </c>
      <c r="F3" s="16">
        <v>529.41176470588232</v>
      </c>
      <c r="G3" s="42">
        <f>B3/E3</f>
        <v>23.925786456614709</v>
      </c>
      <c r="H3" s="173">
        <f>C3/D3</f>
        <v>2.2100399818177556</v>
      </c>
      <c r="I3" s="42"/>
      <c r="J3" s="151">
        <f>Z3/(SUM(Y3:Z3))</f>
        <v>0.47000019066732057</v>
      </c>
      <c r="K3" s="151">
        <f>SUM(S3:W3)/SUM(Y3:AC3)</f>
        <v>0.13929496418897777</v>
      </c>
      <c r="L3" s="151"/>
      <c r="M3" s="151"/>
      <c r="N3" s="18">
        <f t="shared" ref="N3:N17" si="0">S3/Y3</f>
        <v>1.3081813693820115E-2</v>
      </c>
      <c r="O3" s="18">
        <f t="shared" ref="O3:O17" si="1">T3/Z3</f>
        <v>0.2417694190061235</v>
      </c>
      <c r="P3" s="18">
        <f t="shared" ref="P3:P17" si="2">U3/AA3</f>
        <v>0.31340140887056389</v>
      </c>
      <c r="Q3" s="18">
        <f t="shared" ref="Q3:Q17" si="3">V3/AB3</f>
        <v>3.7744766455450732E-2</v>
      </c>
      <c r="R3" s="18">
        <f t="shared" ref="R3:R17" si="4">W3/AC3</f>
        <v>1.7213197055122264E-2</v>
      </c>
      <c r="S3" s="12">
        <v>293943.56092047907</v>
      </c>
      <c r="T3" s="12">
        <v>4817477.3213793999</v>
      </c>
      <c r="U3" s="12">
        <v>5113385.5630483432</v>
      </c>
      <c r="V3" s="12">
        <v>117794.80095640112</v>
      </c>
      <c r="W3" s="12">
        <v>243882.24556278076</v>
      </c>
      <c r="X3" s="12">
        <f>SUM(S3:W3)</f>
        <v>10586483.491867404</v>
      </c>
      <c r="Y3" s="12">
        <v>22469633.630338185</v>
      </c>
      <c r="Z3" s="12">
        <v>19925916.773028202</v>
      </c>
      <c r="AA3" s="12">
        <v>16315770.823992029</v>
      </c>
      <c r="AB3" s="12">
        <v>3120824.7399127921</v>
      </c>
      <c r="AC3" s="12">
        <v>14168329.380172107</v>
      </c>
      <c r="AD3" s="12">
        <f>SUM(Y3:AC3)</f>
        <v>76000475.347443312</v>
      </c>
      <c r="AE3" s="12">
        <v>105985157.43635519</v>
      </c>
      <c r="AF3" s="18">
        <f>(AE3-AD3)/AE3</f>
        <v>0.28291397412810265</v>
      </c>
    </row>
    <row r="4" spans="1:32" x14ac:dyDescent="0.2">
      <c r="A4" s="150">
        <v>2002</v>
      </c>
      <c r="B4" s="12">
        <f>Population_income_CPI!M57/(Population_income_CPI!O57/100)</f>
        <v>170950.24835927645</v>
      </c>
      <c r="C4" s="16">
        <f>Population_income_CPI!Q57</f>
        <v>30708.612103490515</v>
      </c>
      <c r="D4" s="16">
        <f>Population_income_CPI!L57/(Population_income_CPI!O57/100)</f>
        <v>13445.053184748731</v>
      </c>
      <c r="E4" s="16">
        <f t="shared" ref="E4:E16" si="5">F4*13</f>
        <v>7027.0270270270266</v>
      </c>
      <c r="F4" s="16">
        <v>540.54054054054052</v>
      </c>
      <c r="G4" s="42">
        <f t="shared" ref="G4:G17" si="6">B4/E4</f>
        <v>24.327535343435496</v>
      </c>
      <c r="H4" s="173">
        <f t="shared" ref="H4:H17" si="7">C4/D4</f>
        <v>2.2840082282697507</v>
      </c>
      <c r="I4" s="42"/>
      <c r="J4" s="151">
        <f t="shared" ref="J4:J17" si="8">Z4/(SUM(Y4:Z4))</f>
        <v>0.470125367786559</v>
      </c>
      <c r="K4" s="151">
        <f t="shared" ref="K4:K17" si="9">SUM(S4:W4)/SUM(Y4:AC4)</f>
        <v>0.13966709658848581</v>
      </c>
      <c r="L4" s="151"/>
      <c r="M4" s="151"/>
      <c r="N4" s="18">
        <f t="shared" si="0"/>
        <v>1.3969531887668744E-2</v>
      </c>
      <c r="O4" s="18">
        <f t="shared" si="1"/>
        <v>0.24257630618634915</v>
      </c>
      <c r="P4" s="18">
        <f t="shared" si="2"/>
        <v>0.31597689787041616</v>
      </c>
      <c r="Q4" s="18">
        <f t="shared" si="3"/>
        <v>2.6321093805296302E-2</v>
      </c>
      <c r="R4" s="18">
        <f t="shared" si="4"/>
        <v>1.616596772477364E-2</v>
      </c>
      <c r="S4" s="12">
        <v>327106.30906138115</v>
      </c>
      <c r="T4" s="12">
        <v>5039599.2651366796</v>
      </c>
      <c r="U4" s="12">
        <v>5363690.5324927792</v>
      </c>
      <c r="V4" s="12">
        <v>86205.393098562461</v>
      </c>
      <c r="W4" s="12">
        <v>237748.81572581912</v>
      </c>
      <c r="X4" s="12">
        <f t="shared" ref="X4:X17" si="10">SUM(S4:W4)</f>
        <v>11054350.31551522</v>
      </c>
      <c r="Y4" s="12">
        <v>23415695.79365262</v>
      </c>
      <c r="Z4" s="12">
        <v>20775315.381648269</v>
      </c>
      <c r="AA4" s="12">
        <v>16974945.221129607</v>
      </c>
      <c r="AB4" s="12">
        <v>3275144.78449282</v>
      </c>
      <c r="AC4" s="12">
        <v>14706748.13741459</v>
      </c>
      <c r="AD4" s="12">
        <f t="shared" ref="AD4:AD16" si="11">SUM(Y4:AC4)</f>
        <v>79147849.318337902</v>
      </c>
      <c r="AE4" s="12">
        <v>109223940.28477971</v>
      </c>
      <c r="AF4" s="18">
        <f t="shared" ref="AF4:AF17" si="12">(AE4-AD4)/AE4</f>
        <v>0.27536170996966763</v>
      </c>
    </row>
    <row r="5" spans="1:32" x14ac:dyDescent="0.2">
      <c r="A5" s="150">
        <v>2003</v>
      </c>
      <c r="B5" s="12">
        <f>Population_income_CPI!M58/(Population_income_CPI!O58/100)</f>
        <v>168221.28804056873</v>
      </c>
      <c r="C5" s="16">
        <f>Population_income_CPI!Q58</f>
        <v>30432.689552209424</v>
      </c>
      <c r="D5" s="16">
        <f>Population_income_CPI!L58/(Population_income_CPI!O58/100)</f>
        <v>13507.630465968014</v>
      </c>
      <c r="E5" s="16">
        <f t="shared" si="5"/>
        <v>7428.5714285714284</v>
      </c>
      <c r="F5" s="16">
        <v>571.42857142857144</v>
      </c>
      <c r="G5" s="42">
        <f t="shared" si="6"/>
        <v>22.645173390076561</v>
      </c>
      <c r="H5" s="173">
        <f t="shared" si="7"/>
        <v>2.252999860255541</v>
      </c>
      <c r="I5" s="42"/>
      <c r="J5" s="151">
        <f t="shared" si="8"/>
        <v>0.46192063585583942</v>
      </c>
      <c r="K5" s="151">
        <f t="shared" si="9"/>
        <v>0.15891027522302431</v>
      </c>
      <c r="L5" s="151"/>
      <c r="M5" s="151"/>
      <c r="N5" s="18">
        <f t="shared" si="0"/>
        <v>1.507493039808846E-2</v>
      </c>
      <c r="O5" s="18">
        <f t="shared" si="1"/>
        <v>0.28067006240654724</v>
      </c>
      <c r="P5" s="18">
        <f t="shared" si="2"/>
        <v>0.36354827394145078</v>
      </c>
      <c r="Q5" s="18">
        <f t="shared" si="3"/>
        <v>4.1852699864405596E-2</v>
      </c>
      <c r="R5" s="18">
        <f t="shared" si="4"/>
        <v>1.7101617630912808E-2</v>
      </c>
      <c r="S5" s="12">
        <v>366523.17551974021</v>
      </c>
      <c r="T5" s="12">
        <v>5858187.1755022667</v>
      </c>
      <c r="U5" s="12">
        <v>6284877.9830174251</v>
      </c>
      <c r="V5" s="12">
        <v>137927.33937479707</v>
      </c>
      <c r="W5" s="12">
        <v>264852.76238494646</v>
      </c>
      <c r="X5" s="12">
        <f t="shared" si="10"/>
        <v>12912368.435799174</v>
      </c>
      <c r="Y5" s="12">
        <v>24313424.065043531</v>
      </c>
      <c r="Z5" s="12">
        <v>20872148.334141716</v>
      </c>
      <c r="AA5" s="12">
        <v>17287602.317236144</v>
      </c>
      <c r="AB5" s="12">
        <v>3295542.2188211069</v>
      </c>
      <c r="AC5" s="12">
        <v>15487000.592633985</v>
      </c>
      <c r="AD5" s="12">
        <f t="shared" si="11"/>
        <v>81255717.527876496</v>
      </c>
      <c r="AE5" s="12">
        <v>112069381.10899001</v>
      </c>
      <c r="AF5" s="18">
        <f t="shared" si="12"/>
        <v>0.27495167079709781</v>
      </c>
    </row>
    <row r="6" spans="1:32" x14ac:dyDescent="0.2">
      <c r="A6" s="150">
        <v>2004</v>
      </c>
      <c r="B6" s="12">
        <f>Population_income_CPI!M59/(Population_income_CPI!O59/100)</f>
        <v>170183.58777080287</v>
      </c>
      <c r="C6" s="16">
        <f>Population_income_CPI!Q59</f>
        <v>31064.413405176871</v>
      </c>
      <c r="D6" s="16">
        <f>Population_income_CPI!L59/(Population_income_CPI!O59/100)</f>
        <v>14374.423055646648</v>
      </c>
      <c r="E6" s="16">
        <f t="shared" si="5"/>
        <v>7347.8260869565211</v>
      </c>
      <c r="F6" s="16">
        <v>565.21739130434776</v>
      </c>
      <c r="G6" s="42">
        <f t="shared" si="6"/>
        <v>23.161079992476132</v>
      </c>
      <c r="H6" s="173">
        <f t="shared" si="7"/>
        <v>2.1610894075483578</v>
      </c>
      <c r="I6" s="42"/>
      <c r="J6" s="151">
        <f t="shared" si="8"/>
        <v>0.46081854214292839</v>
      </c>
      <c r="K6" s="151">
        <f t="shared" si="9"/>
        <v>0.16046005090069906</v>
      </c>
      <c r="L6" s="151"/>
      <c r="M6" s="151"/>
      <c r="N6" s="18">
        <f t="shared" si="0"/>
        <v>8.3666781975157371E-3</v>
      </c>
      <c r="O6" s="18">
        <f t="shared" si="1"/>
        <v>0.28927213117382516</v>
      </c>
      <c r="P6" s="18">
        <f t="shared" si="2"/>
        <v>0.37633343913326239</v>
      </c>
      <c r="Q6" s="18">
        <f t="shared" si="3"/>
        <v>4.3842987286725921E-2</v>
      </c>
      <c r="R6" s="18">
        <f t="shared" si="4"/>
        <v>1.238298353509582E-2</v>
      </c>
      <c r="S6" s="12">
        <v>214920</v>
      </c>
      <c r="T6" s="12">
        <v>6350755</v>
      </c>
      <c r="U6" s="12">
        <v>6533077</v>
      </c>
      <c r="V6" s="12">
        <v>145624</v>
      </c>
      <c r="W6" s="12">
        <v>190769</v>
      </c>
      <c r="X6" s="12">
        <f t="shared" si="10"/>
        <v>13435145</v>
      </c>
      <c r="Y6" s="12">
        <v>25687614</v>
      </c>
      <c r="Z6" s="12">
        <v>21954258</v>
      </c>
      <c r="AA6" s="12">
        <v>17359810</v>
      </c>
      <c r="AB6" s="12">
        <v>3321489</v>
      </c>
      <c r="AC6" s="12">
        <v>15405738</v>
      </c>
      <c r="AD6" s="12">
        <f t="shared" si="11"/>
        <v>83728909</v>
      </c>
      <c r="AE6" s="12">
        <v>114175528</v>
      </c>
      <c r="AF6" s="18">
        <f t="shared" si="12"/>
        <v>0.26666501599186826</v>
      </c>
    </row>
    <row r="7" spans="1:32" x14ac:dyDescent="0.2">
      <c r="A7" s="150">
        <v>2005</v>
      </c>
      <c r="B7" s="12">
        <f>Population_income_CPI!M60/(Population_income_CPI!O60/100)</f>
        <v>173936.63316304519</v>
      </c>
      <c r="C7" s="16">
        <f>Population_income_CPI!Q60</f>
        <v>31567.645094651351</v>
      </c>
      <c r="D7" s="16">
        <f>Population_income_CPI!L60/(Population_income_CPI!O60/100)</f>
        <v>14510.207563470865</v>
      </c>
      <c r="E7" s="16">
        <f t="shared" si="5"/>
        <v>7959.1836734693889</v>
      </c>
      <c r="F7" s="16">
        <v>612.24489795918373</v>
      </c>
      <c r="G7" s="42">
        <f t="shared" si="6"/>
        <v>21.853576987151829</v>
      </c>
      <c r="H7" s="173">
        <f t="shared" si="7"/>
        <v>2.1755474521344698</v>
      </c>
      <c r="I7" s="42"/>
      <c r="J7" s="151">
        <f t="shared" si="8"/>
        <v>0.44988676827299867</v>
      </c>
      <c r="K7" s="151">
        <f t="shared" si="9"/>
        <v>0.15158950966682333</v>
      </c>
      <c r="L7" s="151"/>
      <c r="M7" s="151"/>
      <c r="N7" s="18">
        <f t="shared" si="0"/>
        <v>5.7085350464592425E-3</v>
      </c>
      <c r="O7" s="18">
        <f t="shared" si="1"/>
        <v>0.28494239521181042</v>
      </c>
      <c r="P7" s="18">
        <f t="shared" si="2"/>
        <v>0.36128011911042357</v>
      </c>
      <c r="Q7" s="18">
        <f t="shared" si="3"/>
        <v>3.7184221398650602E-2</v>
      </c>
      <c r="R7" s="18">
        <f t="shared" si="4"/>
        <v>9.6684073805540539E-3</v>
      </c>
      <c r="S7" s="12">
        <v>154477</v>
      </c>
      <c r="T7" s="12">
        <v>6305904</v>
      </c>
      <c r="U7" s="12">
        <v>6363312</v>
      </c>
      <c r="V7" s="12">
        <v>133383</v>
      </c>
      <c r="W7" s="12">
        <v>155766</v>
      </c>
      <c r="X7" s="12">
        <f t="shared" si="10"/>
        <v>13112842</v>
      </c>
      <c r="Y7" s="12">
        <v>27060708</v>
      </c>
      <c r="Z7" s="12">
        <v>22130452</v>
      </c>
      <c r="AA7" s="12">
        <v>17613236</v>
      </c>
      <c r="AB7" s="12">
        <v>3587086</v>
      </c>
      <c r="AC7" s="12">
        <v>16110823</v>
      </c>
      <c r="AD7" s="12">
        <f t="shared" si="11"/>
        <v>86502305</v>
      </c>
      <c r="AE7" s="12">
        <v>117162312</v>
      </c>
      <c r="AF7" s="18">
        <f>(AE7-AD7)/AE7</f>
        <v>0.26168830638985685</v>
      </c>
    </row>
    <row r="8" spans="1:32" x14ac:dyDescent="0.2">
      <c r="A8" s="150">
        <v>2006</v>
      </c>
      <c r="B8" s="12">
        <f>Population_income_CPI!M61/(Population_income_CPI!O61/100)</f>
        <v>179834.98786664379</v>
      </c>
      <c r="C8" s="16">
        <f>Population_income_CPI!Q61</f>
        <v>32420.179067926802</v>
      </c>
      <c r="D8" s="16">
        <f>Population_income_CPI!L61/(Population_income_CPI!O61/100)</f>
        <v>14956.398328263822</v>
      </c>
      <c r="E8" s="16">
        <f t="shared" si="5"/>
        <v>8750</v>
      </c>
      <c r="F8" s="16">
        <v>673.07692307692309</v>
      </c>
      <c r="G8" s="42">
        <f t="shared" si="6"/>
        <v>20.552570041902147</v>
      </c>
      <c r="H8" s="173">
        <f t="shared" si="7"/>
        <v>2.1676461375504315</v>
      </c>
      <c r="I8" s="42"/>
      <c r="J8" s="151">
        <f t="shared" si="8"/>
        <v>0.44600463613816582</v>
      </c>
      <c r="K8" s="151">
        <f t="shared" si="9"/>
        <v>0.16653695757442177</v>
      </c>
      <c r="L8" s="151"/>
      <c r="M8" s="151"/>
      <c r="N8" s="18">
        <f t="shared" si="0"/>
        <v>7.1853097281460391E-3</v>
      </c>
      <c r="O8" s="18">
        <f t="shared" si="1"/>
        <v>0.31106394118269015</v>
      </c>
      <c r="P8" s="18">
        <f t="shared" si="2"/>
        <v>0.40292436185062169</v>
      </c>
      <c r="Q8" s="18">
        <f t="shared" si="3"/>
        <v>4.8077904896944822E-2</v>
      </c>
      <c r="R8" s="18">
        <f t="shared" si="4"/>
        <v>9.6791598267829508E-3</v>
      </c>
      <c r="S8" s="12">
        <v>202927</v>
      </c>
      <c r="T8" s="12">
        <v>7072570</v>
      </c>
      <c r="U8" s="12">
        <v>7172048</v>
      </c>
      <c r="V8" s="12">
        <v>182218</v>
      </c>
      <c r="W8" s="12">
        <v>157006</v>
      </c>
      <c r="X8" s="12">
        <f t="shared" si="10"/>
        <v>14786769</v>
      </c>
      <c r="Y8" s="12">
        <v>28241928</v>
      </c>
      <c r="Z8" s="12">
        <v>22736708</v>
      </c>
      <c r="AA8" s="12">
        <v>17799986</v>
      </c>
      <c r="AB8" s="12">
        <v>3790057</v>
      </c>
      <c r="AC8" s="12">
        <v>16221036</v>
      </c>
      <c r="AD8" s="12">
        <f t="shared" si="11"/>
        <v>88789715</v>
      </c>
      <c r="AE8" s="12">
        <v>119953568</v>
      </c>
      <c r="AF8" s="18">
        <f t="shared" si="12"/>
        <v>0.25979930000915019</v>
      </c>
    </row>
    <row r="9" spans="1:32" x14ac:dyDescent="0.2">
      <c r="A9" s="150">
        <v>2007</v>
      </c>
      <c r="B9" s="12">
        <f>Population_income_CPI!M62/(Population_income_CPI!O62/100)</f>
        <v>183943.10808497312</v>
      </c>
      <c r="C9" s="16">
        <f>Population_income_CPI!Q62</f>
        <v>33478.69769954947</v>
      </c>
      <c r="D9" s="16">
        <f>Population_income_CPI!L62/(Population_income_CPI!O62/100)</f>
        <v>15603.284796794343</v>
      </c>
      <c r="E9" s="16">
        <f t="shared" si="5"/>
        <v>8821.4285714285706</v>
      </c>
      <c r="F9" s="16">
        <v>678.57142857142856</v>
      </c>
      <c r="G9" s="42">
        <f t="shared" si="6"/>
        <v>20.851850309227725</v>
      </c>
      <c r="H9" s="173">
        <f t="shared" si="7"/>
        <v>2.1456185755468353</v>
      </c>
      <c r="I9" s="42"/>
      <c r="J9" s="151">
        <f t="shared" si="8"/>
        <v>0.43125464618431925</v>
      </c>
      <c r="K9" s="151">
        <f t="shared" si="9"/>
        <v>0.15462946231107583</v>
      </c>
      <c r="L9" s="151">
        <f>([10]P10_P11_T7!$D$12+[10]P10_P11_T7!$D$13)/[10]P10_P11_T7!$D$23</f>
        <v>0.18584769540794191</v>
      </c>
      <c r="M9" s="151">
        <f>([10]P10_P11_T7!$D$12+[10]P10_P11_T7!$D$13)/AE9</f>
        <v>3.8289669063055913E-2</v>
      </c>
      <c r="N9" s="18">
        <f t="shared" si="0"/>
        <v>6.5412284979040232E-3</v>
      </c>
      <c r="O9" s="18">
        <f t="shared" si="1"/>
        <v>0.30111600676182859</v>
      </c>
      <c r="P9" s="18">
        <f t="shared" si="2"/>
        <v>0.36897030800577957</v>
      </c>
      <c r="Q9" s="18">
        <f t="shared" si="3"/>
        <v>3.7165966094077824E-2</v>
      </c>
      <c r="R9" s="18">
        <f t="shared" si="4"/>
        <v>1.7532610314635214E-2</v>
      </c>
      <c r="S9" s="12">
        <v>195696</v>
      </c>
      <c r="T9" s="12">
        <v>6830813</v>
      </c>
      <c r="U9" s="12">
        <v>6574065</v>
      </c>
      <c r="V9" s="12">
        <v>121734</v>
      </c>
      <c r="W9" s="12">
        <v>297573</v>
      </c>
      <c r="X9" s="12">
        <f t="shared" si="10"/>
        <v>14019881</v>
      </c>
      <c r="Y9" s="12">
        <v>29917316</v>
      </c>
      <c r="Z9" s="12">
        <v>22684988</v>
      </c>
      <c r="AA9" s="12">
        <v>17817328</v>
      </c>
      <c r="AB9" s="12">
        <v>3275416</v>
      </c>
      <c r="AC9" s="12">
        <v>16972544</v>
      </c>
      <c r="AD9" s="12">
        <f t="shared" si="11"/>
        <v>90667592</v>
      </c>
      <c r="AE9" s="12">
        <v>122434200</v>
      </c>
      <c r="AF9" s="18">
        <f t="shared" si="12"/>
        <v>0.25945861532153597</v>
      </c>
    </row>
    <row r="10" spans="1:32" x14ac:dyDescent="0.2">
      <c r="A10" s="150">
        <v>2008</v>
      </c>
      <c r="B10" s="12">
        <f>Population_income_CPI!M63/(Population_income_CPI!O63/100)</f>
        <v>192847.76518054429</v>
      </c>
      <c r="C10" s="16">
        <f>Population_income_CPI!Q63</f>
        <v>34311.81984854761</v>
      </c>
      <c r="D10" s="16">
        <f>Population_income_CPI!L63/(Population_income_CPI!O63/100)</f>
        <v>15590.558598633372</v>
      </c>
      <c r="E10" s="16">
        <f t="shared" si="5"/>
        <v>8844.2622950819677</v>
      </c>
      <c r="F10" s="16">
        <v>680.32786885245901</v>
      </c>
      <c r="G10" s="42">
        <f t="shared" si="6"/>
        <v>21.804844626530492</v>
      </c>
      <c r="H10" s="173">
        <f t="shared" si="7"/>
        <v>2.2008075997710113</v>
      </c>
      <c r="I10" s="42"/>
      <c r="J10" s="151">
        <f t="shared" si="8"/>
        <v>0.42247962110206028</v>
      </c>
      <c r="K10" s="151">
        <f t="shared" si="9"/>
        <v>0.15994370660643056</v>
      </c>
      <c r="L10" s="151">
        <f>([11]P10_P11_T7!$E$12+[11]P10_P11_T7!$E$13)/[11]P10_P11_T7!$E$23</f>
        <v>0.17398487643057842</v>
      </c>
      <c r="M10" s="151">
        <f>([11]P10_P11_T7!$E$12+[11]P10_P11_T7!$E$13)/AE10</f>
        <v>3.575838787790013E-2</v>
      </c>
      <c r="N10" s="18">
        <f t="shared" si="0"/>
        <v>7.7577810108996389E-3</v>
      </c>
      <c r="O10" s="18">
        <f t="shared" si="1"/>
        <v>0.31097369645473211</v>
      </c>
      <c r="P10" s="18">
        <f t="shared" si="2"/>
        <v>0.40564277837818791</v>
      </c>
      <c r="Q10" s="18">
        <f t="shared" si="3"/>
        <v>5.0704826193060271E-2</v>
      </c>
      <c r="R10" s="18">
        <f t="shared" si="4"/>
        <v>1.726831371933649E-2</v>
      </c>
      <c r="S10" s="12">
        <v>247796</v>
      </c>
      <c r="T10" s="12">
        <v>7266393</v>
      </c>
      <c r="U10" s="12">
        <v>7090897</v>
      </c>
      <c r="V10" s="12">
        <v>202060</v>
      </c>
      <c r="W10" s="12">
        <v>305927</v>
      </c>
      <c r="X10" s="12">
        <f t="shared" si="10"/>
        <v>15113073</v>
      </c>
      <c r="Y10" s="12">
        <v>31941608</v>
      </c>
      <c r="Z10" s="12">
        <v>23366584</v>
      </c>
      <c r="AA10" s="12">
        <v>17480644</v>
      </c>
      <c r="AB10" s="12">
        <v>3985025</v>
      </c>
      <c r="AC10" s="12">
        <v>17716090</v>
      </c>
      <c r="AD10" s="12">
        <f t="shared" si="11"/>
        <v>94489951</v>
      </c>
      <c r="AE10" s="12">
        <v>125397152</v>
      </c>
      <c r="AF10" s="18">
        <f t="shared" si="12"/>
        <v>0.24647450525830125</v>
      </c>
    </row>
    <row r="11" spans="1:32" x14ac:dyDescent="0.2">
      <c r="A11" s="150">
        <v>2009</v>
      </c>
      <c r="B11" s="12">
        <f>Population_income_CPI!M64/(Population_income_CPI!O64/100)</f>
        <v>185338.11241378685</v>
      </c>
      <c r="C11" s="16">
        <f>Population_income_CPI!Q64</f>
        <v>33717.269643215717</v>
      </c>
      <c r="D11" s="16">
        <f>Population_income_CPI!L64/(Population_income_CPI!O64/100)</f>
        <v>15999.560778748049</v>
      </c>
      <c r="E11" s="16">
        <f t="shared" si="5"/>
        <v>9300</v>
      </c>
      <c r="F11" s="16">
        <v>715.38461538461536</v>
      </c>
      <c r="G11" s="42">
        <f t="shared" si="6"/>
        <v>19.928829291805037</v>
      </c>
      <c r="H11" s="173">
        <f t="shared" si="7"/>
        <v>2.1073872032788428</v>
      </c>
      <c r="I11" s="42"/>
      <c r="J11" s="151">
        <f t="shared" si="8"/>
        <v>0.41995765514896943</v>
      </c>
      <c r="K11" s="151">
        <f t="shared" si="9"/>
        <v>0.16068634891489192</v>
      </c>
      <c r="L11" s="151">
        <f>([12]P10_P11_T7!$D$12+[12]P10_P11_T7!$D$13)/[12]P10_P11_T7!$D$23</f>
        <v>0.14349156773889218</v>
      </c>
      <c r="M11" s="151">
        <f>([12]P10_P11_T7!$D$12+[12]P10_P11_T7!$D$13)/AE11</f>
        <v>2.7396174254439836E-2</v>
      </c>
      <c r="N11" s="18">
        <f t="shared" si="0"/>
        <v>5.9582246272177645E-3</v>
      </c>
      <c r="O11" s="18">
        <f t="shared" si="1"/>
        <v>0.32160459867238445</v>
      </c>
      <c r="P11" s="18">
        <f t="shared" si="2"/>
        <v>0.40909827831873047</v>
      </c>
      <c r="Q11" s="18">
        <f t="shared" si="3"/>
        <v>3.3938971163839725E-2</v>
      </c>
      <c r="R11" s="18">
        <f t="shared" si="4"/>
        <v>1.3518488595023997E-2</v>
      </c>
      <c r="S11" s="12">
        <v>193773</v>
      </c>
      <c r="T11" s="12">
        <v>7572590</v>
      </c>
      <c r="U11" s="12">
        <v>7287527</v>
      </c>
      <c r="V11" s="12">
        <v>130194</v>
      </c>
      <c r="W11" s="12">
        <v>247636</v>
      </c>
      <c r="X11" s="12">
        <f t="shared" si="10"/>
        <v>15431720</v>
      </c>
      <c r="Y11" s="12">
        <v>32521936</v>
      </c>
      <c r="Z11" s="12">
        <v>23546274</v>
      </c>
      <c r="AA11" s="12">
        <v>17813634</v>
      </c>
      <c r="AB11" s="12">
        <v>3836121</v>
      </c>
      <c r="AC11" s="12">
        <v>18318320</v>
      </c>
      <c r="AD11" s="12">
        <f t="shared" si="11"/>
        <v>96036285</v>
      </c>
      <c r="AE11" s="12">
        <v>127712832</v>
      </c>
      <c r="AF11" s="18">
        <f t="shared" si="12"/>
        <v>0.24802947757042926</v>
      </c>
    </row>
    <row r="12" spans="1:32" x14ac:dyDescent="0.2">
      <c r="A12" s="150">
        <v>2010</v>
      </c>
      <c r="B12" s="12">
        <f>Population_income_CPI!M65/(Population_income_CPI!O65/100)</f>
        <v>194298.50090062714</v>
      </c>
      <c r="C12" s="16">
        <f>Population_income_CPI!Q65</f>
        <v>35192.451582983231</v>
      </c>
      <c r="D12" s="16">
        <f>Population_income_CPI!L65/(Population_income_CPI!O65/100)</f>
        <v>16897.324090351172</v>
      </c>
      <c r="E12" s="16">
        <f t="shared" si="5"/>
        <v>9338.0281690140855</v>
      </c>
      <c r="F12" s="16">
        <v>718.30985915492965</v>
      </c>
      <c r="G12" s="42">
        <f t="shared" si="6"/>
        <v>20.807230111530206</v>
      </c>
      <c r="H12" s="173">
        <f t="shared" si="7"/>
        <v>2.0827233587286802</v>
      </c>
      <c r="I12" s="42"/>
      <c r="J12" s="151">
        <f t="shared" si="8"/>
        <v>0.40151387695294471</v>
      </c>
      <c r="K12" s="151">
        <f t="shared" si="9"/>
        <v>0.14680168767127691</v>
      </c>
      <c r="L12" s="151">
        <f>([13]P10_P11_T7!$D$12+[13]P10_P11_T7!$D$13)/[13]P10_P11_T7!$D$23</f>
        <v>0.13116551474413682</v>
      </c>
      <c r="M12" s="151">
        <f>([13]P10_P11_T7!$D$12+[13]P10_P11_T7!$D$13)/AE12</f>
        <v>2.4307158099564352E-2</v>
      </c>
      <c r="N12" s="18">
        <f t="shared" si="0"/>
        <v>9.3856474995219139E-3</v>
      </c>
      <c r="O12" s="18">
        <f t="shared" si="1"/>
        <v>0.29847101688510641</v>
      </c>
      <c r="P12" s="18">
        <f t="shared" si="2"/>
        <v>0.37438185160956844</v>
      </c>
      <c r="Q12" s="18">
        <f t="shared" si="3"/>
        <v>3.6195125070859958E-2</v>
      </c>
      <c r="R12" s="18">
        <f t="shared" si="4"/>
        <v>1.5080717057102557E-2</v>
      </c>
      <c r="S12" s="12">
        <f>AVERAGE(S11,S13)</f>
        <v>318917</v>
      </c>
      <c r="T12" s="12">
        <f t="shared" ref="T12:AC12" si="13">AVERAGE(T11,T13)</f>
        <v>6803965</v>
      </c>
      <c r="U12" s="12">
        <f t="shared" si="13"/>
        <v>6752624</v>
      </c>
      <c r="V12" s="12">
        <f t="shared" si="13"/>
        <v>122815</v>
      </c>
      <c r="W12" s="12">
        <f t="shared" si="13"/>
        <v>288248</v>
      </c>
      <c r="X12" s="12">
        <f t="shared" si="10"/>
        <v>14286569</v>
      </c>
      <c r="Y12" s="12">
        <f t="shared" si="13"/>
        <v>33979222</v>
      </c>
      <c r="Z12" s="12">
        <f t="shared" si="13"/>
        <v>22796066</v>
      </c>
      <c r="AA12" s="12">
        <f t="shared" si="13"/>
        <v>18036729</v>
      </c>
      <c r="AB12" s="12">
        <f t="shared" si="13"/>
        <v>3393136.5</v>
      </c>
      <c r="AC12" s="12">
        <f t="shared" si="13"/>
        <v>19113680</v>
      </c>
      <c r="AD12" s="12">
        <f t="shared" si="11"/>
        <v>97318833.5</v>
      </c>
      <c r="AE12" s="12">
        <v>129308288</v>
      </c>
      <c r="AF12" s="18">
        <f t="shared" si="12"/>
        <v>0.24738904980321139</v>
      </c>
    </row>
    <row r="13" spans="1:32" x14ac:dyDescent="0.2">
      <c r="A13" s="150">
        <v>2011</v>
      </c>
      <c r="B13" s="12">
        <f>Population_income_CPI!M66/(Population_income_CPI!O66/100)</f>
        <v>203703.0967804119</v>
      </c>
      <c r="C13" s="16">
        <f>Population_income_CPI!Q66</f>
        <v>36034.00753831389</v>
      </c>
      <c r="D13" s="16">
        <f>Population_income_CPI!L66/(Population_income_CPI!O66/100)</f>
        <v>16979.99342416018</v>
      </c>
      <c r="E13" s="16">
        <f t="shared" si="5"/>
        <v>9201.2987012987014</v>
      </c>
      <c r="F13" s="16">
        <v>707.79220779220782</v>
      </c>
      <c r="G13" s="42">
        <f t="shared" si="6"/>
        <v>22.138515810997482</v>
      </c>
      <c r="H13" s="173">
        <f t="shared" si="7"/>
        <v>2.1221449642637955</v>
      </c>
      <c r="I13" s="42"/>
      <c r="J13" s="151">
        <f t="shared" si="8"/>
        <v>0.38352384451259364</v>
      </c>
      <c r="K13" s="151">
        <f t="shared" si="9"/>
        <v>0.13327823336188127</v>
      </c>
      <c r="L13" s="151">
        <f>([14]P10_P11_T7!$D$12+[14]P10_P11_T7!$D$13)/[14]P10_P11_T7!$D$23</f>
        <v>0.12230040061153052</v>
      </c>
      <c r="M13" s="151">
        <f>([14]P10_P11_T7!$D$12+[14]P10_P11_T7!$D$13)/AE13</f>
        <v>2.3261809837921824E-2</v>
      </c>
      <c r="N13" s="18">
        <f t="shared" si="0"/>
        <v>1.2531172653919511E-2</v>
      </c>
      <c r="O13" s="18">
        <f t="shared" si="1"/>
        <v>0.27376298985505576</v>
      </c>
      <c r="P13" s="18">
        <f t="shared" si="2"/>
        <v>0.34051374208207047</v>
      </c>
      <c r="Q13" s="18">
        <f t="shared" si="3"/>
        <v>3.9128831328012932E-2</v>
      </c>
      <c r="R13" s="18">
        <f t="shared" si="4"/>
        <v>1.651812442990722E-2</v>
      </c>
      <c r="S13" s="12">
        <v>444061</v>
      </c>
      <c r="T13" s="12">
        <v>6035340</v>
      </c>
      <c r="U13" s="12">
        <v>6217721</v>
      </c>
      <c r="V13" s="12">
        <v>115436</v>
      </c>
      <c r="W13" s="12">
        <v>328860</v>
      </c>
      <c r="X13" s="12">
        <f t="shared" si="10"/>
        <v>13141418</v>
      </c>
      <c r="Y13" s="12">
        <v>35436508</v>
      </c>
      <c r="Z13" s="12">
        <v>22045858</v>
      </c>
      <c r="AA13" s="12">
        <v>18259824</v>
      </c>
      <c r="AB13" s="12">
        <v>2950152</v>
      </c>
      <c r="AC13" s="12">
        <v>19909040</v>
      </c>
      <c r="AD13" s="12">
        <f t="shared" si="11"/>
        <v>98601382</v>
      </c>
      <c r="AE13" s="12">
        <v>130903744</v>
      </c>
      <c r="AF13" s="18">
        <f t="shared" si="12"/>
        <v>0.24676423311467699</v>
      </c>
    </row>
    <row r="14" spans="1:32" x14ac:dyDescent="0.2">
      <c r="A14" s="150">
        <v>2012</v>
      </c>
      <c r="B14" s="12">
        <f>Population_income_CPI!M67/(Population_income_CPI!O67/100)</f>
        <v>206503.83225925418</v>
      </c>
      <c r="C14" s="16">
        <f>Population_income_CPI!Q67</f>
        <v>37260.784022962733</v>
      </c>
      <c r="D14" s="16">
        <f>Population_income_CPI!L67/(Population_income_CPI!O67/100)</f>
        <v>17897.960708454259</v>
      </c>
      <c r="E14" s="16">
        <f t="shared" si="5"/>
        <v>9982.7160493827141</v>
      </c>
      <c r="F14" s="16">
        <v>767.90123456790116</v>
      </c>
      <c r="G14" s="42">
        <f t="shared" si="6"/>
        <v>20.686137043036844</v>
      </c>
      <c r="H14" s="173">
        <f t="shared" si="7"/>
        <v>2.0818452241523961</v>
      </c>
      <c r="I14" s="42"/>
      <c r="J14" s="151">
        <f t="shared" si="8"/>
        <v>0.38207087048100102</v>
      </c>
      <c r="K14" s="151">
        <f t="shared" si="9"/>
        <v>0.1376642622258811</v>
      </c>
      <c r="L14" s="151">
        <f>([15]P10_P11_T7!$D$12+[15]P10_P11_T7!$D$13)/[15]P10_P11_T7!$D$23</f>
        <v>0.11813774491131125</v>
      </c>
      <c r="M14" s="151">
        <f>([15]P10_P11_T7!$D$12+[15]P10_P11_T7!$D$13)/AE14</f>
        <v>2.2855028125777617E-2</v>
      </c>
      <c r="N14" s="18">
        <f t="shared" si="0"/>
        <v>1.1395824029769363E-2</v>
      </c>
      <c r="O14" s="18">
        <f t="shared" si="1"/>
        <v>0.2899244163317215</v>
      </c>
      <c r="P14" s="18">
        <f t="shared" si="2"/>
        <v>0.35630788361516974</v>
      </c>
      <c r="Q14" s="18">
        <f t="shared" si="3"/>
        <v>4.0294771231904704E-2</v>
      </c>
      <c r="R14" s="18">
        <f t="shared" si="4"/>
        <v>1.6247869850586898E-2</v>
      </c>
      <c r="S14" s="12">
        <v>416564</v>
      </c>
      <c r="T14" s="12">
        <v>6552787</v>
      </c>
      <c r="U14" s="12">
        <v>6526158</v>
      </c>
      <c r="V14" s="12">
        <v>135326</v>
      </c>
      <c r="W14" s="12">
        <v>335003</v>
      </c>
      <c r="X14" s="12">
        <f t="shared" si="10"/>
        <v>13965838</v>
      </c>
      <c r="Y14" s="12">
        <v>36554092</v>
      </c>
      <c r="Z14" s="12">
        <v>22601708</v>
      </c>
      <c r="AA14" s="12">
        <v>18316064</v>
      </c>
      <c r="AB14" s="12">
        <v>3358401</v>
      </c>
      <c r="AC14" s="12">
        <v>20618272</v>
      </c>
      <c r="AD14" s="12">
        <f t="shared" si="11"/>
        <v>101448537</v>
      </c>
      <c r="AE14" s="12">
        <v>133742080</v>
      </c>
      <c r="AF14" s="18">
        <f t="shared" si="12"/>
        <v>0.24146134858976323</v>
      </c>
    </row>
    <row r="15" spans="1:32" x14ac:dyDescent="0.2">
      <c r="A15" s="150">
        <v>2013</v>
      </c>
      <c r="B15" s="12">
        <f>Population_income_CPI!M68/(Population_income_CPI!O68/100)</f>
        <v>210571.89684727529</v>
      </c>
      <c r="C15" s="16">
        <f>Population_income_CPI!Q68</f>
        <v>38363.466915836252</v>
      </c>
      <c r="D15" s="16">
        <f>Population_income_CPI!L68/(Population_income_CPI!O68/100)</f>
        <v>18798.663769369065</v>
      </c>
      <c r="E15" s="16">
        <f t="shared" si="5"/>
        <v>10131.03448275862</v>
      </c>
      <c r="F15" s="16">
        <v>779.31034482758616</v>
      </c>
      <c r="G15" s="42">
        <f t="shared" si="6"/>
        <v>20.784836652726291</v>
      </c>
      <c r="H15" s="173">
        <f t="shared" si="7"/>
        <v>2.0407549912322218</v>
      </c>
      <c r="I15" s="42"/>
      <c r="J15" s="151">
        <f t="shared" si="8"/>
        <v>0.37535266525339661</v>
      </c>
      <c r="K15" s="151">
        <f t="shared" si="9"/>
        <v>0.12832528921300349</v>
      </c>
      <c r="L15" s="151">
        <f>([16]P10_P11_T7!$D$12+[16]P10_P11_T7!$D$13)/[16]P10_P11_T7!$D$23</f>
        <v>0.11422784333121364</v>
      </c>
      <c r="M15" s="151">
        <f>([16]P10_P11_T7!$D$12+[16]P10_P11_T7!$D$13)/AE15</f>
        <v>2.2314589825042527E-2</v>
      </c>
      <c r="N15" s="18">
        <f t="shared" si="0"/>
        <v>1.0962667960512184E-2</v>
      </c>
      <c r="O15" s="18">
        <f t="shared" si="1"/>
        <v>0.26523445946236207</v>
      </c>
      <c r="P15" s="18">
        <f t="shared" si="2"/>
        <v>0.34388858412785589</v>
      </c>
      <c r="Q15" s="18">
        <f t="shared" si="3"/>
        <v>2.6921784170806422E-2</v>
      </c>
      <c r="R15" s="18">
        <f t="shared" si="4"/>
        <v>2.0136204455114645E-2</v>
      </c>
      <c r="S15" s="12">
        <v>407695</v>
      </c>
      <c r="T15" s="12">
        <v>5927256</v>
      </c>
      <c r="U15" s="12">
        <v>6291388</v>
      </c>
      <c r="V15" s="12">
        <v>90189</v>
      </c>
      <c r="W15" s="12">
        <v>427870</v>
      </c>
      <c r="X15" s="12">
        <f t="shared" si="10"/>
        <v>13144398</v>
      </c>
      <c r="Y15" s="12">
        <v>37189396</v>
      </c>
      <c r="Z15" s="12">
        <v>22347232</v>
      </c>
      <c r="AA15" s="12">
        <v>18294844</v>
      </c>
      <c r="AB15" s="12">
        <v>3350038</v>
      </c>
      <c r="AC15" s="12">
        <v>21248791</v>
      </c>
      <c r="AD15" s="12">
        <f t="shared" si="11"/>
        <v>102430301</v>
      </c>
      <c r="AE15" s="12">
        <v>135624272</v>
      </c>
      <c r="AF15" s="18">
        <f t="shared" si="12"/>
        <v>0.24474948702397459</v>
      </c>
    </row>
    <row r="16" spans="1:32" x14ac:dyDescent="0.2">
      <c r="A16" s="150">
        <v>2014</v>
      </c>
      <c r="B16" s="12">
        <f>Population_income_CPI!M69/(Population_income_CPI!O69/100)</f>
        <v>207149.64575063498</v>
      </c>
      <c r="C16" s="16">
        <f>Population_income_CPI!Q69</f>
        <v>37932.010205715298</v>
      </c>
      <c r="D16" s="16">
        <f>Population_income_CPI!L69/(Population_income_CPI!O69/100)</f>
        <v>18906.8180760834</v>
      </c>
      <c r="E16" s="16">
        <f t="shared" si="5"/>
        <v>10120.430107526881</v>
      </c>
      <c r="F16" s="16">
        <v>778.49462365591398</v>
      </c>
      <c r="G16" s="42">
        <f t="shared" si="6"/>
        <v>20.468462659168139</v>
      </c>
      <c r="H16" s="173">
        <f t="shared" si="7"/>
        <v>2.0062609188427234</v>
      </c>
      <c r="I16" s="42"/>
      <c r="J16" s="151">
        <f t="shared" si="8"/>
        <v>0.37667003222344392</v>
      </c>
      <c r="K16" s="151">
        <f t="shared" si="9"/>
        <v>0.12973430748506407</v>
      </c>
      <c r="L16" s="151">
        <f>([17]T7_AC2014!$D$12+[17]T7_AC2014!$D$13)/[17]T7_AC2014!$D$29</f>
        <v>0.1090605832990677</v>
      </c>
      <c r="M16" s="151">
        <f>([17]T7_AC2014!$D$12+[17]T7_AC2014!$D$13)/AE16</f>
        <v>2.1638282715057702E-2</v>
      </c>
      <c r="N16" s="18">
        <f t="shared" si="0"/>
        <v>1.0727167406184302E-2</v>
      </c>
      <c r="O16" s="18">
        <f t="shared" si="1"/>
        <v>0.26594073207473479</v>
      </c>
      <c r="P16" s="18">
        <f t="shared" si="2"/>
        <v>0.33565518847823383</v>
      </c>
      <c r="Q16" s="18">
        <f t="shared" si="3"/>
        <v>2.6179625592728906E-2</v>
      </c>
      <c r="R16" s="18">
        <f t="shared" si="4"/>
        <v>2.5912513371754948E-2</v>
      </c>
      <c r="S16" s="12">
        <v>407260</v>
      </c>
      <c r="T16" s="12">
        <v>6101191</v>
      </c>
      <c r="U16" s="12">
        <v>6573778</v>
      </c>
      <c r="V16" s="12">
        <v>91908</v>
      </c>
      <c r="W16" s="12">
        <v>568082</v>
      </c>
      <c r="X16" s="12">
        <f t="shared" si="10"/>
        <v>13742219</v>
      </c>
      <c r="Y16" s="12">
        <v>37965288</v>
      </c>
      <c r="Z16" s="12">
        <v>22941920</v>
      </c>
      <c r="AA16" s="12">
        <v>19584914</v>
      </c>
      <c r="AB16" s="12">
        <v>3510669</v>
      </c>
      <c r="AC16" s="12">
        <v>21923076</v>
      </c>
      <c r="AD16" s="12">
        <f t="shared" si="11"/>
        <v>105925867</v>
      </c>
      <c r="AE16" s="12">
        <v>139013296</v>
      </c>
      <c r="AF16" s="18">
        <f t="shared" si="12"/>
        <v>0.23801629018277504</v>
      </c>
    </row>
    <row r="17" spans="1:32" x14ac:dyDescent="0.2">
      <c r="A17" s="150">
        <v>2015</v>
      </c>
      <c r="B17" s="12">
        <f>Population_income_CPI!M70/(Population_income_CPI!O70/100)</f>
        <v>199209.46770427426</v>
      </c>
      <c r="C17" s="16">
        <f>Population_income_CPI!Q70</f>
        <v>35856.595538842455</v>
      </c>
      <c r="D17" s="16">
        <f>Population_income_CPI!L70/(Population_income_CPI!O70/100)</f>
        <v>17249.33937675042</v>
      </c>
      <c r="E17" s="16">
        <f>F17*13</f>
        <v>10244</v>
      </c>
      <c r="F17" s="16">
        <v>788</v>
      </c>
      <c r="G17" s="42">
        <f t="shared" si="6"/>
        <v>19.446453309671444</v>
      </c>
      <c r="H17" s="173">
        <f t="shared" si="7"/>
        <v>2.078722828491153</v>
      </c>
      <c r="I17" s="42"/>
      <c r="J17" s="151">
        <f t="shared" si="8"/>
        <v>0.38053559044516388</v>
      </c>
      <c r="K17" s="151">
        <f t="shared" si="9"/>
        <v>0.13379879351738636</v>
      </c>
      <c r="L17" s="151">
        <f>([18]T7!$D$12+[18]T7!$D$13)/[18]T7!$D$29</f>
        <v>0.12452041953506478</v>
      </c>
      <c r="M17" s="151">
        <f>([18]T7!$D$12+[18]T7!$D$13)/AE17</f>
        <v>2.403991807624194E-2</v>
      </c>
      <c r="N17" s="18">
        <f t="shared" si="0"/>
        <v>1.2119070043392863E-2</v>
      </c>
      <c r="O17" s="18">
        <f t="shared" si="1"/>
        <v>0.26139297942480633</v>
      </c>
      <c r="P17" s="18">
        <f t="shared" si="2"/>
        <v>0.33805210263640012</v>
      </c>
      <c r="Q17" s="18">
        <f t="shared" si="3"/>
        <v>3.0036974014634274E-2</v>
      </c>
      <c r="R17" s="18">
        <f t="shared" si="4"/>
        <v>3.8171554650932471E-2</v>
      </c>
      <c r="S17" s="12">
        <v>443832</v>
      </c>
      <c r="T17" s="12">
        <v>5880607</v>
      </c>
      <c r="U17" s="12">
        <v>6936556</v>
      </c>
      <c r="V17" s="12">
        <v>102100</v>
      </c>
      <c r="W17" s="12">
        <v>899208</v>
      </c>
      <c r="X17" s="12">
        <f t="shared" si="10"/>
        <v>14262303</v>
      </c>
      <c r="Y17" s="12">
        <v>36622612</v>
      </c>
      <c r="Z17" s="12">
        <v>22497188</v>
      </c>
      <c r="AA17" s="12">
        <v>20519192</v>
      </c>
      <c r="AB17" s="12">
        <v>3399144</v>
      </c>
      <c r="AC17" s="12">
        <v>23557018</v>
      </c>
      <c r="AD17" s="12">
        <f>SUM(Y17:AC17)</f>
        <v>106595154</v>
      </c>
      <c r="AE17" s="12">
        <v>142540336</v>
      </c>
      <c r="AF17" s="18">
        <f t="shared" si="12"/>
        <v>0.25217551051654602</v>
      </c>
    </row>
    <row r="19" spans="1:32" x14ac:dyDescent="0.2">
      <c r="A19" s="150" t="s">
        <v>212</v>
      </c>
      <c r="B19" s="18">
        <f>B17/B3-1</f>
        <v>0.20978114744171306</v>
      </c>
      <c r="C19" s="18">
        <f t="shared" ref="C19:E19" si="14">C17/C3-1</f>
        <v>0.18210792517442842</v>
      </c>
      <c r="D19" s="18">
        <f t="shared" si="14"/>
        <v>0.25678408956301979</v>
      </c>
      <c r="E19" s="18">
        <f t="shared" si="14"/>
        <v>0.48844444444444446</v>
      </c>
      <c r="I19" s="152" t="s">
        <v>193</v>
      </c>
      <c r="J19" s="156">
        <f t="shared" ref="J19:R19" si="15">AVERAGE(J3:J17)</f>
        <v>0.42214099621118034</v>
      </c>
      <c r="K19" s="156">
        <f t="shared" si="15"/>
        <v>0.14675472969662159</v>
      </c>
      <c r="L19" s="156">
        <f t="shared" si="15"/>
        <v>0.13585962733441526</v>
      </c>
      <c r="M19" s="156">
        <f t="shared" si="15"/>
        <v>2.6651224208333532E-2</v>
      </c>
      <c r="N19" s="156">
        <f t="shared" si="15"/>
        <v>1.0051038845401325E-2</v>
      </c>
      <c r="O19" s="156">
        <f t="shared" si="15"/>
        <v>0.28258101007267183</v>
      </c>
      <c r="P19" s="156">
        <f t="shared" si="15"/>
        <v>0.36039834786858227</v>
      </c>
      <c r="Q19" s="156">
        <f t="shared" si="15"/>
        <v>3.7039369904493268E-2</v>
      </c>
      <c r="R19" s="156">
        <f t="shared" si="15"/>
        <v>1.7506515306509061E-2</v>
      </c>
      <c r="S19" s="150" t="s">
        <v>192</v>
      </c>
      <c r="Y19" s="12"/>
      <c r="Z19" s="12"/>
    </row>
    <row r="20" spans="1:32" x14ac:dyDescent="0.2">
      <c r="J20" s="160">
        <f>J17/J3-1</f>
        <v>-0.19035013601831119</v>
      </c>
      <c r="K20" s="160">
        <f>K17/K3-1</f>
        <v>-3.9457066546461084E-2</v>
      </c>
      <c r="L20" s="160"/>
      <c r="M20" s="160"/>
      <c r="N20" s="160">
        <f>N17/N3-1</f>
        <v>-7.3594049950585605E-2</v>
      </c>
      <c r="O20" s="160">
        <f>O17/O3-1</f>
        <v>8.116642915118133E-2</v>
      </c>
      <c r="P20" s="160">
        <f>P17/P3-1</f>
        <v>7.865533806842917E-2</v>
      </c>
      <c r="Q20" s="160">
        <f>Q17/Q3-1</f>
        <v>-0.20420824301334028</v>
      </c>
      <c r="R20" s="160">
        <f>R17/R3-1</f>
        <v>1.2175749530255606</v>
      </c>
    </row>
  </sheetData>
  <mergeCells count="7">
    <mergeCell ref="J1:J2"/>
    <mergeCell ref="N1:R1"/>
    <mergeCell ref="K1:K2"/>
    <mergeCell ref="Y1:AD1"/>
    <mergeCell ref="S1:X1"/>
    <mergeCell ref="L1:L2"/>
    <mergeCell ref="M1:M2"/>
  </mergeCells>
  <pageMargins left="0.75" right="0.75" top="1" bottom="1" header="0.5" footer="0.5"/>
  <pageSetup paperSize="9" orientation="portrait" horizontalDpi="4294967292" verticalDpi="4294967292"/>
  <ignoredErrors>
    <ignoredError sqref="J4:J17" formulaRange="1"/>
  </ignoredErrors>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Z30"/>
  <sheetViews>
    <sheetView zoomScale="142" workbookViewId="0">
      <selection activeCell="M7" sqref="M7:M9"/>
    </sheetView>
  </sheetViews>
  <sheetFormatPr baseColWidth="10" defaultRowHeight="15" x14ac:dyDescent="0.2"/>
  <cols>
    <col min="1" max="1" width="10.83203125" style="51"/>
    <col min="2" max="14" width="10.83203125" style="51" customWidth="1"/>
    <col min="15" max="15" width="10.83203125" style="51"/>
    <col min="16" max="18" width="10.83203125" style="51" customWidth="1"/>
    <col min="19" max="16384" width="10.83203125" style="51"/>
  </cols>
  <sheetData>
    <row r="2" spans="2:26" ht="15" customHeight="1" x14ac:dyDescent="0.2">
      <c r="B2" s="212" t="s">
        <v>48</v>
      </c>
      <c r="C2" s="212"/>
      <c r="D2" s="212"/>
      <c r="E2" s="212"/>
      <c r="F2" s="212"/>
      <c r="G2" s="212"/>
      <c r="H2" s="212"/>
      <c r="I2" s="212"/>
      <c r="J2" s="212"/>
      <c r="K2" s="212"/>
      <c r="L2" s="212"/>
      <c r="M2" s="212"/>
      <c r="N2" s="212"/>
    </row>
    <row r="3" spans="2:26" ht="15" customHeight="1" x14ac:dyDescent="0.2">
      <c r="B3" s="212"/>
      <c r="C3" s="212"/>
      <c r="D3" s="212"/>
      <c r="E3" s="212"/>
      <c r="F3" s="212"/>
      <c r="G3" s="212"/>
      <c r="H3" s="212"/>
      <c r="I3" s="212"/>
      <c r="J3" s="212"/>
      <c r="K3" s="212"/>
      <c r="L3" s="212"/>
      <c r="M3" s="212"/>
      <c r="N3" s="212"/>
    </row>
    <row r="4" spans="2:26" ht="15" customHeight="1" thickBot="1" x14ac:dyDescent="0.25">
      <c r="B4" s="213"/>
      <c r="C4" s="213"/>
      <c r="D4" s="213"/>
      <c r="E4" s="213"/>
      <c r="F4" s="213"/>
      <c r="G4" s="213"/>
      <c r="H4" s="213"/>
      <c r="I4" s="213"/>
      <c r="J4" s="213"/>
      <c r="K4" s="213"/>
      <c r="L4" s="213"/>
      <c r="M4" s="213"/>
      <c r="N4" s="213"/>
    </row>
    <row r="5" spans="2:26" ht="15" customHeight="1" x14ac:dyDescent="0.2">
      <c r="B5" s="207" t="s">
        <v>37</v>
      </c>
      <c r="C5" s="214" t="s">
        <v>42</v>
      </c>
      <c r="D5" s="215"/>
      <c r="E5" s="215"/>
      <c r="F5" s="215"/>
      <c r="G5" s="218" t="s">
        <v>43</v>
      </c>
      <c r="H5" s="215"/>
      <c r="I5" s="215"/>
      <c r="J5" s="219"/>
      <c r="K5" s="221" t="s">
        <v>44</v>
      </c>
      <c r="L5" s="215"/>
      <c r="M5" s="215"/>
      <c r="N5" s="222"/>
      <c r="P5" s="200" t="s">
        <v>238</v>
      </c>
      <c r="Q5" s="200" t="s">
        <v>233</v>
      </c>
      <c r="R5" s="200" t="s">
        <v>234</v>
      </c>
      <c r="U5" s="195" t="s">
        <v>244</v>
      </c>
      <c r="V5" s="195" t="s">
        <v>245</v>
      </c>
      <c r="W5" s="195" t="s">
        <v>244</v>
      </c>
      <c r="X5" s="195" t="s">
        <v>245</v>
      </c>
    </row>
    <row r="6" spans="2:26" ht="15" customHeight="1" x14ac:dyDescent="0.2">
      <c r="B6" s="208"/>
      <c r="C6" s="216"/>
      <c r="D6" s="217"/>
      <c r="E6" s="217"/>
      <c r="F6" s="217"/>
      <c r="G6" s="216"/>
      <c r="H6" s="217"/>
      <c r="I6" s="217"/>
      <c r="J6" s="220"/>
      <c r="K6" s="217"/>
      <c r="L6" s="217"/>
      <c r="M6" s="217"/>
      <c r="N6" s="223"/>
      <c r="P6" s="201"/>
      <c r="Q6" s="202"/>
      <c r="R6" s="203"/>
      <c r="U6" s="196"/>
      <c r="V6" s="195"/>
      <c r="W6" s="196"/>
      <c r="X6" s="195"/>
    </row>
    <row r="7" spans="2:26" ht="45" customHeight="1" x14ac:dyDescent="0.2">
      <c r="B7" s="208"/>
      <c r="C7" s="197" t="s">
        <v>38</v>
      </c>
      <c r="D7" s="224" t="s">
        <v>39</v>
      </c>
      <c r="E7" s="224" t="s">
        <v>40</v>
      </c>
      <c r="F7" s="224" t="s">
        <v>41</v>
      </c>
      <c r="G7" s="197" t="s">
        <v>49</v>
      </c>
      <c r="H7" s="230" t="s">
        <v>51</v>
      </c>
      <c r="I7" s="204" t="s">
        <v>99</v>
      </c>
      <c r="J7" s="204" t="s">
        <v>100</v>
      </c>
      <c r="K7" s="197" t="s">
        <v>50</v>
      </c>
      <c r="L7" s="224" t="s">
        <v>52</v>
      </c>
      <c r="M7" s="204" t="s">
        <v>101</v>
      </c>
      <c r="N7" s="227" t="s">
        <v>102</v>
      </c>
      <c r="P7" s="201"/>
      <c r="Q7" s="202"/>
      <c r="R7" s="203"/>
      <c r="U7" s="196"/>
      <c r="V7" s="195"/>
      <c r="W7" s="196"/>
      <c r="X7" s="195"/>
    </row>
    <row r="8" spans="2:26" ht="16" x14ac:dyDescent="0.2">
      <c r="B8" s="208"/>
      <c r="C8" s="198"/>
      <c r="D8" s="225"/>
      <c r="E8" s="225"/>
      <c r="F8" s="225"/>
      <c r="G8" s="198"/>
      <c r="H8" s="231"/>
      <c r="I8" s="205"/>
      <c r="J8" s="205"/>
      <c r="K8" s="198"/>
      <c r="L8" s="225"/>
      <c r="M8" s="205"/>
      <c r="N8" s="228"/>
      <c r="P8" s="52" t="s">
        <v>4</v>
      </c>
      <c r="Q8" s="52" t="s">
        <v>5</v>
      </c>
      <c r="R8" s="52" t="s">
        <v>6</v>
      </c>
      <c r="S8" s="52" t="s">
        <v>124</v>
      </c>
      <c r="T8" s="52" t="s">
        <v>125</v>
      </c>
      <c r="W8" s="184" t="s">
        <v>235</v>
      </c>
      <c r="X8" s="184" t="s">
        <v>236</v>
      </c>
      <c r="Y8" s="184" t="s">
        <v>237</v>
      </c>
      <c r="Z8" s="189" t="s">
        <v>240</v>
      </c>
    </row>
    <row r="9" spans="2:26" ht="17" thickBot="1" x14ac:dyDescent="0.25">
      <c r="B9" s="209"/>
      <c r="C9" s="199"/>
      <c r="D9" s="226"/>
      <c r="E9" s="226"/>
      <c r="F9" s="226"/>
      <c r="G9" s="199"/>
      <c r="H9" s="232"/>
      <c r="I9" s="206"/>
      <c r="J9" s="206"/>
      <c r="K9" s="199"/>
      <c r="L9" s="226"/>
      <c r="M9" s="206"/>
      <c r="N9" s="229"/>
      <c r="P9" s="184" t="s">
        <v>230</v>
      </c>
      <c r="Q9" s="184" t="s">
        <v>230</v>
      </c>
      <c r="R9" s="184" t="s">
        <v>230</v>
      </c>
      <c r="S9" s="52"/>
      <c r="T9" s="52"/>
      <c r="U9" s="51" t="s">
        <v>231</v>
      </c>
      <c r="V9" s="51" t="s">
        <v>231</v>
      </c>
      <c r="W9" s="51" t="s">
        <v>232</v>
      </c>
      <c r="X9" s="51" t="s">
        <v>232</v>
      </c>
      <c r="Y9" s="172"/>
    </row>
    <row r="10" spans="2:26" ht="17" thickTop="1" x14ac:dyDescent="0.2">
      <c r="B10" s="53">
        <v>2001</v>
      </c>
      <c r="C10" s="54">
        <v>1</v>
      </c>
      <c r="D10" s="55">
        <f>[5]Compar_surveys_fiscal_NA!E10/'[5]National income components'!$B9</f>
        <v>0.77815616305154911</v>
      </c>
      <c r="E10" s="55">
        <f>[5]Compar_surveys_fiscal_NA!F10/'[5]National income components'!$B9</f>
        <v>0.62738752005147036</v>
      </c>
      <c r="F10" s="56"/>
      <c r="G10" s="57">
        <f>'[5]National income components'!BD9/'[5]National income components'!$B9</f>
        <v>0.71363615385763179</v>
      </c>
      <c r="H10" s="58">
        <f>[5]Compar_surveys_fiscal_NA!H10/'[5]National income components'!$B9</f>
        <v>0.61178199855211679</v>
      </c>
      <c r="I10" s="58">
        <f>[5]Compar_surveys_fiscal_NA!I10/'[5]National income components'!$B9</f>
        <v>0.53312797415879032</v>
      </c>
      <c r="J10" s="59"/>
      <c r="K10" s="54">
        <f>1-G10</f>
        <v>0.28636384614236821</v>
      </c>
      <c r="L10" s="60">
        <f>D10-H10</f>
        <v>0.16637416449943232</v>
      </c>
      <c r="M10" s="60">
        <f>E10-I10</f>
        <v>9.4259545892680041E-2</v>
      </c>
      <c r="N10" s="61"/>
      <c r="P10" s="62">
        <f>'[5]National income components'!BD9/(Population_income_CPI!O56/100)</f>
        <v>2336903.947454256</v>
      </c>
      <c r="Q10" s="62">
        <f>[5]Compar_surveys_fiscal_NA!H10/(Population_income_CPI!O56/100)</f>
        <v>2003367.9062777858</v>
      </c>
      <c r="R10" s="62">
        <f>'[5]2001-2015 taxinc_corr'!B57/1000000/(Population_income_CPI!O56/100)</f>
        <v>1731908.4330528099</v>
      </c>
      <c r="S10" s="63">
        <f>R10/P10</f>
        <v>0.74111237431880428</v>
      </c>
      <c r="T10" s="63">
        <f t="shared" ref="T10:T24" si="0">R10/Q10</f>
        <v>0.86449844166200018</v>
      </c>
      <c r="U10" s="62">
        <f>[6]Employees!$AK$20/1000000</f>
        <v>206113.94236300001</v>
      </c>
      <c r="V10" s="62">
        <f>'[5]2001-2015 PNAD avgcontribwages'!B3/1000000</f>
        <v>178728.2567850801</v>
      </c>
      <c r="W10" s="62">
        <f>U10/(Population_income_CPI!O56/100)</f>
        <v>606217.47753823525</v>
      </c>
      <c r="X10" s="62">
        <f>V10/(Population_income_CPI!O56/100)</f>
        <v>525671.34348552965</v>
      </c>
      <c r="Y10" s="63">
        <f>W10/$P10</f>
        <v>0.25941052399634484</v>
      </c>
      <c r="Z10" s="63">
        <f>W10/R10</f>
        <v>0.35002859618257326</v>
      </c>
    </row>
    <row r="11" spans="2:26" ht="16" x14ac:dyDescent="0.2">
      <c r="B11" s="53">
        <v>2002</v>
      </c>
      <c r="C11" s="54">
        <v>1</v>
      </c>
      <c r="D11" s="55">
        <f>[5]Compar_surveys_fiscal_NA!E11/'[5]National income components'!$B10</f>
        <v>0.76601087640473398</v>
      </c>
      <c r="E11" s="55">
        <f>[5]Compar_surveys_fiscal_NA!F11/'[5]National income components'!$B10</f>
        <v>0.61968567696923205</v>
      </c>
      <c r="F11" s="56"/>
      <c r="G11" s="57">
        <f>'[5]National income components'!BD10/'[5]National income components'!$B10</f>
        <v>0.71768096113793944</v>
      </c>
      <c r="H11" s="58">
        <f>[5]Compar_surveys_fiscal_NA!H11/'[5]National income components'!$B10</f>
        <v>0.61674467086351559</v>
      </c>
      <c r="I11" s="58">
        <f>[5]Compar_surveys_fiscal_NA!I11/'[5]National income components'!$B10</f>
        <v>0.52892771896632751</v>
      </c>
      <c r="J11" s="59"/>
      <c r="K11" s="54">
        <f t="shared" ref="K11:K24" si="1">1-G11</f>
        <v>0.28231903886206056</v>
      </c>
      <c r="L11" s="60">
        <f t="shared" ref="L11:M24" si="2">D11-H11</f>
        <v>0.14926620554121839</v>
      </c>
      <c r="M11" s="60">
        <f t="shared" si="2"/>
        <v>9.0757958002904537E-2</v>
      </c>
      <c r="N11" s="61"/>
      <c r="P11" s="62">
        <f>'[5]National income components'!BD10/(Population_income_CPI!O57/100)</f>
        <v>2439709.0779839079</v>
      </c>
      <c r="Q11" s="62">
        <f>[5]Compar_surveys_fiscal_NA!H11/(Population_income_CPI!O57/100)</f>
        <v>2096582.8185244487</v>
      </c>
      <c r="R11" s="62">
        <f>'[5]2001-2015 taxinc_corr'!B58/1000000/(Population_income_CPI!O57/100)</f>
        <v>1772280.8152933025</v>
      </c>
      <c r="S11" s="63">
        <f t="shared" ref="S11:S24" si="3">R11/P11</f>
        <v>0.72643120906770353</v>
      </c>
      <c r="T11" s="63">
        <f t="shared" si="0"/>
        <v>0.84531877283083612</v>
      </c>
      <c r="U11" s="62">
        <f>[6]Employees!$AQ$20/1000000</f>
        <v>224751.922154</v>
      </c>
      <c r="V11" s="62">
        <f>'[5]2001-2015 PNAD avgcontribwages'!B4/1000000</f>
        <v>199822.82433975098</v>
      </c>
      <c r="W11" s="62">
        <f>U11/(Population_income_CPI!O57/100)</f>
        <v>607437.62744324328</v>
      </c>
      <c r="X11" s="62">
        <f>V11/(Population_income_CPI!O57/100)</f>
        <v>540061.68740473234</v>
      </c>
      <c r="Y11" s="63">
        <f t="shared" ref="Y11:Y23" si="4">W11/$P11</f>
        <v>0.24897953322582583</v>
      </c>
      <c r="Z11" s="63">
        <f t="shared" ref="Z11:Z24" si="5">W11/R11</f>
        <v>0.34274344234929599</v>
      </c>
    </row>
    <row r="12" spans="2:26" ht="16" x14ac:dyDescent="0.2">
      <c r="B12" s="53">
        <v>2003</v>
      </c>
      <c r="C12" s="54">
        <v>1</v>
      </c>
      <c r="D12" s="55">
        <f>[5]Compar_surveys_fiscal_NA!E12/'[5]National income components'!$B11</f>
        <v>0.74201892543764936</v>
      </c>
      <c r="E12" s="55">
        <f>[5]Compar_surveys_fiscal_NA!F12/'[5]National income components'!$B11</f>
        <v>0.59931576974119372</v>
      </c>
      <c r="F12" s="56"/>
      <c r="G12" s="57">
        <f>'[5]National income components'!BD11/'[5]National income components'!$B11</f>
        <v>0.71113161707187389</v>
      </c>
      <c r="H12" s="58">
        <f>[5]Compar_surveys_fiscal_NA!H12/'[5]National income components'!$B11</f>
        <v>0.612019167011155</v>
      </c>
      <c r="I12" s="58">
        <f>[5]Compar_surveys_fiscal_NA!I12/'[5]National income components'!$B11</f>
        <v>0.51291306682136417</v>
      </c>
      <c r="J12" s="59"/>
      <c r="K12" s="54">
        <f t="shared" si="1"/>
        <v>0.28886838292812611</v>
      </c>
      <c r="L12" s="60">
        <f t="shared" si="2"/>
        <v>0.12999975842649436</v>
      </c>
      <c r="M12" s="60">
        <f t="shared" si="2"/>
        <v>8.6402702919829544E-2</v>
      </c>
      <c r="N12" s="61"/>
      <c r="P12" s="62">
        <f>'[5]National income components'!BD11/(Population_income_CPI!O58/100)</f>
        <v>2456481.2793729142</v>
      </c>
      <c r="Q12" s="62">
        <f>[5]Compar_surveys_fiscal_NA!H12/(Population_income_CPI!O58/100)</f>
        <v>2114114.4484205344</v>
      </c>
      <c r="R12" s="62">
        <f>'[5]2001-2015 taxinc_corr'!B59/1000000/(Population_income_CPI!O58/100)</f>
        <v>1747532.1872215974</v>
      </c>
      <c r="S12" s="63">
        <f t="shared" si="3"/>
        <v>0.71139650112363328</v>
      </c>
      <c r="T12" s="63">
        <f t="shared" si="0"/>
        <v>0.82660245216487105</v>
      </c>
      <c r="U12" s="62">
        <f>[6]Employees!$AW$20/1000000</f>
        <v>250888.731027</v>
      </c>
      <c r="V12" s="62">
        <f>'[5]2001-2015 PNAD avgcontribwages'!B5/1000000</f>
        <v>223400.19655632539</v>
      </c>
      <c r="W12" s="62">
        <f>U12/(Population_income_CPI!O58/100)</f>
        <v>597354.12149285711</v>
      </c>
      <c r="X12" s="62">
        <f>V12/(Population_income_CPI!O58/100)</f>
        <v>531905.22989601281</v>
      </c>
      <c r="Y12" s="63">
        <f t="shared" si="4"/>
        <v>0.24317470949558734</v>
      </c>
      <c r="Z12" s="63">
        <f t="shared" si="5"/>
        <v>0.34182724979880963</v>
      </c>
    </row>
    <row r="13" spans="2:26" ht="16" x14ac:dyDescent="0.2">
      <c r="B13" s="53">
        <v>2004</v>
      </c>
      <c r="C13" s="54">
        <v>1</v>
      </c>
      <c r="D13" s="55">
        <f>[5]Compar_surveys_fiscal_NA!E13/'[5]National income components'!$B12</f>
        <v>0.71364662178925176</v>
      </c>
      <c r="E13" s="55">
        <f>[5]Compar_surveys_fiscal_NA!F13/'[5]National income components'!$B12</f>
        <v>0.57548890447762846</v>
      </c>
      <c r="F13" s="56"/>
      <c r="G13" s="57">
        <f>'[5]National income components'!BD12/'[5]National income components'!$B12</f>
        <v>0.68762198821117582</v>
      </c>
      <c r="H13" s="58">
        <f>[5]Compar_surveys_fiscal_NA!H13/'[5]National income components'!$B12</f>
        <v>0.58893718108338011</v>
      </c>
      <c r="I13" s="58">
        <f>[5]Compar_surveys_fiscal_NA!I13/'[5]National income components'!$B12</f>
        <v>0.49425906926885765</v>
      </c>
      <c r="J13" s="59"/>
      <c r="K13" s="54">
        <f>1-G13</f>
        <v>0.31237801178882418</v>
      </c>
      <c r="L13" s="60">
        <f t="shared" si="2"/>
        <v>0.12470944070587164</v>
      </c>
      <c r="M13" s="60">
        <f t="shared" si="2"/>
        <v>8.1229835208770806E-2</v>
      </c>
      <c r="N13" s="61"/>
      <c r="P13" s="62">
        <f>'[5]National income components'!BD12/(Population_income_CPI!O59/100)</f>
        <v>2483803.5804534247</v>
      </c>
      <c r="Q13" s="62">
        <f>[5]Compar_surveys_fiscal_NA!H13/(Population_income_CPI!O59/100)</f>
        <v>2127337.8456708165</v>
      </c>
      <c r="R13" s="62">
        <f>'[5]2001-2015 taxinc_corr'!B60/1000000/(Population_income_CPI!O59/100)</f>
        <v>1762552.9634438807</v>
      </c>
      <c r="S13" s="63">
        <f t="shared" si="3"/>
        <v>0.70961849693530199</v>
      </c>
      <c r="T13" s="63">
        <f t="shared" si="0"/>
        <v>0.82852517621059496</v>
      </c>
      <c r="U13" s="62">
        <f>[6]Employees!$BC$20/1000000</f>
        <v>292270.862264</v>
      </c>
      <c r="V13" s="62">
        <f>'[5]2001-2015 PNAD avgcontribwages'!B6/1000000</f>
        <v>249801.68703999999</v>
      </c>
      <c r="W13" s="62">
        <f>U13/(Population_income_CPI!O59/100)</f>
        <v>635371.43970434775</v>
      </c>
      <c r="X13" s="62">
        <f>V13/(Population_income_CPI!O59/100)</f>
        <v>543047.14573913044</v>
      </c>
      <c r="Y13" s="63">
        <f t="shared" si="4"/>
        <v>0.25580583130827078</v>
      </c>
      <c r="Z13" s="63">
        <f t="shared" si="5"/>
        <v>0.36048360127736828</v>
      </c>
    </row>
    <row r="14" spans="2:26" ht="16" x14ac:dyDescent="0.2">
      <c r="B14" s="53">
        <v>2005</v>
      </c>
      <c r="C14" s="54">
        <v>1</v>
      </c>
      <c r="D14" s="55">
        <f>[5]Compar_surveys_fiscal_NA!E14/'[5]National income components'!$B13</f>
        <v>0.7220630065855439</v>
      </c>
      <c r="E14" s="55">
        <f>[5]Compar_surveys_fiscal_NA!F14/'[5]National income components'!$B13</f>
        <v>0.59104105472392476</v>
      </c>
      <c r="F14" s="56"/>
      <c r="G14" s="57">
        <f>'[5]National income components'!BD13/'[5]National income components'!$B13</f>
        <v>0.69891914402565536</v>
      </c>
      <c r="H14" s="58">
        <f>[5]Compar_surveys_fiscal_NA!H14/'[5]National income components'!$B13</f>
        <v>0.59993523516839831</v>
      </c>
      <c r="I14" s="58">
        <f>[5]Compar_surveys_fiscal_NA!I14/'[5]National income components'!$B13</f>
        <v>0.5067853804237048</v>
      </c>
      <c r="J14" s="59"/>
      <c r="K14" s="54">
        <f t="shared" si="1"/>
        <v>0.30108085597434464</v>
      </c>
      <c r="L14" s="60">
        <f t="shared" si="2"/>
        <v>0.12212777141714559</v>
      </c>
      <c r="M14" s="60">
        <f t="shared" si="2"/>
        <v>8.4255674300219963E-2</v>
      </c>
      <c r="N14" s="61"/>
      <c r="P14" s="62">
        <f>'[5]National income components'!BD13/(Population_income_CPI!O60/100)</f>
        <v>2624879.5947437985</v>
      </c>
      <c r="Q14" s="62">
        <f>[5]Compar_surveys_fiscal_NA!H14/(Population_income_CPI!O60/100)</f>
        <v>2253132.9559682882</v>
      </c>
      <c r="R14" s="62">
        <f>'[5]2001-2015 taxinc_corr'!B61/1000000/(Population_income_CPI!O60/100)</f>
        <v>1878334.5664896115</v>
      </c>
      <c r="S14" s="63">
        <f t="shared" si="3"/>
        <v>0.71558884843742576</v>
      </c>
      <c r="T14" s="63">
        <f t="shared" si="0"/>
        <v>0.8336545615358032</v>
      </c>
      <c r="U14" s="62">
        <f>[6]Employees!$BI$20/1000000</f>
        <v>329565.22089</v>
      </c>
      <c r="V14" s="62">
        <f>'[5]2001-2015 PNAD avgcontribwages'!B7/1000000</f>
        <v>286704.140288</v>
      </c>
      <c r="W14" s="62">
        <f>U14/(Population_income_CPI!O60/100)</f>
        <v>672582.08344897965</v>
      </c>
      <c r="X14" s="62">
        <f>V14/(Population_income_CPI!O60/100)</f>
        <v>585110.49038367346</v>
      </c>
      <c r="Y14" s="63">
        <f t="shared" si="4"/>
        <v>0.25623349916536919</v>
      </c>
      <c r="Z14" s="63">
        <f t="shared" si="5"/>
        <v>0.35807363365833023</v>
      </c>
    </row>
    <row r="15" spans="2:26" ht="16" x14ac:dyDescent="0.2">
      <c r="B15" s="53">
        <v>2006</v>
      </c>
      <c r="C15" s="54">
        <v>1</v>
      </c>
      <c r="D15" s="55">
        <f>[5]Compar_surveys_fiscal_NA!E15/'[5]National income components'!$B14</f>
        <v>0.71824577429093217</v>
      </c>
      <c r="E15" s="55">
        <f>[5]Compar_surveys_fiscal_NA!F15/'[5]National income components'!$B14</f>
        <v>0.59875912315407298</v>
      </c>
      <c r="F15" s="56"/>
      <c r="G15" s="57">
        <f>'[5]National income components'!BD14/'[5]National income components'!$B14</f>
        <v>0.70433678610962414</v>
      </c>
      <c r="H15" s="58">
        <f>[5]Compar_surveys_fiscal_NA!H15/'[5]National income components'!$B14</f>
        <v>0.60566841416312045</v>
      </c>
      <c r="I15" s="58">
        <f>[5]Compar_surveys_fiscal_NA!I15/'[5]National income components'!$B14</f>
        <v>0.51251511191615284</v>
      </c>
      <c r="J15" s="59"/>
      <c r="K15" s="54">
        <f t="shared" si="1"/>
        <v>0.29566321389037586</v>
      </c>
      <c r="L15" s="60">
        <f t="shared" si="2"/>
        <v>0.11257736012781172</v>
      </c>
      <c r="M15" s="60">
        <f t="shared" si="2"/>
        <v>8.6244011237920137E-2</v>
      </c>
      <c r="N15" s="61"/>
      <c r="P15" s="62">
        <f>'[5]National income components'!BD14/(Population_income_CPI!O61/100)</f>
        <v>2776083.2494092598</v>
      </c>
      <c r="Q15" s="62">
        <f>[5]Compar_surveys_fiscal_NA!H15/(Population_income_CPI!O61/100)</f>
        <v>2387190.2936400301</v>
      </c>
      <c r="R15" s="62">
        <f>'[5]2001-2015 taxinc_corr'!B62/1000000/(Population_income_CPI!O61/100)</f>
        <v>1991275.3175596045</v>
      </c>
      <c r="S15" s="63">
        <f t="shared" si="3"/>
        <v>0.71729668697195614</v>
      </c>
      <c r="T15" s="63">
        <f t="shared" si="0"/>
        <v>0.83415022374411241</v>
      </c>
      <c r="U15" s="62">
        <f>[6]Employees!$BO$20/1000000</f>
        <v>363888.66595699999</v>
      </c>
      <c r="V15" s="62">
        <f>'[5]2001-2015 PNAD avgcontribwages'!B8/1000000</f>
        <v>321072.56217599998</v>
      </c>
      <c r="W15" s="62">
        <f>U15/(Population_income_CPI!O61/100)</f>
        <v>699785.89607115381</v>
      </c>
      <c r="X15" s="62">
        <f>V15/(Population_income_CPI!O61/100)</f>
        <v>617447.23495384608</v>
      </c>
      <c r="Y15" s="63">
        <f t="shared" si="4"/>
        <v>0.25207669698668644</v>
      </c>
      <c r="Z15" s="63">
        <f t="shared" si="5"/>
        <v>0.35142598810935505</v>
      </c>
    </row>
    <row r="16" spans="2:26" ht="16" x14ac:dyDescent="0.2">
      <c r="B16" s="53">
        <v>2007</v>
      </c>
      <c r="C16" s="54">
        <v>1</v>
      </c>
      <c r="D16" s="55">
        <f>[5]Compar_surveys_fiscal_NA!E16/'[5]National income components'!$B15</f>
        <v>0.70934853897333405</v>
      </c>
      <c r="E16" s="55">
        <f>[5]Compar_surveys_fiscal_NA!F16/'[5]National income components'!$B15</f>
        <v>0.57790244580843242</v>
      </c>
      <c r="F16" s="55">
        <f>[5]Compar_surveys_fiscal_NA!G16/'[5]National income components'!$B15</f>
        <v>0.41561450003591971</v>
      </c>
      <c r="G16" s="57">
        <f>'[5]National income components'!BD15/'[5]National income components'!$B15</f>
        <v>0.70159631935034594</v>
      </c>
      <c r="H16" s="58">
        <f>[5]Compar_surveys_fiscal_NA!H16/'[5]National income components'!$B15</f>
        <v>0.59812134894751035</v>
      </c>
      <c r="I16" s="58">
        <f>[5]Compar_surveys_fiscal_NA!I16/'[5]National income components'!$B15</f>
        <v>0.50303651683948425</v>
      </c>
      <c r="J16" s="58">
        <f>[5]Compar_surveys_fiscal_NA!J16/'[5]National income components'!$B15</f>
        <v>0.32729312236456681</v>
      </c>
      <c r="K16" s="57">
        <f t="shared" si="1"/>
        <v>0.29840368064965406</v>
      </c>
      <c r="L16" s="60">
        <f t="shared" si="2"/>
        <v>0.11122719002582371</v>
      </c>
      <c r="M16" s="60">
        <f>E16-I16</f>
        <v>7.486592896894817E-2</v>
      </c>
      <c r="N16" s="64">
        <f>F16-J16</f>
        <v>8.8321377671352896E-2</v>
      </c>
      <c r="P16" s="62">
        <f>'[5]National income components'!BD15/(Population_income_CPI!O62/100)</f>
        <v>2915918.4870929015</v>
      </c>
      <c r="Q16" s="62">
        <f>[5]Compar_surveys_fiscal_NA!H16/(Population_income_CPI!O62/100)</f>
        <v>2485864.0942357588</v>
      </c>
      <c r="R16" s="62">
        <f>'[5]2001-2015 taxinc_corr'!B63/1000000/(Population_income_CPI!O62/100)</f>
        <v>2062181.546802754</v>
      </c>
      <c r="S16" s="63">
        <f t="shared" si="3"/>
        <v>0.70721508709205994</v>
      </c>
      <c r="T16" s="63">
        <f t="shared" si="0"/>
        <v>0.82956327000520935</v>
      </c>
      <c r="U16" s="62">
        <f>[6]Employees!$BU$20/1000000</f>
        <v>426464.807677</v>
      </c>
      <c r="V16" s="62">
        <f>'[5]2001-2015 PNAD avgcontribwages'!B9/1000000</f>
        <v>364372.16460800002</v>
      </c>
      <c r="W16" s="62">
        <f>U16/(Population_income_CPI!O62/100)</f>
        <v>761544.29942321416</v>
      </c>
      <c r="X16" s="62">
        <f>V16/(Population_income_CPI!O62/100)</f>
        <v>650664.57965714287</v>
      </c>
      <c r="Y16" s="63">
        <f t="shared" si="4"/>
        <v>0.26116789711171073</v>
      </c>
      <c r="Z16" s="63">
        <f t="shared" si="5"/>
        <v>0.36929061876435038</v>
      </c>
    </row>
    <row r="17" spans="2:26" ht="16" x14ac:dyDescent="0.2">
      <c r="B17" s="53">
        <v>2008</v>
      </c>
      <c r="C17" s="54">
        <v>1</v>
      </c>
      <c r="D17" s="55">
        <f>[5]Compar_surveys_fiscal_NA!E17/'[5]National income components'!$B16</f>
        <v>0.70866355476904463</v>
      </c>
      <c r="E17" s="55">
        <f>[5]Compar_surveys_fiscal_NA!F17/'[5]National income components'!$B16</f>
        <v>0.57946471018910006</v>
      </c>
      <c r="F17" s="55">
        <f>[5]Compar_surveys_fiscal_NA!G17/'[5]National income components'!$B16</f>
        <v>0.46153034575150698</v>
      </c>
      <c r="G17" s="57">
        <f>'[5]National income components'!BD16/'[5]National income components'!$B16</f>
        <v>0.69982905741938661</v>
      </c>
      <c r="H17" s="58">
        <f>[5]Compar_surveys_fiscal_NA!H17/'[5]National income components'!$B16</f>
        <v>0.59414785917220569</v>
      </c>
      <c r="I17" s="58">
        <f>[5]Compar_surveys_fiscal_NA!I17/'[5]National income components'!$B16</f>
        <v>0.50208515576962531</v>
      </c>
      <c r="J17" s="58">
        <f>[5]Compar_surveys_fiscal_NA!J17/'[5]National income components'!$B16</f>
        <v>0.3481862613989663</v>
      </c>
      <c r="K17" s="57">
        <f t="shared" si="1"/>
        <v>0.30017094258061339</v>
      </c>
      <c r="L17" s="60">
        <f>D17-H17</f>
        <v>0.11451569559683894</v>
      </c>
      <c r="M17" s="60">
        <f t="shared" si="2"/>
        <v>7.737955441947475E-2</v>
      </c>
      <c r="N17" s="64">
        <f>F17-J17</f>
        <v>0.11334408435254067</v>
      </c>
      <c r="P17" s="62">
        <f>'[5]National income components'!BD16/(Population_income_CPI!O63/100)</f>
        <v>3041375.5513879624</v>
      </c>
      <c r="Q17" s="62">
        <f>[5]Compar_surveys_fiscal_NA!H17/(Population_income_CPI!O63/100)</f>
        <v>2582097.3759781271</v>
      </c>
      <c r="R17" s="62">
        <f>'[5]2001-2015 taxinc_corr'!B64/1000000/(Population_income_CPI!O63/100)</f>
        <v>2217877.678860927</v>
      </c>
      <c r="S17" s="63">
        <f t="shared" si="3"/>
        <v>0.72923505873806871</v>
      </c>
      <c r="T17" s="63">
        <f t="shared" si="0"/>
        <v>0.85894424412277259</v>
      </c>
      <c r="U17" s="62">
        <f>[6]Employees!$CA$20/1000000</f>
        <v>504066.12004399998</v>
      </c>
      <c r="V17" s="62">
        <f>'[5]2001-2015 PNAD avgcontribwages'!B10/1000000</f>
        <v>421685.854208</v>
      </c>
      <c r="W17" s="62">
        <f>U17/(Population_income_CPI!O63/100)</f>
        <v>826337.90171147545</v>
      </c>
      <c r="X17" s="62">
        <f>V17/(Population_income_CPI!O63/100)</f>
        <v>691288.28558688529</v>
      </c>
      <c r="Y17" s="63">
        <f t="shared" si="4"/>
        <v>0.27169873885991086</v>
      </c>
      <c r="Z17" s="63">
        <f t="shared" si="5"/>
        <v>0.37258046716799631</v>
      </c>
    </row>
    <row r="18" spans="2:26" ht="16" x14ac:dyDescent="0.2">
      <c r="B18" s="53">
        <v>2009</v>
      </c>
      <c r="C18" s="54">
        <v>1</v>
      </c>
      <c r="D18" s="55">
        <f>[5]Compar_surveys_fiscal_NA!E18/'[5]National income components'!$B17</f>
        <v>0.73091377594038653</v>
      </c>
      <c r="E18" s="55">
        <f>[5]Compar_surveys_fiscal_NA!F18/'[5]National income components'!$B17</f>
        <v>0.58723155281588735</v>
      </c>
      <c r="F18" s="55">
        <f>[5]Compar_surveys_fiscal_NA!G18/'[5]National income components'!$B17</f>
        <v>0.46030409000070899</v>
      </c>
      <c r="G18" s="57">
        <f>'[5]National income components'!BD17/'[5]National income components'!$B17</f>
        <v>0.73307585020530464</v>
      </c>
      <c r="H18" s="58">
        <f>[5]Compar_surveys_fiscal_NA!H18/'[5]National income components'!$B17</f>
        <v>0.615059545921951</v>
      </c>
      <c r="I18" s="58">
        <f>[5]Compar_surveys_fiscal_NA!I18/'[5]National income components'!$B17</f>
        <v>0.51303107920011959</v>
      </c>
      <c r="J18" s="58">
        <f>[5]Compar_surveys_fiscal_NA!J18/'[5]National income components'!$B17</f>
        <v>0.35414028416087723</v>
      </c>
      <c r="K18" s="57">
        <f t="shared" si="1"/>
        <v>0.26692414979469536</v>
      </c>
      <c r="L18" s="60">
        <f>D18-H18</f>
        <v>0.11585423001843553</v>
      </c>
      <c r="M18" s="60">
        <f t="shared" si="2"/>
        <v>7.4200473615767759E-2</v>
      </c>
      <c r="N18" s="64">
        <f t="shared" ref="N18:N24" si="6">F18-J18</f>
        <v>0.10616380583983176</v>
      </c>
      <c r="P18" s="62">
        <f>'[5]National income components'!BD17/(Population_income_CPI!O64/100)</f>
        <v>3190877.5730117848</v>
      </c>
      <c r="Q18" s="62">
        <f>[5]Compar_surveys_fiscal_NA!H18/(Population_income_CPI!O64/100)</f>
        <v>2677185.0560887074</v>
      </c>
      <c r="R18" s="62">
        <f>'[5]2001-2015 taxinc_corr'!B65/1000000/(Population_income_CPI!O64/100)</f>
        <v>2295858.9311505798</v>
      </c>
      <c r="S18" s="63">
        <f t="shared" si="3"/>
        <v>0.71950705679490534</v>
      </c>
      <c r="T18" s="63">
        <f t="shared" si="0"/>
        <v>0.85756452507051029</v>
      </c>
      <c r="U18" s="62">
        <f>[6]Employees!$CG$20/1000000</f>
        <v>563591.20993899996</v>
      </c>
      <c r="V18" s="62">
        <f>'[5]2001-2015 PNAD avgcontribwages'!B11/1000000</f>
        <v>455517.86393599998</v>
      </c>
      <c r="W18" s="62">
        <f>U18/(Population_income_CPI!O64/100)</f>
        <v>867063.39990615379</v>
      </c>
      <c r="X18" s="62">
        <f>V18/(Population_income_CPI!O64/100)</f>
        <v>700796.71374769229</v>
      </c>
      <c r="Y18" s="63">
        <f t="shared" si="4"/>
        <v>0.27173195463207811</v>
      </c>
      <c r="Z18" s="63">
        <f t="shared" si="5"/>
        <v>0.3776640577265874</v>
      </c>
    </row>
    <row r="19" spans="2:26" ht="16" x14ac:dyDescent="0.2">
      <c r="B19" s="53">
        <v>2010</v>
      </c>
      <c r="C19" s="54">
        <v>1</v>
      </c>
      <c r="D19" s="55">
        <f>[5]Compar_surveys_fiscal_NA!E19/'[5]National income components'!$B18</f>
        <v>0.70780083634556468</v>
      </c>
      <c r="E19" s="55">
        <f>[5]Compar_surveys_fiscal_NA!F19/'[5]National income components'!$B18</f>
        <v>0.55816680515900874</v>
      </c>
      <c r="F19" s="55">
        <f>[5]Compar_surveys_fiscal_NA!G19/'[5]National income components'!$B18</f>
        <v>0.44747371655317469</v>
      </c>
      <c r="G19" s="57">
        <f>'[5]National income components'!BD18/'[5]National income components'!$B18</f>
        <v>0.70464106486643563</v>
      </c>
      <c r="H19" s="58">
        <f>[5]Compar_surveys_fiscal_NA!H19/'[5]National income components'!$B18</f>
        <v>0.59692827355463607</v>
      </c>
      <c r="I19" s="58">
        <f>[5]Compar_surveys_fiscal_NA!I19/'[5]National income components'!$B18</f>
        <v>0.49158670801889415</v>
      </c>
      <c r="J19" s="58">
        <f>[5]Compar_surveys_fiscal_NA!J19/'[5]National income components'!$B18</f>
        <v>0.33608806661479185</v>
      </c>
      <c r="K19" s="57">
        <f t="shared" si="1"/>
        <v>0.29535893513356437</v>
      </c>
      <c r="L19" s="60">
        <f>D19-H19</f>
        <v>0.11087256279092861</v>
      </c>
      <c r="M19" s="60">
        <f t="shared" si="2"/>
        <v>6.6580097140114591E-2</v>
      </c>
      <c r="N19" s="64">
        <f>F19-J19</f>
        <v>0.11138564993838285</v>
      </c>
      <c r="P19" s="62">
        <f>'[5]National income components'!BD18/(Population_income_CPI!O65/100)</f>
        <v>3259399.0968973022</v>
      </c>
      <c r="Q19" s="62">
        <f>[5]Compar_surveys_fiscal_NA!H19/(Population_income_CPI!O65/100)</f>
        <v>2761161.0687282882</v>
      </c>
      <c r="R19" s="62">
        <f>'[5]2001-2015 taxinc_corr'!B66/1000000/(Population_income_CPI!O65/100)</f>
        <v>2331964.2578150122</v>
      </c>
      <c r="S19" s="63">
        <f t="shared" si="3"/>
        <v>0.71545833710111262</v>
      </c>
      <c r="T19" s="63">
        <f t="shared" si="0"/>
        <v>0.84455929942871766</v>
      </c>
      <c r="U19" s="62">
        <f>[6]Employees!$CM$20/1000000</f>
        <v>657300.41348500003</v>
      </c>
      <c r="V19" s="62">
        <f>'[5]2001-2015 PNAD avgcontribwages'!B12/1000000</f>
        <v>520609.65876002342</v>
      </c>
      <c r="W19" s="62">
        <f>U19/(Population_income_CPI!O65/100)</f>
        <v>925775.23026056343</v>
      </c>
      <c r="X19" s="62">
        <f>V19/(Population_income_CPI!O65/100)</f>
        <v>733253.04050707526</v>
      </c>
      <c r="Y19" s="63">
        <f t="shared" si="4"/>
        <v>0.28403248658374802</v>
      </c>
      <c r="Z19" s="63">
        <f t="shared" si="5"/>
        <v>0.39699374772064039</v>
      </c>
    </row>
    <row r="20" spans="2:26" ht="16" x14ac:dyDescent="0.2">
      <c r="B20" s="53">
        <v>2011</v>
      </c>
      <c r="C20" s="54">
        <v>1</v>
      </c>
      <c r="D20" s="55">
        <f>[5]Compar_surveys_fiscal_NA!E20/'[5]National income components'!$B19</f>
        <v>0.70960506327698081</v>
      </c>
      <c r="E20" s="55">
        <f>[5]Compar_surveys_fiscal_NA!F20/'[5]National income components'!$B19</f>
        <v>0.53979729216458017</v>
      </c>
      <c r="F20" s="55">
        <f>[5]Compar_surveys_fiscal_NA!G20/'[5]National income components'!$B19</f>
        <v>0.46267638281740253</v>
      </c>
      <c r="G20" s="57">
        <f>'[5]National income components'!BD19/'[5]National income components'!$B19</f>
        <v>0.70609325124798983</v>
      </c>
      <c r="H20" s="58">
        <f>[5]Compar_surveys_fiscal_NA!H20/'[5]National income components'!$B19</f>
        <v>0.59715730134439093</v>
      </c>
      <c r="I20" s="58">
        <f>[5]Compar_surveys_fiscal_NA!I20/'[5]National income components'!$B19</f>
        <v>0.47462485077234101</v>
      </c>
      <c r="J20" s="58">
        <f>[5]Compar_surveys_fiscal_NA!J20/'[5]National income components'!$B19</f>
        <v>0.33793386390895341</v>
      </c>
      <c r="K20" s="57">
        <f t="shared" si="1"/>
        <v>0.29390674875201017</v>
      </c>
      <c r="L20" s="60">
        <f t="shared" si="2"/>
        <v>0.11244776193258987</v>
      </c>
      <c r="M20" s="60">
        <f t="shared" si="2"/>
        <v>6.5172441392239155E-2</v>
      </c>
      <c r="N20" s="64">
        <f t="shared" si="6"/>
        <v>0.12474251890844912</v>
      </c>
      <c r="P20" s="62">
        <f>'[5]National income components'!BD19/(Population_income_CPI!O66/100)</f>
        <v>3405761.1070074444</v>
      </c>
      <c r="Q20" s="62">
        <f>[5]Compar_surveys_fiscal_NA!H20/(Population_income_CPI!O66/100)</f>
        <v>2880320.8472671844</v>
      </c>
      <c r="R20" s="62">
        <f>'[5]2001-2015 taxinc_corr'!B67/1000000/(Population_income_CPI!O66/100)</f>
        <v>2390673.3213791959</v>
      </c>
      <c r="S20" s="63">
        <f t="shared" si="3"/>
        <v>0.7019497980819388</v>
      </c>
      <c r="T20" s="63">
        <f t="shared" si="0"/>
        <v>0.83000243658529904</v>
      </c>
      <c r="U20" s="62">
        <f>[6]Employees!$CS$20/1000000</f>
        <v>768707.45666100003</v>
      </c>
      <c r="V20" s="62">
        <f>'[5]2001-2015 PNAD avgcontribwages'!B13/1000000</f>
        <v>589607.92780800001</v>
      </c>
      <c r="W20" s="62">
        <f>U20/(Population_income_CPI!O66/100)</f>
        <v>998321.37228701299</v>
      </c>
      <c r="X20" s="62">
        <f>V20/(Population_income_CPI!O66/100)</f>
        <v>765724.58156883111</v>
      </c>
      <c r="Y20" s="63">
        <f t="shared" si="4"/>
        <v>0.29312724554665331</v>
      </c>
      <c r="Z20" s="63">
        <f t="shared" si="5"/>
        <v>0.41759004183435422</v>
      </c>
    </row>
    <row r="21" spans="2:26" ht="16" x14ac:dyDescent="0.2">
      <c r="B21" s="53">
        <v>2012</v>
      </c>
      <c r="C21" s="54">
        <v>1</v>
      </c>
      <c r="D21" s="55">
        <f>[5]Compar_surveys_fiscal_NA!E21/'[5]National income components'!$B20</f>
        <v>0.71459092311148276</v>
      </c>
      <c r="E21" s="55">
        <f>[5]Compar_surveys_fiscal_NA!F21/'[5]National income components'!$B20</f>
        <v>0.55957432624544512</v>
      </c>
      <c r="F21" s="55">
        <f>[5]Compar_surveys_fiscal_NA!G21/'[5]National income components'!$B20</f>
        <v>0.45966597142085369</v>
      </c>
      <c r="G21" s="57">
        <f>'[5]National income components'!BD20/'[5]National income components'!$B20</f>
        <v>0.70727632149399811</v>
      </c>
      <c r="H21" s="58">
        <f>[5]Compar_surveys_fiscal_NA!H21/'[5]National income components'!$B20</f>
        <v>0.60475420972327776</v>
      </c>
      <c r="I21" s="58">
        <f>[5]Compar_surveys_fiscal_NA!I21/'[5]National income components'!$B20</f>
        <v>0.48617256369862383</v>
      </c>
      <c r="J21" s="58">
        <f>[5]Compar_surveys_fiscal_NA!J21/'[5]National income components'!$B20</f>
        <v>0.34207142787509337</v>
      </c>
      <c r="K21" s="57">
        <f t="shared" si="1"/>
        <v>0.29272367850600189</v>
      </c>
      <c r="L21" s="60">
        <f t="shared" si="2"/>
        <v>0.109836713388205</v>
      </c>
      <c r="M21" s="60">
        <f t="shared" si="2"/>
        <v>7.3401762546821292E-2</v>
      </c>
      <c r="N21" s="64">
        <f t="shared" si="6"/>
        <v>0.11759454354576032</v>
      </c>
      <c r="P21" s="62">
        <f>'[5]National income components'!BD20/(Population_income_CPI!O67/100)</f>
        <v>3585579.5991056166</v>
      </c>
      <c r="Q21" s="62">
        <f>[5]Compar_surveys_fiscal_NA!H21/(Population_income_CPI!O67/100)</f>
        <v>3065837.6237969748</v>
      </c>
      <c r="R21" s="62">
        <f>'[5]2001-2015 taxinc_corr'!B68/1000000/(Population_income_CPI!O67/100)</f>
        <v>2626488.692117197</v>
      </c>
      <c r="S21" s="63">
        <f t="shared" si="3"/>
        <v>0.73251440095552356</v>
      </c>
      <c r="T21" s="63">
        <f t="shared" si="0"/>
        <v>0.85669530301619379</v>
      </c>
      <c r="U21" s="62">
        <f>[6]Employees!$CY$20/1000000</f>
        <v>894592.95439299999</v>
      </c>
      <c r="V21" s="62">
        <f>'[5]2001-2015 PNAD avgcontribwages'!B14/1000000</f>
        <v>672043.56505600002</v>
      </c>
      <c r="W21" s="62">
        <f>U21/(Population_income_CPI!O67/100)</f>
        <v>1104435.7461641973</v>
      </c>
      <c r="X21" s="62">
        <f>V21/(Population_income_CPI!O67/100)</f>
        <v>829683.41364938265</v>
      </c>
      <c r="Y21" s="63">
        <f t="shared" si="4"/>
        <v>0.30802153895556711</v>
      </c>
      <c r="Z21" s="63">
        <f t="shared" si="5"/>
        <v>0.42049895340456167</v>
      </c>
    </row>
    <row r="22" spans="2:26" ht="16" x14ac:dyDescent="0.2">
      <c r="B22" s="53">
        <v>2013</v>
      </c>
      <c r="C22" s="54">
        <v>1</v>
      </c>
      <c r="D22" s="55">
        <f>[5]Compar_surveys_fiscal_NA!E22/'[5]National income components'!$B21</f>
        <v>0.71357501589965699</v>
      </c>
      <c r="E22" s="55">
        <f>[5]Compar_surveys_fiscal_NA!F22/'[5]National income components'!$B21</f>
        <v>0.54800169640476459</v>
      </c>
      <c r="F22" s="55">
        <f>[5]Compar_surveys_fiscal_NA!G22/'[5]National income components'!$B21</f>
        <v>0.44936101146694862</v>
      </c>
      <c r="G22" s="57">
        <f>'[5]National income components'!BD21/'[5]National income components'!$B21</f>
        <v>0.71643115046327832</v>
      </c>
      <c r="H22" s="58">
        <f>[5]Compar_surveys_fiscal_NA!H22/'[5]National income components'!$B21</f>
        <v>0.60405384973851928</v>
      </c>
      <c r="I22" s="58">
        <f>[5]Compar_surveys_fiscal_NA!I22/'[5]National income components'!$B21</f>
        <v>0.4777755298788281</v>
      </c>
      <c r="J22" s="58">
        <f>[5]Compar_surveys_fiscal_NA!J22/'[5]National income components'!$B21</f>
        <v>0.33242039765628251</v>
      </c>
      <c r="K22" s="57">
        <f t="shared" si="1"/>
        <v>0.28356884953672168</v>
      </c>
      <c r="L22" s="60">
        <f t="shared" si="2"/>
        <v>0.10952116616113772</v>
      </c>
      <c r="M22" s="60">
        <f t="shared" si="2"/>
        <v>7.0226166525936495E-2</v>
      </c>
      <c r="N22" s="64">
        <f t="shared" si="6"/>
        <v>0.11694061381066612</v>
      </c>
      <c r="P22" s="62">
        <f>'[5]National income components'!BD21/(Population_income_CPI!O68/100)</f>
        <v>3796896.5251700087</v>
      </c>
      <c r="Q22" s="62">
        <f>[5]Compar_surveys_fiscal_NA!H22/(Population_income_CPI!O68/100)</f>
        <v>3201326.4102274799</v>
      </c>
      <c r="R22" s="62">
        <f>'[5]2001-2015 taxinc_corr'!B69/1000000/(Population_income_CPI!O68/100)</f>
        <v>2621652.0519513129</v>
      </c>
      <c r="S22" s="63">
        <f t="shared" si="3"/>
        <v>0.6904723461838157</v>
      </c>
      <c r="T22" s="63">
        <f t="shared" si="0"/>
        <v>0.81892681845117554</v>
      </c>
      <c r="U22" s="62">
        <f>[6]Employees!$DE$20/1000000</f>
        <v>1001619.574864</v>
      </c>
      <c r="V22" s="62">
        <f>'[5]2001-2015 PNAD avgcontribwages'!B15/1000000</f>
        <v>738632.72857599996</v>
      </c>
      <c r="W22" s="62">
        <f>U22/(Population_income_CPI!O68/100)</f>
        <v>1151286.8676597702</v>
      </c>
      <c r="X22" s="62">
        <f>V22/(Population_income_CPI!O68/100)</f>
        <v>849003.13629425282</v>
      </c>
      <c r="Y22" s="63">
        <f t="shared" si="4"/>
        <v>0.3032178675472913</v>
      </c>
      <c r="Z22" s="63">
        <f t="shared" si="5"/>
        <v>0.43914556350178496</v>
      </c>
    </row>
    <row r="23" spans="2:26" ht="16" x14ac:dyDescent="0.2">
      <c r="B23" s="53">
        <v>2014</v>
      </c>
      <c r="C23" s="54">
        <v>1</v>
      </c>
      <c r="D23" s="55">
        <f>[5]Compar_surveys_fiscal_NA!E23/'[5]National income components'!$B22</f>
        <v>0.72930654902365477</v>
      </c>
      <c r="E23" s="55">
        <f>[5]Compar_surveys_fiscal_NA!F23/'[5]National income components'!$B22</f>
        <v>0.56788256805009107</v>
      </c>
      <c r="F23" s="55">
        <f>[5]Compar_surveys_fiscal_NA!G23/'[5]National income components'!$B22</f>
        <v>0.46581913429730937</v>
      </c>
      <c r="G23" s="57">
        <f>'[5]National income components'!BD22/'[5]National income components'!$B22</f>
        <v>0.73377045683089936</v>
      </c>
      <c r="H23" s="58">
        <f>[5]Compar_surveys_fiscal_NA!H23/'[5]National income components'!$B22</f>
        <v>0.61990739402358341</v>
      </c>
      <c r="I23" s="58">
        <f>[5]Compar_surveys_fiscal_NA!I23/'[5]National income components'!$B22</f>
        <v>0.49522659642249095</v>
      </c>
      <c r="J23" s="58">
        <f>[5]Compar_surveys_fiscal_NA!J23/'[5]National income components'!$B22</f>
        <v>0.34594272212191712</v>
      </c>
      <c r="K23" s="57">
        <f t="shared" si="1"/>
        <v>0.26622954316910064</v>
      </c>
      <c r="L23" s="60">
        <f t="shared" si="2"/>
        <v>0.10939915500007136</v>
      </c>
      <c r="M23" s="60">
        <f t="shared" si="2"/>
        <v>7.2655971627600124E-2</v>
      </c>
      <c r="N23" s="64">
        <f t="shared" si="6"/>
        <v>0.11987641217539224</v>
      </c>
      <c r="P23" s="62">
        <f>'[5]National income components'!BD22/(Population_income_CPI!O69/100)</f>
        <v>3904373.3219170454</v>
      </c>
      <c r="Q23" s="62">
        <f>[5]Compar_surveys_fiscal_NA!H23/(Population_income_CPI!O69/100)</f>
        <v>3298510.9563256479</v>
      </c>
      <c r="R23" s="62">
        <f>'[5]2001-2015 taxinc_corr'!B70/1000000/(Population_income_CPI!O69/100)</f>
        <v>2734544.9795870255</v>
      </c>
      <c r="S23" s="63">
        <f t="shared" si="3"/>
        <v>0.7003799980490506</v>
      </c>
      <c r="T23" s="63">
        <f t="shared" si="0"/>
        <v>0.82902407049547955</v>
      </c>
      <c r="U23" s="62">
        <f>[6]Employees!$DK$20/1000000</f>
        <v>1117193.457682</v>
      </c>
      <c r="V23" s="62">
        <f>'[5]2001-2015 PNAD avgcontribwages'!B16/1000000</f>
        <v>817830.55974399997</v>
      </c>
      <c r="W23" s="62">
        <f>U23/(Population_income_CPI!O69/100)</f>
        <v>1201283.2878301074</v>
      </c>
      <c r="X23" s="62">
        <f>V23/(Population_income_CPI!O69/100)</f>
        <v>879387.69864946231</v>
      </c>
      <c r="Y23" s="63">
        <f t="shared" si="4"/>
        <v>0.3076763385014315</v>
      </c>
      <c r="Z23" s="63">
        <f t="shared" si="5"/>
        <v>0.43929915097301736</v>
      </c>
    </row>
    <row r="24" spans="2:26" ht="17" thickBot="1" x14ac:dyDescent="0.25">
      <c r="B24" s="65">
        <v>2015</v>
      </c>
      <c r="C24" s="66">
        <v>1</v>
      </c>
      <c r="D24" s="55">
        <f>[5]Compar_surveys_fiscal_NA!E24/'[5]National income components'!$B23</f>
        <v>0.7534697095301891</v>
      </c>
      <c r="E24" s="55">
        <f>[5]Compar_surveys_fiscal_NA!F24/'[5]National income components'!$B23</f>
        <v>0.57506421428538157</v>
      </c>
      <c r="F24" s="55">
        <f>[5]Compar_surveys_fiscal_NA!G24/'[5]National income components'!$B23</f>
        <v>0.48576552472232642</v>
      </c>
      <c r="G24" s="57">
        <f>'[5]National income components'!BD23/'[5]National income components'!$B23</f>
        <v>0.75339330443137553</v>
      </c>
      <c r="H24" s="58">
        <f>[5]Compar_surveys_fiscal_NA!H24/'[5]National income components'!$B23</f>
        <v>0.64087507120743992</v>
      </c>
      <c r="I24" s="58">
        <f>[5]Compar_surveys_fiscal_NA!I24/'[5]National income components'!$B23</f>
        <v>0.50731411611847421</v>
      </c>
      <c r="J24" s="58">
        <f>[5]Compar_surveys_fiscal_NA!J24/'[5]National income components'!$B23</f>
        <v>0.35946934427604693</v>
      </c>
      <c r="K24" s="69">
        <f t="shared" si="1"/>
        <v>0.24660669556862447</v>
      </c>
      <c r="L24" s="67">
        <f t="shared" si="2"/>
        <v>0.11259463832274919</v>
      </c>
      <c r="M24" s="67">
        <f t="shared" si="2"/>
        <v>6.7750098166907358E-2</v>
      </c>
      <c r="N24" s="68">
        <f t="shared" si="6"/>
        <v>0.12629618044627949</v>
      </c>
      <c r="O24" s="133"/>
      <c r="P24" s="62">
        <f>'[5]National income components'!BD23/(Population_income_CPI!O70/100)</f>
        <v>3850072.9865335324</v>
      </c>
      <c r="Q24" s="62">
        <f>[5]Compar_surveys_fiscal_NA!H24/(Population_income_CPI!O70/100)</f>
        <v>3275069.9865335324</v>
      </c>
      <c r="R24" s="62">
        <f>'[5]2001-2015 taxinc_corr'!B71/1000000/(Population_income_CPI!O70/100)</f>
        <v>2696537.2591846893</v>
      </c>
      <c r="S24" s="63">
        <f t="shared" si="3"/>
        <v>0.70038601050328519</v>
      </c>
      <c r="T24" s="63">
        <f t="shared" si="0"/>
        <v>0.82335256048644456</v>
      </c>
      <c r="U24" s="62">
        <f>[6]Employees!$DQ$20/1000000</f>
        <v>1185225.0068880001</v>
      </c>
      <c r="V24" s="62">
        <f>'[5]2001-2015 PNAD avgcontribwages'!B17/1000000</f>
        <v>840208.80998400005</v>
      </c>
      <c r="W24" s="62">
        <f>U24/(Population_income_CPI!O70/100)</f>
        <v>1185225.0068880001</v>
      </c>
      <c r="X24" s="62">
        <f>V24/(Population_income_CPI!O70/100)</f>
        <v>840208.80998400005</v>
      </c>
      <c r="Y24" s="63">
        <f>W24/$P24</f>
        <v>0.30784481515898071</v>
      </c>
      <c r="Z24" s="63">
        <f t="shared" si="5"/>
        <v>0.43953592810594372</v>
      </c>
    </row>
    <row r="25" spans="2:26" ht="14" customHeight="1" x14ac:dyDescent="0.2">
      <c r="B25" s="210" t="s">
        <v>180</v>
      </c>
      <c r="C25" s="210"/>
      <c r="D25" s="210"/>
      <c r="E25" s="210"/>
      <c r="F25" s="210"/>
      <c r="G25" s="210"/>
      <c r="H25" s="210"/>
      <c r="I25" s="210"/>
      <c r="J25" s="210"/>
      <c r="K25" s="210"/>
      <c r="L25" s="210"/>
      <c r="M25" s="210"/>
      <c r="N25" s="210"/>
      <c r="R25" s="164" t="s">
        <v>198</v>
      </c>
      <c r="S25" s="165">
        <f>AVERAGE(S10:S24)</f>
        <v>0.7145708140236392</v>
      </c>
      <c r="T25" s="165">
        <f>AVERAGE(T10:T24)</f>
        <v>0.83875881038733491</v>
      </c>
      <c r="Y25" s="165">
        <f>AVERAGE(Y10:Y24)</f>
        <v>0.27494664513836375</v>
      </c>
      <c r="Z25" s="165">
        <f>AVERAGE(Z10:Z24)</f>
        <v>0.38514540270499786</v>
      </c>
    </row>
    <row r="26" spans="2:26" x14ac:dyDescent="0.2">
      <c r="B26" s="211"/>
      <c r="C26" s="211"/>
      <c r="D26" s="211"/>
      <c r="E26" s="211"/>
      <c r="F26" s="211"/>
      <c r="G26" s="211"/>
      <c r="H26" s="211"/>
      <c r="I26" s="211"/>
      <c r="J26" s="211"/>
      <c r="K26" s="211"/>
      <c r="L26" s="211"/>
      <c r="M26" s="211"/>
      <c r="N26" s="211"/>
      <c r="Y26" s="172"/>
    </row>
    <row r="27" spans="2:26" x14ac:dyDescent="0.2">
      <c r="B27" s="211"/>
      <c r="C27" s="211"/>
      <c r="D27" s="211"/>
      <c r="E27" s="211"/>
      <c r="F27" s="211"/>
      <c r="G27" s="211"/>
      <c r="H27" s="211"/>
      <c r="I27" s="211"/>
      <c r="J27" s="211"/>
      <c r="K27" s="211"/>
      <c r="L27" s="211"/>
      <c r="M27" s="211"/>
      <c r="N27" s="211"/>
    </row>
    <row r="28" spans="2:26" x14ac:dyDescent="0.2">
      <c r="B28" s="211"/>
      <c r="C28" s="211"/>
      <c r="D28" s="211"/>
      <c r="E28" s="211"/>
      <c r="F28" s="211"/>
      <c r="G28" s="211"/>
      <c r="H28" s="211"/>
      <c r="I28" s="211"/>
      <c r="J28" s="211"/>
      <c r="K28" s="211"/>
      <c r="L28" s="211"/>
      <c r="M28" s="211"/>
      <c r="N28" s="211"/>
    </row>
    <row r="29" spans="2:26" x14ac:dyDescent="0.2">
      <c r="B29" s="211"/>
      <c r="C29" s="211"/>
      <c r="D29" s="211"/>
      <c r="E29" s="211"/>
      <c r="F29" s="211"/>
      <c r="G29" s="211"/>
      <c r="H29" s="211"/>
      <c r="I29" s="211"/>
      <c r="J29" s="211"/>
      <c r="K29" s="211"/>
      <c r="L29" s="211"/>
      <c r="M29" s="211"/>
      <c r="N29" s="211"/>
    </row>
    <row r="30" spans="2:26" x14ac:dyDescent="0.2">
      <c r="B30" s="211"/>
      <c r="C30" s="211"/>
      <c r="D30" s="211"/>
      <c r="E30" s="211"/>
      <c r="F30" s="211"/>
      <c r="G30" s="211"/>
      <c r="H30" s="211"/>
      <c r="I30" s="211"/>
      <c r="J30" s="211"/>
      <c r="K30" s="211"/>
      <c r="L30" s="211"/>
      <c r="M30" s="211"/>
      <c r="N30" s="211"/>
    </row>
  </sheetData>
  <mergeCells count="25">
    <mergeCell ref="B5:B9"/>
    <mergeCell ref="B25:N30"/>
    <mergeCell ref="B2:N4"/>
    <mergeCell ref="C5:F6"/>
    <mergeCell ref="G5:J6"/>
    <mergeCell ref="K5:N6"/>
    <mergeCell ref="F7:F9"/>
    <mergeCell ref="E7:E9"/>
    <mergeCell ref="D7:D9"/>
    <mergeCell ref="C7:C9"/>
    <mergeCell ref="N7:N9"/>
    <mergeCell ref="M7:M9"/>
    <mergeCell ref="L7:L9"/>
    <mergeCell ref="K7:K9"/>
    <mergeCell ref="J7:J9"/>
    <mergeCell ref="H7:H9"/>
    <mergeCell ref="U5:U7"/>
    <mergeCell ref="V5:V7"/>
    <mergeCell ref="W5:W7"/>
    <mergeCell ref="G7:G9"/>
    <mergeCell ref="X5:X7"/>
    <mergeCell ref="P5:P7"/>
    <mergeCell ref="Q5:Q7"/>
    <mergeCell ref="R5:R7"/>
    <mergeCell ref="I7:I9"/>
  </mergeCells>
  <pageMargins left="0.75" right="0.75" top="1" bottom="1" header="0.5" footer="0.5"/>
  <pageSetup paperSize="9" orientation="portrait" horizontalDpi="4294967292" verticalDpi="4294967292"/>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8"/>
  <sheetViews>
    <sheetView zoomScale="120" zoomScaleNormal="120" zoomScalePageLayoutView="150" workbookViewId="0">
      <selection activeCell="Q8" sqref="Q8"/>
    </sheetView>
  </sheetViews>
  <sheetFormatPr baseColWidth="10" defaultRowHeight="15" x14ac:dyDescent="0.2"/>
  <cols>
    <col min="1" max="1" width="10.83203125" style="51"/>
    <col min="2" max="6" width="16.5" style="51" customWidth="1"/>
    <col min="7" max="8" width="10.83203125" style="51"/>
    <col min="9" max="13" width="16.5" style="51" customWidth="1"/>
    <col min="14" max="15" width="10.83203125" style="51"/>
    <col min="16" max="19" width="15.83203125" style="51" customWidth="1"/>
    <col min="20" max="16384" width="10.83203125" style="51"/>
  </cols>
  <sheetData>
    <row r="1" spans="2:30" ht="15" customHeight="1" x14ac:dyDescent="0.2">
      <c r="B1" s="233" t="s">
        <v>64</v>
      </c>
      <c r="C1" s="233"/>
      <c r="D1" s="233"/>
      <c r="E1" s="233"/>
      <c r="F1" s="233"/>
      <c r="I1" s="233" t="s">
        <v>151</v>
      </c>
      <c r="J1" s="233"/>
      <c r="K1" s="233"/>
      <c r="L1" s="233"/>
      <c r="M1" s="233"/>
      <c r="P1" s="233" t="s">
        <v>139</v>
      </c>
      <c r="Q1" s="233"/>
      <c r="R1" s="233"/>
      <c r="S1" s="233"/>
    </row>
    <row r="2" spans="2:30" ht="15" customHeight="1" x14ac:dyDescent="0.2">
      <c r="B2" s="233"/>
      <c r="C2" s="233"/>
      <c r="D2" s="233"/>
      <c r="E2" s="233"/>
      <c r="F2" s="233"/>
      <c r="I2" s="233"/>
      <c r="J2" s="233"/>
      <c r="K2" s="233"/>
      <c r="L2" s="233"/>
      <c r="M2" s="233"/>
      <c r="P2" s="233"/>
      <c r="Q2" s="233"/>
      <c r="R2" s="233"/>
      <c r="S2" s="233"/>
      <c r="U2" s="245">
        <v>2014</v>
      </c>
      <c r="V2" s="245"/>
      <c r="W2" s="245"/>
      <c r="X2" s="245"/>
      <c r="Y2" s="245"/>
      <c r="Z2" s="245"/>
    </row>
    <row r="3" spans="2:30" ht="15" customHeight="1" x14ac:dyDescent="0.2">
      <c r="B3" s="239" t="s">
        <v>135</v>
      </c>
      <c r="C3" s="242" t="s">
        <v>60</v>
      </c>
      <c r="D3" s="242" t="s">
        <v>72</v>
      </c>
      <c r="E3" s="242" t="s">
        <v>73</v>
      </c>
      <c r="F3" s="236" t="s">
        <v>61</v>
      </c>
      <c r="I3" s="239" t="s">
        <v>63</v>
      </c>
      <c r="J3" s="242" t="s">
        <v>60</v>
      </c>
      <c r="K3" s="242" t="s">
        <v>65</v>
      </c>
      <c r="L3" s="242" t="s">
        <v>66</v>
      </c>
      <c r="M3" s="236" t="s">
        <v>61</v>
      </c>
      <c r="P3" s="239" t="s">
        <v>63</v>
      </c>
      <c r="Q3" s="242" t="s">
        <v>146</v>
      </c>
      <c r="R3" s="242" t="s">
        <v>147</v>
      </c>
      <c r="S3" s="242" t="s">
        <v>148</v>
      </c>
      <c r="U3" s="243" t="s">
        <v>142</v>
      </c>
      <c r="V3" s="243" t="s">
        <v>140</v>
      </c>
      <c r="W3" s="243" t="s">
        <v>141</v>
      </c>
      <c r="X3" s="243" t="s">
        <v>143</v>
      </c>
      <c r="Y3" s="243" t="s">
        <v>144</v>
      </c>
      <c r="Z3" s="243" t="s">
        <v>145</v>
      </c>
      <c r="AB3" s="51" t="s">
        <v>164</v>
      </c>
    </row>
    <row r="4" spans="2:30" ht="16" customHeight="1" x14ac:dyDescent="0.2">
      <c r="B4" s="240"/>
      <c r="C4" s="243"/>
      <c r="D4" s="243"/>
      <c r="E4" s="243"/>
      <c r="F4" s="237"/>
      <c r="I4" s="240"/>
      <c r="J4" s="243"/>
      <c r="K4" s="243"/>
      <c r="L4" s="243"/>
      <c r="M4" s="237"/>
      <c r="P4" s="240"/>
      <c r="Q4" s="243"/>
      <c r="R4" s="243"/>
      <c r="S4" s="237"/>
      <c r="U4" s="243"/>
      <c r="V4" s="243"/>
      <c r="W4" s="237"/>
      <c r="X4" s="243"/>
      <c r="Y4" s="243"/>
      <c r="Z4" s="237"/>
    </row>
    <row r="5" spans="2:30" ht="17" customHeight="1" thickBot="1" x14ac:dyDescent="0.25">
      <c r="B5" s="241"/>
      <c r="C5" s="244"/>
      <c r="D5" s="244"/>
      <c r="E5" s="244"/>
      <c r="F5" s="238"/>
      <c r="I5" s="241"/>
      <c r="J5" s="244"/>
      <c r="K5" s="244"/>
      <c r="L5" s="244"/>
      <c r="M5" s="238"/>
      <c r="P5" s="241"/>
      <c r="Q5" s="244"/>
      <c r="R5" s="244"/>
      <c r="S5" s="238"/>
      <c r="U5" s="243"/>
      <c r="V5" s="243"/>
      <c r="W5" s="237"/>
      <c r="X5" s="243"/>
      <c r="Y5" s="243"/>
      <c r="Z5" s="237"/>
      <c r="AB5" s="51" t="s">
        <v>84</v>
      </c>
      <c r="AC5" s="51" t="s">
        <v>88</v>
      </c>
      <c r="AD5" s="51" t="s">
        <v>82</v>
      </c>
    </row>
    <row r="6" spans="2:30" ht="17" thickTop="1" x14ac:dyDescent="0.2">
      <c r="B6" s="70" t="s">
        <v>62</v>
      </c>
      <c r="C6" s="71">
        <f t="shared" ref="C6:C13" si="0">J6</f>
        <v>142520768</v>
      </c>
      <c r="D6" s="72">
        <f>K6/1.85</f>
        <v>0</v>
      </c>
      <c r="E6" s="72">
        <f>L6/1.85</f>
        <v>19381.943534509443</v>
      </c>
      <c r="F6" s="73">
        <f t="shared" ref="F6:F13" si="1">M6</f>
        <v>1</v>
      </c>
      <c r="G6" s="74"/>
      <c r="I6" s="70" t="s">
        <v>62</v>
      </c>
      <c r="J6" s="71">
        <f>Population_income_CPI!C70</f>
        <v>142520768</v>
      </c>
      <c r="K6" s="75">
        <v>0</v>
      </c>
      <c r="L6" s="75">
        <f>'[7]National income, Brazil, 2015'!$D$2</f>
        <v>35856.59553884247</v>
      </c>
      <c r="M6" s="73">
        <v>1</v>
      </c>
      <c r="P6" s="76" t="s">
        <v>62</v>
      </c>
      <c r="Q6" s="77">
        <f>X6/U6</f>
        <v>15177.910412304616</v>
      </c>
      <c r="R6" s="77">
        <f t="shared" ref="R6:S6" si="2">Y6/V6</f>
        <v>32688.390320017086</v>
      </c>
      <c r="S6" s="77">
        <f t="shared" si="2"/>
        <v>49509.462019199724</v>
      </c>
      <c r="U6" s="51">
        <v>2.32421779632568</v>
      </c>
      <c r="V6" s="51">
        <v>1.0737333</v>
      </c>
      <c r="W6" s="51">
        <v>1.3056247081604799</v>
      </c>
      <c r="X6" s="78">
        <f>'[7]National income, Brazil, 2014'!$D$2</f>
        <v>35276.76949131523</v>
      </c>
      <c r="Y6" s="78">
        <f>AVERAGE(Y7*0.5+Y8*0.4+Y9*0.1)</f>
        <v>35098.613210000003</v>
      </c>
      <c r="Z6" s="78">
        <f>AVERAGE(Z7*0.5+Z8*0.4+Z9*0.1)</f>
        <v>64640.776900000004</v>
      </c>
    </row>
    <row r="7" spans="2:30" ht="16" x14ac:dyDescent="0.2">
      <c r="B7" s="70" t="s">
        <v>0</v>
      </c>
      <c r="C7" s="71">
        <f t="shared" si="0"/>
        <v>71260384</v>
      </c>
      <c r="D7" s="72">
        <f t="shared" ref="D7:E13" si="3">K7/1.85</f>
        <v>0</v>
      </c>
      <c r="E7" s="72">
        <f t="shared" si="3"/>
        <v>5380.8346180988274</v>
      </c>
      <c r="F7" s="73">
        <f t="shared" si="1"/>
        <v>0.13881050186010199</v>
      </c>
      <c r="I7" s="70" t="s">
        <v>0</v>
      </c>
      <c r="J7" s="71">
        <f>J6*0.5</f>
        <v>71260384</v>
      </c>
      <c r="K7" s="75">
        <v>0</v>
      </c>
      <c r="L7" s="75">
        <f>AVERAGE('[7]National income, Brazil, 2015'!$J$2:$J$51)</f>
        <v>9954.5440434828306</v>
      </c>
      <c r="M7" s="73">
        <f>'T3'!E5</f>
        <v>0.13881050186010199</v>
      </c>
      <c r="P7" s="70" t="s">
        <v>0</v>
      </c>
      <c r="Q7" s="79">
        <f>X7/U7</f>
        <v>4338.832097196263</v>
      </c>
      <c r="R7" s="79">
        <f>Y7/V7</f>
        <v>14691.641583622302</v>
      </c>
      <c r="S7" s="79">
        <f t="shared" ref="R7:S13" si="4">Z7/W7</f>
        <v>12422.293174009443</v>
      </c>
      <c r="U7" s="51">
        <v>2.32421779632568</v>
      </c>
      <c r="V7" s="51">
        <v>1.0737333</v>
      </c>
      <c r="W7" s="51">
        <v>1.3056247081604799</v>
      </c>
      <c r="X7" s="78">
        <f>AVERAGE('[7]National income, Brazil, 2014'!$J$2:$J$51)</f>
        <v>10084.390775572627</v>
      </c>
      <c r="Y7" s="78">
        <v>15774.9048</v>
      </c>
      <c r="Z7" s="78">
        <v>16218.8529</v>
      </c>
      <c r="AB7" s="133"/>
      <c r="AC7" s="133"/>
      <c r="AD7" s="133"/>
    </row>
    <row r="8" spans="2:30" ht="16" x14ac:dyDescent="0.2">
      <c r="B8" s="70" t="s">
        <v>1</v>
      </c>
      <c r="C8" s="71">
        <f t="shared" si="0"/>
        <v>57008307.200000003</v>
      </c>
      <c r="D8" s="72">
        <f t="shared" si="3"/>
        <v>9323.9672306759021</v>
      </c>
      <c r="E8" s="72">
        <f t="shared" si="3"/>
        <v>14808.617225234691</v>
      </c>
      <c r="F8" s="73">
        <f t="shared" si="1"/>
        <v>0.30561676539544202</v>
      </c>
      <c r="I8" s="70" t="s">
        <v>1</v>
      </c>
      <c r="J8" s="71">
        <f>J6*0.4</f>
        <v>57008307.200000003</v>
      </c>
      <c r="K8" s="75">
        <f>'[7]National income, Brazil, 2015'!$F$52</f>
        <v>17249.33937675042</v>
      </c>
      <c r="L8" s="75">
        <f>AVERAGE('[7]National income, Brazil, 2015'!$J$52:$J$91)</f>
        <v>27395.941866684181</v>
      </c>
      <c r="M8" s="73">
        <f>'T3'!E6</f>
        <v>0.30561676539544202</v>
      </c>
      <c r="P8" s="70" t="s">
        <v>1</v>
      </c>
      <c r="Q8" s="79">
        <f t="shared" ref="Q8:Q13" si="5">X8/U8</f>
        <v>11799.299818267507</v>
      </c>
      <c r="R8" s="79">
        <f t="shared" si="4"/>
        <v>36691.480836069815</v>
      </c>
      <c r="S8" s="79">
        <f t="shared" si="4"/>
        <v>50054.038876206178</v>
      </c>
      <c r="U8" s="51">
        <v>2.32421779632568</v>
      </c>
      <c r="V8" s="51">
        <v>1.0737333</v>
      </c>
      <c r="W8" s="51">
        <v>1.3056247081604799</v>
      </c>
      <c r="X8" s="78">
        <f>AVERAGE('[7]National income, Brazil, 2014'!$J$52:$J$91)</f>
        <v>27424.142621799703</v>
      </c>
      <c r="Y8" s="78">
        <v>39396.864800000003</v>
      </c>
      <c r="Z8" s="78">
        <v>65351.789900000003</v>
      </c>
    </row>
    <row r="9" spans="2:30" ht="16" x14ac:dyDescent="0.2">
      <c r="B9" s="70" t="s">
        <v>2</v>
      </c>
      <c r="C9" s="71">
        <f t="shared" si="0"/>
        <v>14252076.800000001</v>
      </c>
      <c r="D9" s="72">
        <f>K9/1.85</f>
        <v>26555.950765921123</v>
      </c>
      <c r="E9" s="72">
        <f t="shared" si="3"/>
        <v>107680.79335366175</v>
      </c>
      <c r="F9" s="73">
        <f t="shared" si="1"/>
        <v>0.55557273274445595</v>
      </c>
      <c r="I9" s="70" t="s">
        <v>2</v>
      </c>
      <c r="J9" s="71">
        <f>J6*0.1</f>
        <v>14252076.800000001</v>
      </c>
      <c r="K9" s="75">
        <f>'[7]National income, Brazil, 2015'!$F$92</f>
        <v>49128.508916954081</v>
      </c>
      <c r="L9" s="75">
        <f>'[7]National income, Brazil, 2015'!$I$92</f>
        <v>199209.46770427426</v>
      </c>
      <c r="M9" s="73">
        <f>'T3'!E7</f>
        <v>0.55557273274445595</v>
      </c>
      <c r="P9" s="70" t="s">
        <v>2</v>
      </c>
      <c r="Q9" s="79">
        <f t="shared" si="5"/>
        <v>82887.744363994905</v>
      </c>
      <c r="R9" s="79">
        <f t="shared" si="4"/>
        <v>106659.77193778008</v>
      </c>
      <c r="S9" s="79">
        <f t="shared" si="4"/>
        <v>232766.99881712534</v>
      </c>
      <c r="U9" s="51">
        <v>2.32421779632568</v>
      </c>
      <c r="V9" s="51">
        <v>1.0737333</v>
      </c>
      <c r="W9" s="51">
        <v>1.3056247081604799</v>
      </c>
      <c r="X9" s="78">
        <f>'[7]National income, Brazil, 2014'!$I$92</f>
        <v>192649.17054809054</v>
      </c>
      <c r="Y9" s="78">
        <v>114524.1489</v>
      </c>
      <c r="Z9" s="78">
        <v>303906.34490000003</v>
      </c>
    </row>
    <row r="10" spans="2:30" ht="16" x14ac:dyDescent="0.2">
      <c r="B10" s="80" t="s">
        <v>14</v>
      </c>
      <c r="C10" s="81">
        <f t="shared" si="0"/>
        <v>1425207.68</v>
      </c>
      <c r="D10" s="82">
        <f t="shared" si="3"/>
        <v>165850.27660112045</v>
      </c>
      <c r="E10" s="82">
        <f t="shared" si="3"/>
        <v>549463.29209451855</v>
      </c>
      <c r="F10" s="83">
        <f t="shared" si="1"/>
        <v>0.28349236035911601</v>
      </c>
      <c r="I10" s="80" t="s">
        <v>14</v>
      </c>
      <c r="J10" s="84">
        <f>$J$6*0.01</f>
        <v>1425207.68</v>
      </c>
      <c r="K10" s="85">
        <f>'[7]National income, Brazil, 2015'!$F$101</f>
        <v>306823.01171207282</v>
      </c>
      <c r="L10" s="85">
        <f>'[7]National income, Brazil, 2015'!$I$101</f>
        <v>1016507.0903748593</v>
      </c>
      <c r="M10" s="73">
        <f>'T3'!E8</f>
        <v>0.28349236035911601</v>
      </c>
      <c r="P10" s="80" t="s">
        <v>14</v>
      </c>
      <c r="Q10" s="86">
        <f t="shared" si="5"/>
        <v>417723.26313119609</v>
      </c>
      <c r="R10" s="86">
        <f t="shared" si="4"/>
        <v>352921.18396626052</v>
      </c>
      <c r="S10" s="86">
        <f t="shared" si="4"/>
        <v>1000041.1287709129</v>
      </c>
      <c r="U10" s="51">
        <v>2.32421779632568</v>
      </c>
      <c r="V10" s="51">
        <v>1.0737333</v>
      </c>
      <c r="W10" s="51">
        <v>1.3056247081604799</v>
      </c>
      <c r="X10" s="78">
        <f>'[7]National income, Brazil, 2014'!$I$101</f>
        <v>970879.84210876073</v>
      </c>
      <c r="Y10" s="78">
        <v>378943.22749999998</v>
      </c>
      <c r="Z10" s="78">
        <v>1305678.4069000001</v>
      </c>
    </row>
    <row r="11" spans="2:30" ht="16" x14ac:dyDescent="0.2">
      <c r="B11" s="80" t="s">
        <v>15</v>
      </c>
      <c r="C11" s="81">
        <f t="shared" si="0"/>
        <v>142520.76800000001</v>
      </c>
      <c r="D11" s="82">
        <f t="shared" si="3"/>
        <v>861198.92879106209</v>
      </c>
      <c r="E11" s="82">
        <f t="shared" si="3"/>
        <v>2645880.3584135585</v>
      </c>
      <c r="F11" s="83">
        <f t="shared" si="1"/>
        <v>0.13651264403399899</v>
      </c>
      <c r="I11" s="80" t="s">
        <v>15</v>
      </c>
      <c r="J11" s="84">
        <f>$J$6*0.001</f>
        <v>142520.76800000001</v>
      </c>
      <c r="K11" s="85">
        <f>'[7]National income, Brazil, 2015'!$F$110</f>
        <v>1593218.018263465</v>
      </c>
      <c r="L11" s="85">
        <f>'[7]National income, Brazil, 2015'!$I$110</f>
        <v>4894878.6630650833</v>
      </c>
      <c r="M11" s="73">
        <f>'T3'!E9</f>
        <v>0.13651264403399899</v>
      </c>
      <c r="P11" s="80" t="s">
        <v>15</v>
      </c>
      <c r="Q11" s="86">
        <f t="shared" si="5"/>
        <v>1942833.7540878647</v>
      </c>
      <c r="R11" s="86">
        <f t="shared" si="4"/>
        <v>1208113.8472654242</v>
      </c>
      <c r="S11" s="86">
        <f t="shared" si="4"/>
        <v>4614051.134868334</v>
      </c>
      <c r="U11" s="51">
        <v>2.32421779632568</v>
      </c>
      <c r="V11" s="51">
        <v>1.0737333</v>
      </c>
      <c r="W11" s="51">
        <v>1.3056247081604799</v>
      </c>
      <c r="X11" s="78">
        <f>'[7]National income, Brazil, 2014'!$I$110</f>
        <v>4515568.786553245</v>
      </c>
      <c r="Y11" s="78">
        <v>1297192.068</v>
      </c>
      <c r="Z11" s="78">
        <v>6024219.1664000005</v>
      </c>
    </row>
    <row r="12" spans="2:30" ht="16" x14ac:dyDescent="0.2">
      <c r="B12" s="80" t="s">
        <v>16</v>
      </c>
      <c r="C12" s="81">
        <f t="shared" si="0"/>
        <v>14252.076800000001</v>
      </c>
      <c r="D12" s="82">
        <f t="shared" si="3"/>
        <v>4040016.3265235811</v>
      </c>
      <c r="E12" s="82">
        <f t="shared" si="3"/>
        <v>12523391.594676929</v>
      </c>
      <c r="F12" s="83">
        <f t="shared" si="1"/>
        <v>6.4613703844393605E-2</v>
      </c>
      <c r="I12" s="80" t="s">
        <v>16</v>
      </c>
      <c r="J12" s="84">
        <f>$J$6*0.0001</f>
        <v>14252.076800000001</v>
      </c>
      <c r="K12" s="85">
        <f>'[7]National income, Brazil, 2015'!$F$119</f>
        <v>7474030.2040686253</v>
      </c>
      <c r="L12" s="85">
        <f>'[7]National income, Brazil, 2015'!$I$119</f>
        <v>23168274.450152319</v>
      </c>
      <c r="M12" s="73">
        <f>'T3'!E10</f>
        <v>6.4613703844393605E-2</v>
      </c>
      <c r="P12" s="80" t="s">
        <v>16</v>
      </c>
      <c r="Q12" s="86">
        <f t="shared" si="5"/>
        <v>8917436.3460837174</v>
      </c>
      <c r="R12" s="86">
        <f t="shared" si="4"/>
        <v>4226608.763740493</v>
      </c>
      <c r="S12" s="86">
        <f t="shared" si="4"/>
        <v>21550391.152862277</v>
      </c>
      <c r="U12" s="51">
        <v>2.32421779632568</v>
      </c>
      <c r="V12" s="51">
        <v>1.0737333</v>
      </c>
      <c r="W12" s="51">
        <v>1.3056247081604799</v>
      </c>
      <c r="X12" s="78">
        <f>'[7]National income, Brazil, 2014'!$I$119</f>
        <v>20726064.25316922</v>
      </c>
      <c r="Y12" s="78">
        <v>4538250.5756999999</v>
      </c>
      <c r="Z12" s="78">
        <v>28136723.159699999</v>
      </c>
    </row>
    <row r="13" spans="2:30" ht="15" customHeight="1" x14ac:dyDescent="0.2">
      <c r="B13" s="87" t="s">
        <v>17</v>
      </c>
      <c r="C13" s="81">
        <f t="shared" si="0"/>
        <v>1425.2076800000002</v>
      </c>
      <c r="D13" s="82">
        <f t="shared" si="3"/>
        <v>19008473.518937021</v>
      </c>
      <c r="E13" s="82">
        <f>L13/1.85</f>
        <v>60034858.67419187</v>
      </c>
      <c r="F13" s="83">
        <f t="shared" si="1"/>
        <v>3.0974632945191202E-2</v>
      </c>
      <c r="I13" s="87" t="s">
        <v>17</v>
      </c>
      <c r="J13" s="84">
        <f>$J$6*0.00001</f>
        <v>1425.2076800000002</v>
      </c>
      <c r="K13" s="88">
        <f>'[7]National income, Brazil, 2015'!$F$128</f>
        <v>35165676.010033488</v>
      </c>
      <c r="L13" s="88">
        <f>'[7]National income, Brazil, 2015'!$I$128</f>
        <v>111064488.54725496</v>
      </c>
      <c r="M13" s="73">
        <f>'T3'!E11</f>
        <v>3.0974632945191202E-2</v>
      </c>
      <c r="P13" s="138" t="s">
        <v>17</v>
      </c>
      <c r="Q13" s="86">
        <f t="shared" si="5"/>
        <v>41670588.083474405</v>
      </c>
      <c r="R13" s="86">
        <f t="shared" si="4"/>
        <v>12894262.497121027</v>
      </c>
      <c r="S13" s="86">
        <f t="shared" si="4"/>
        <v>94063272.473780975</v>
      </c>
      <c r="U13" s="51">
        <v>2.32421779632568</v>
      </c>
      <c r="V13" s="51">
        <v>1.0737333</v>
      </c>
      <c r="W13" s="51">
        <v>1.3056247081604799</v>
      </c>
      <c r="X13" s="78">
        <f>'[7]National income, Brazil, 2014'!$I$128</f>
        <v>96851522.406968027</v>
      </c>
      <c r="Y13" s="78">
        <v>13844999.0221</v>
      </c>
      <c r="Z13" s="78">
        <v>122811332.67219999</v>
      </c>
    </row>
    <row r="14" spans="2:30" ht="15" customHeight="1" x14ac:dyDescent="0.2">
      <c r="B14" s="234" t="s">
        <v>155</v>
      </c>
      <c r="C14" s="234"/>
      <c r="D14" s="234"/>
      <c r="E14" s="234"/>
      <c r="F14" s="234"/>
      <c r="I14" s="234" t="s">
        <v>136</v>
      </c>
      <c r="J14" s="234"/>
      <c r="K14" s="234"/>
      <c r="L14" s="234"/>
      <c r="M14" s="234"/>
      <c r="P14" s="234" t="s">
        <v>149</v>
      </c>
      <c r="Q14" s="234"/>
      <c r="R14" s="234"/>
      <c r="S14" s="234"/>
    </row>
    <row r="15" spans="2:30" ht="15" customHeight="1" x14ac:dyDescent="0.2">
      <c r="B15" s="235"/>
      <c r="C15" s="235"/>
      <c r="D15" s="235"/>
      <c r="E15" s="235"/>
      <c r="F15" s="235"/>
      <c r="I15" s="235"/>
      <c r="J15" s="235"/>
      <c r="K15" s="235"/>
      <c r="L15" s="235"/>
      <c r="M15" s="235"/>
      <c r="P15" s="235"/>
      <c r="Q15" s="235"/>
      <c r="R15" s="235"/>
      <c r="S15" s="235"/>
    </row>
    <row r="16" spans="2:30" x14ac:dyDescent="0.2">
      <c r="B16" s="235"/>
      <c r="C16" s="235"/>
      <c r="D16" s="235"/>
      <c r="E16" s="235"/>
      <c r="F16" s="235"/>
      <c r="I16" s="235"/>
      <c r="J16" s="235"/>
      <c r="K16" s="235"/>
      <c r="L16" s="235"/>
      <c r="M16" s="235"/>
      <c r="P16" s="235"/>
      <c r="Q16" s="235"/>
      <c r="R16" s="235"/>
      <c r="S16" s="235"/>
    </row>
    <row r="17" spans="2:19" x14ac:dyDescent="0.2">
      <c r="B17" s="235"/>
      <c r="C17" s="235"/>
      <c r="D17" s="235"/>
      <c r="E17" s="235"/>
      <c r="F17" s="235"/>
      <c r="I17" s="235"/>
      <c r="J17" s="235"/>
      <c r="K17" s="235"/>
      <c r="L17" s="235"/>
      <c r="M17" s="235"/>
      <c r="P17" s="235"/>
      <c r="Q17" s="235"/>
      <c r="R17" s="235"/>
      <c r="S17" s="235"/>
    </row>
    <row r="18" spans="2:19" x14ac:dyDescent="0.2">
      <c r="I18" s="89"/>
      <c r="J18" s="89"/>
      <c r="K18" s="89"/>
      <c r="L18" s="89"/>
      <c r="M18" s="89"/>
    </row>
  </sheetData>
  <mergeCells count="27">
    <mergeCell ref="U2:Z2"/>
    <mergeCell ref="U3:U5"/>
    <mergeCell ref="V3:V5"/>
    <mergeCell ref="W3:W5"/>
    <mergeCell ref="X3:X5"/>
    <mergeCell ref="Y3:Y5"/>
    <mergeCell ref="K3:K5"/>
    <mergeCell ref="R3:R5"/>
    <mergeCell ref="S3:S5"/>
    <mergeCell ref="L3:L5"/>
    <mergeCell ref="Z3:Z5"/>
    <mergeCell ref="P1:S2"/>
    <mergeCell ref="I14:M17"/>
    <mergeCell ref="B14:F17"/>
    <mergeCell ref="B1:F2"/>
    <mergeCell ref="I1:M2"/>
    <mergeCell ref="M3:M5"/>
    <mergeCell ref="P14:S17"/>
    <mergeCell ref="B3:B5"/>
    <mergeCell ref="C3:C5"/>
    <mergeCell ref="D3:D5"/>
    <mergeCell ref="E3:E5"/>
    <mergeCell ref="F3:F5"/>
    <mergeCell ref="P3:P5"/>
    <mergeCell ref="I3:I5"/>
    <mergeCell ref="Q3:Q5"/>
    <mergeCell ref="J3:J5"/>
  </mergeCells>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5"/>
  <sheetViews>
    <sheetView zoomScale="136" zoomScaleNormal="136" workbookViewId="0">
      <selection activeCell="E7" sqref="E7"/>
    </sheetView>
  </sheetViews>
  <sheetFormatPr baseColWidth="10" defaultRowHeight="16" x14ac:dyDescent="0.2"/>
  <cols>
    <col min="1" max="1" width="10.83203125" style="51"/>
    <col min="2" max="2" width="22" style="104" bestFit="1" customWidth="1"/>
    <col min="3" max="5" width="18" style="104" customWidth="1"/>
    <col min="6" max="6" width="11" style="51" bestFit="1" customWidth="1"/>
    <col min="7" max="7" width="13.6640625" style="51" bestFit="1" customWidth="1"/>
    <col min="8" max="8" width="11" style="51" bestFit="1" customWidth="1"/>
    <col min="9" max="9" width="16" style="51" customWidth="1"/>
    <col min="10" max="16384" width="10.83203125" style="51"/>
  </cols>
  <sheetData>
    <row r="1" spans="2:5" ht="15" x14ac:dyDescent="0.2">
      <c r="B1" s="246" t="s">
        <v>70</v>
      </c>
      <c r="C1" s="246"/>
      <c r="D1" s="246"/>
      <c r="E1" s="246"/>
    </row>
    <row r="2" spans="2:5" ht="15" x14ac:dyDescent="0.2">
      <c r="B2" s="246"/>
      <c r="C2" s="246"/>
      <c r="D2" s="246"/>
      <c r="E2" s="246"/>
    </row>
    <row r="3" spans="2:5" ht="46" customHeight="1" x14ac:dyDescent="0.2">
      <c r="B3" s="247" t="s">
        <v>71</v>
      </c>
      <c r="C3" s="90" t="s">
        <v>45</v>
      </c>
      <c r="D3" s="90" t="s">
        <v>46</v>
      </c>
      <c r="E3" s="90" t="s">
        <v>47</v>
      </c>
    </row>
    <row r="4" spans="2:5" ht="16" customHeight="1" thickBot="1" x14ac:dyDescent="0.25">
      <c r="B4" s="248"/>
      <c r="C4" s="91" t="s">
        <v>4</v>
      </c>
      <c r="D4" s="91" t="s">
        <v>5</v>
      </c>
      <c r="E4" s="91" t="s">
        <v>6</v>
      </c>
    </row>
    <row r="5" spans="2:5" ht="17" thickTop="1" x14ac:dyDescent="0.2">
      <c r="B5" s="92" t="s">
        <v>0</v>
      </c>
      <c r="C5" s="73">
        <f>SUM('[8]Survey income, Brazil, 2015'!$H$2:$H$51)</f>
        <v>0.16021220544553638</v>
      </c>
      <c r="D5" s="93">
        <f>Shares!$C$19</f>
        <v>0.125699222506235</v>
      </c>
      <c r="E5" s="94">
        <f>Shares!$D$19</f>
        <v>0.13881050186010199</v>
      </c>
    </row>
    <row r="6" spans="2:5" x14ac:dyDescent="0.2">
      <c r="B6" s="92" t="s">
        <v>1</v>
      </c>
      <c r="C6" s="73">
        <f>SUM('[8]Survey income, Brazil, 2015'!$H$52:$H$91)</f>
        <v>0.43603602959992926</v>
      </c>
      <c r="D6" s="93">
        <f>Shares!$F$19</f>
        <v>0.34287112433000499</v>
      </c>
      <c r="E6" s="94">
        <f>Shares!$G$19</f>
        <v>0.30561676539544202</v>
      </c>
    </row>
    <row r="7" spans="2:5" x14ac:dyDescent="0.2">
      <c r="B7" s="92" t="s">
        <v>2</v>
      </c>
      <c r="C7" s="73">
        <f>'[8]Survey income, Brazil, 2015'!$G$92</f>
        <v>0.40375176495453441</v>
      </c>
      <c r="D7" s="93">
        <f>Shares!$I$19</f>
        <v>0.53142965316376001</v>
      </c>
      <c r="E7" s="94">
        <f>Shares!$J$19</f>
        <v>0.55557273274445595</v>
      </c>
    </row>
    <row r="8" spans="2:5" ht="15" x14ac:dyDescent="0.2">
      <c r="B8" s="95" t="s">
        <v>14</v>
      </c>
      <c r="C8" s="96">
        <f>[8]series!$H$2</f>
        <v>0.10658703468727139</v>
      </c>
      <c r="D8" s="97">
        <f>Shares!L19</f>
        <v>0.23603140972720499</v>
      </c>
      <c r="E8" s="98">
        <f>Shares!$M$19</f>
        <v>0.28349236035911601</v>
      </c>
    </row>
    <row r="9" spans="2:5" ht="15" x14ac:dyDescent="0.2">
      <c r="B9" s="80" t="s">
        <v>15</v>
      </c>
      <c r="C9" s="99">
        <f>'[8]Survey income, Brazil, 2015'!$G$110</f>
        <v>2.246415750824796E-2</v>
      </c>
      <c r="D9" s="99">
        <f>'[7]Fiscal income, Brazil, 2015'!$G$110</f>
        <v>0.109077295154105</v>
      </c>
      <c r="E9" s="99">
        <f>Shares!$N$19</f>
        <v>0.13651264403399899</v>
      </c>
    </row>
    <row r="10" spans="2:5" ht="15" x14ac:dyDescent="0.2">
      <c r="B10" s="80" t="s">
        <v>16</v>
      </c>
      <c r="C10" s="99">
        <f>'[8]Survey income, Brazil, 2015'!$G$119</f>
        <v>4.215269331590576E-3</v>
      </c>
      <c r="D10" s="99">
        <f>'[7]Fiscal income, Brazil, 2015'!$G$119</f>
        <v>5.3787047769846198E-2</v>
      </c>
      <c r="E10" s="99">
        <f>Shares!$O$19</f>
        <v>6.4613703844393605E-2</v>
      </c>
    </row>
    <row r="11" spans="2:5" ht="15" x14ac:dyDescent="0.2">
      <c r="B11" s="87" t="s">
        <v>17</v>
      </c>
      <c r="C11" s="100">
        <f>'[8]Survey income, Brazil, 2015'!$G$128</f>
        <v>7.4988231953920337E-4</v>
      </c>
      <c r="D11" s="100">
        <f>'[7]Fiscal income, Brazil, 2015'!$G$128</f>
        <v>2.4656548931902399E-2</v>
      </c>
      <c r="E11" s="100">
        <f>Shares!$P$19</f>
        <v>3.0974632945191202E-2</v>
      </c>
    </row>
    <row r="12" spans="2:5" x14ac:dyDescent="0.2">
      <c r="B12" s="92" t="s">
        <v>29</v>
      </c>
      <c r="C12" s="94">
        <f>Data_growth!AC17/Data_growth!Z17</f>
        <v>0.5750642142853819</v>
      </c>
      <c r="D12" s="94">
        <f>Data_growth!AB17/Data_growth!Z17</f>
        <v>0.72892337664587104</v>
      </c>
      <c r="E12" s="93">
        <v>1</v>
      </c>
    </row>
    <row r="13" spans="2:5" ht="15" x14ac:dyDescent="0.2">
      <c r="B13" s="249" t="s">
        <v>152</v>
      </c>
      <c r="C13" s="249"/>
      <c r="D13" s="249"/>
      <c r="E13" s="249"/>
    </row>
    <row r="14" spans="2:5" ht="15" x14ac:dyDescent="0.2">
      <c r="B14" s="250"/>
      <c r="C14" s="250"/>
      <c r="D14" s="250"/>
      <c r="E14" s="250"/>
    </row>
    <row r="15" spans="2:5" ht="15" x14ac:dyDescent="0.2">
      <c r="B15" s="250"/>
      <c r="C15" s="250"/>
      <c r="D15" s="250"/>
      <c r="E15" s="250"/>
    </row>
    <row r="16" spans="2:5" ht="15" x14ac:dyDescent="0.2">
      <c r="B16" s="250"/>
      <c r="C16" s="250"/>
      <c r="D16" s="250"/>
      <c r="E16" s="250"/>
    </row>
    <row r="17" spans="2:6" ht="15" x14ac:dyDescent="0.2">
      <c r="B17" s="101"/>
      <c r="C17" s="101"/>
      <c r="D17" s="101"/>
      <c r="E17" s="101"/>
      <c r="F17" s="101"/>
    </row>
    <row r="18" spans="2:6" ht="15" x14ac:dyDescent="0.2">
      <c r="B18" s="102"/>
      <c r="C18" s="102"/>
      <c r="D18" s="102"/>
      <c r="E18" s="102"/>
      <c r="F18" s="102"/>
    </row>
    <row r="19" spans="2:6" ht="15" x14ac:dyDescent="0.2">
      <c r="B19" s="102"/>
      <c r="C19" s="102"/>
      <c r="D19" s="102"/>
      <c r="E19" s="102"/>
    </row>
    <row r="105" spans="2:2" s="51" customFormat="1" x14ac:dyDescent="0.2">
      <c r="B105" s="103"/>
    </row>
  </sheetData>
  <mergeCells count="3">
    <mergeCell ref="B1:E2"/>
    <mergeCell ref="B3:B4"/>
    <mergeCell ref="B13:E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R35"/>
  <sheetViews>
    <sheetView tabSelected="1" topLeftCell="F1" zoomScale="146" zoomScaleNormal="150" zoomScalePageLayoutView="150" workbookViewId="0">
      <selection activeCell="J6" sqref="J6"/>
    </sheetView>
  </sheetViews>
  <sheetFormatPr baseColWidth="10" defaultColWidth="10.83203125" defaultRowHeight="19" x14ac:dyDescent="0.25"/>
  <cols>
    <col min="1" max="2" width="10.83203125" style="105"/>
    <col min="3" max="8" width="15.6640625" style="131" customWidth="1"/>
    <col min="9" max="11" width="15.6640625" style="105" customWidth="1"/>
    <col min="12" max="12" width="10.83203125" style="105"/>
    <col min="13" max="15" width="20.6640625" style="105" customWidth="1"/>
    <col min="16" max="16" width="10.83203125" style="105"/>
    <col min="17" max="17" width="20.6640625" style="105" customWidth="1"/>
    <col min="18" max="18" width="40.6640625" style="105" customWidth="1"/>
    <col min="19" max="16384" width="10.83203125" style="105"/>
  </cols>
  <sheetData>
    <row r="3" spans="3:18" ht="15" customHeight="1" x14ac:dyDescent="0.2">
      <c r="C3" s="251" t="s">
        <v>115</v>
      </c>
      <c r="D3" s="251"/>
      <c r="E3" s="251"/>
      <c r="F3" s="251"/>
      <c r="G3" s="251"/>
      <c r="H3" s="251"/>
      <c r="I3" s="251"/>
      <c r="J3" s="193"/>
      <c r="K3" s="193"/>
    </row>
    <row r="4" spans="3:18" ht="15" customHeight="1" x14ac:dyDescent="0.2">
      <c r="C4" s="252"/>
      <c r="D4" s="252"/>
      <c r="E4" s="252"/>
      <c r="F4" s="252"/>
      <c r="G4" s="252"/>
      <c r="H4" s="252"/>
      <c r="I4" s="252"/>
      <c r="J4" s="193"/>
      <c r="K4" s="193"/>
      <c r="M4" s="261" t="s">
        <v>153</v>
      </c>
      <c r="N4" s="261"/>
      <c r="O4" s="261"/>
      <c r="Q4" s="259" t="s">
        <v>174</v>
      </c>
      <c r="R4" s="259"/>
    </row>
    <row r="5" spans="3:18" ht="15" customHeight="1" x14ac:dyDescent="0.2">
      <c r="C5" s="265" t="s">
        <v>108</v>
      </c>
      <c r="D5" s="266" t="s">
        <v>117</v>
      </c>
      <c r="E5" s="266" t="s">
        <v>118</v>
      </c>
      <c r="F5" s="266" t="s">
        <v>116</v>
      </c>
      <c r="G5" s="266" t="s">
        <v>119</v>
      </c>
      <c r="H5" s="266" t="s">
        <v>120</v>
      </c>
      <c r="I5" s="257" t="s">
        <v>173</v>
      </c>
      <c r="J5" s="287"/>
      <c r="K5" s="289" t="s">
        <v>254</v>
      </c>
      <c r="M5" s="262"/>
      <c r="N5" s="262"/>
      <c r="O5" s="262"/>
      <c r="Q5" s="260"/>
      <c r="R5" s="260"/>
    </row>
    <row r="6" spans="3:18" ht="49" customHeight="1" thickBot="1" x14ac:dyDescent="0.25">
      <c r="C6" s="256"/>
      <c r="D6" s="258"/>
      <c r="E6" s="258"/>
      <c r="F6" s="258"/>
      <c r="G6" s="258"/>
      <c r="H6" s="258"/>
      <c r="I6" s="258"/>
      <c r="J6" s="288"/>
      <c r="K6" s="258"/>
      <c r="M6" s="106" t="s">
        <v>109</v>
      </c>
      <c r="N6" s="107" t="s">
        <v>154</v>
      </c>
      <c r="O6" s="107" t="s">
        <v>150</v>
      </c>
      <c r="Q6" s="106" t="s">
        <v>109</v>
      </c>
      <c r="R6" s="145" t="s">
        <v>172</v>
      </c>
    </row>
    <row r="7" spans="3:18" ht="17" thickTop="1" x14ac:dyDescent="0.2">
      <c r="C7" s="108" t="s">
        <v>25</v>
      </c>
      <c r="D7" s="109">
        <f>(Data_growth!N4/Data_growth!I4)-1</f>
        <v>0.18210792517442842</v>
      </c>
      <c r="E7" s="110">
        <v>1</v>
      </c>
      <c r="F7" s="110">
        <v>1</v>
      </c>
      <c r="G7" s="109">
        <f>(Data_growth!J4/Data_growth!I4)-1</f>
        <v>0.1037142060038958</v>
      </c>
      <c r="H7" s="109">
        <f>(Data_growth!N4/Data_growth!J4)-1</f>
        <v>7.1027190502842785E-2</v>
      </c>
      <c r="I7" s="109">
        <f>R7</f>
        <v>-6.5345277122463963E-2</v>
      </c>
      <c r="J7" s="109"/>
      <c r="K7" s="109">
        <f>(Data_growth!L4/Data_growth!J4)-1</f>
        <v>0.14590678705977611</v>
      </c>
      <c r="L7" s="111"/>
      <c r="M7" s="112" t="s">
        <v>106</v>
      </c>
      <c r="N7" s="113">
        <f>Data_growth!N4/Data_growth!I4-1</f>
        <v>0.18210792517442842</v>
      </c>
      <c r="O7" s="114">
        <f>O8+O9+O10</f>
        <v>1</v>
      </c>
      <c r="Q7" s="112" t="s">
        <v>25</v>
      </c>
      <c r="R7" s="109">
        <f>Data_growth!N4/Data_growth!L4-1</f>
        <v>-6.5345277122463963E-2</v>
      </c>
    </row>
    <row r="8" spans="3:18" ht="16" x14ac:dyDescent="0.2">
      <c r="C8" s="108" t="s">
        <v>0</v>
      </c>
      <c r="D8" s="109">
        <f>(Data_growth!N5/Data_growth!I5)-1</f>
        <v>0.2990546484669161</v>
      </c>
      <c r="E8" s="115">
        <f>0.5*(Data_growth!N5-Data_growth!I5)/(Data_growth!$N$4-Data_growth!$I$4)</f>
        <v>0.20743103922392411</v>
      </c>
      <c r="F8" s="115">
        <f>AVERAGE(Shares!D5:D19)</f>
        <v>0.13337064541705945</v>
      </c>
      <c r="G8" s="109">
        <f>(Data_growth!J5/Data_growth!I5)-1</f>
        <v>0.15229232847553931</v>
      </c>
      <c r="H8" s="109">
        <f>(Data_growth!N5/Data_growth!J5)-1</f>
        <v>0.12736552727513195</v>
      </c>
      <c r="I8" s="109">
        <f t="shared" ref="I8:I14" si="0">R8</f>
        <v>-8.1881106371127887E-2</v>
      </c>
      <c r="J8" s="109"/>
      <c r="K8" s="109">
        <f>(Data_growth!L5/Data_growth!J5)-1</f>
        <v>0.2279079921982774</v>
      </c>
      <c r="M8" s="112" t="s">
        <v>0</v>
      </c>
      <c r="N8" s="113">
        <f>Data_growth!U5/Data_growth!I5-1</f>
        <v>0.72085317989484499</v>
      </c>
      <c r="O8" s="114">
        <v>0.5</v>
      </c>
      <c r="Q8" s="112" t="s">
        <v>0</v>
      </c>
      <c r="R8" s="109">
        <f>Data_growth!N5/Data_growth!L5-1</f>
        <v>-8.1881106371127887E-2</v>
      </c>
    </row>
    <row r="9" spans="3:18" ht="16" x14ac:dyDescent="0.2">
      <c r="C9" s="108" t="s">
        <v>1</v>
      </c>
      <c r="D9" s="109">
        <f>(Data_growth!N6/Data_growth!I6)-1</f>
        <v>9.2044790794253428E-2</v>
      </c>
      <c r="E9" s="115">
        <f>0.4*(Data_growth!N6-Data_growth!I6)/(Data_growth!$N$4-Data_growth!$I$4)</f>
        <v>0.16721076005836519</v>
      </c>
      <c r="F9" s="115">
        <f>AVERAGE(Shares!G5:G19)</f>
        <v>0.31401577728481983</v>
      </c>
      <c r="G9" s="109">
        <f>(Data_growth!J6/Data_growth!I6)-1</f>
        <v>6.3249964862467811E-2</v>
      </c>
      <c r="H9" s="109">
        <f>(Data_growth!N6/Data_growth!J6)-1</f>
        <v>2.7081896904186831E-2</v>
      </c>
      <c r="I9" s="109">
        <f t="shared" si="0"/>
        <v>-7.7974651405959161E-2</v>
      </c>
      <c r="J9" s="109"/>
      <c r="K9" s="109">
        <f>(Data_growth!L6/Data_growth!J6)-1</f>
        <v>0.11394106297656825</v>
      </c>
      <c r="M9" s="112" t="s">
        <v>1</v>
      </c>
      <c r="N9" s="113">
        <f>Data_growth!U6/Data_growth!I6-1</f>
        <v>0.22018867867624103</v>
      </c>
      <c r="O9" s="114">
        <v>0.4</v>
      </c>
      <c r="Q9" s="112" t="s">
        <v>1</v>
      </c>
      <c r="R9" s="109">
        <f>Data_growth!N6/Data_growth!L6-1</f>
        <v>-7.7974651405959161E-2</v>
      </c>
    </row>
    <row r="10" spans="3:18" ht="16" x14ac:dyDescent="0.2">
      <c r="C10" s="108" t="s">
        <v>2</v>
      </c>
      <c r="D10" s="109">
        <f>(Data_growth!N7/Data_growth!I7)-1</f>
        <v>0.20978114744171106</v>
      </c>
      <c r="E10" s="115">
        <f>0.1*(Data_growth!N7-Data_growth!I7)/(Data_growth!$N$4-Data_growth!$I$4)</f>
        <v>0.62535820071771131</v>
      </c>
      <c r="F10" s="115">
        <f>AVERAGE(Shares!J5:J19)</f>
        <v>0.55261357729812066</v>
      </c>
      <c r="G10" s="109">
        <f>(Data_growth!J7/Data_growth!I7)-1</f>
        <v>0.11706992106108194</v>
      </c>
      <c r="H10" s="109">
        <f>(Data_growth!N7/Data_growth!J7)-1</f>
        <v>8.2995007414186306E-2</v>
      </c>
      <c r="I10" s="109">
        <f t="shared" si="0"/>
        <v>-5.3959855579598814E-2</v>
      </c>
      <c r="J10" s="109"/>
      <c r="K10" s="109">
        <f>(Data_growth!L7/Data_growth!J7)-1</f>
        <v>0.14476643914269771</v>
      </c>
      <c r="M10" s="108" t="s">
        <v>2</v>
      </c>
      <c r="N10" s="113">
        <f>Data_growth!U7/Data_growth!I7-1</f>
        <v>3.3545757807437404E-2</v>
      </c>
      <c r="O10" s="116">
        <v>0.1</v>
      </c>
      <c r="Q10" s="112" t="s">
        <v>2</v>
      </c>
      <c r="R10" s="109">
        <f>Data_growth!N7/Data_growth!L7-1</f>
        <v>-5.3959855579598814E-2</v>
      </c>
    </row>
    <row r="11" spans="3:18" ht="15" x14ac:dyDescent="0.2">
      <c r="C11" s="117" t="s">
        <v>14</v>
      </c>
      <c r="D11" s="118">
        <f>(Data_growth!N8/Data_growth!I8)-1</f>
        <v>0.27855229627645661</v>
      </c>
      <c r="E11" s="119">
        <f>0.01*(Data_growth!N8-Data_growth!I8)/(Data_growth!$N$4-Data_growth!$I$4)</f>
        <v>0.40092015441032675</v>
      </c>
      <c r="F11" s="119">
        <f>AVERAGE(Shares!M5:M19)</f>
        <v>0.2789001307258</v>
      </c>
      <c r="G11" s="118">
        <f>(Data_growth!J8/Data_growth!I8)-1</f>
        <v>0.19141070004807914</v>
      </c>
      <c r="H11" s="118">
        <f>(Data_growth!N8/Data_growth!J8)-1</f>
        <v>7.3141525608978464E-2</v>
      </c>
      <c r="I11" s="118">
        <f t="shared" si="0"/>
        <v>-4.1749835317314243E-2</v>
      </c>
      <c r="J11" s="118"/>
      <c r="K11" s="118">
        <f>(Data_growth!L8/Data_growth!J8)-1</f>
        <v>0.11989704271466284</v>
      </c>
      <c r="M11" s="120" t="s">
        <v>14</v>
      </c>
      <c r="N11" s="121">
        <f>Data_growth!U8/Data_growth!I8-1</f>
        <v>6.9478247279972649E-3</v>
      </c>
      <c r="O11" s="122">
        <v>0.01</v>
      </c>
      <c r="Q11" s="120" t="s">
        <v>14</v>
      </c>
      <c r="R11" s="118">
        <f>Data_growth!N8/Data_growth!L8-1</f>
        <v>-4.1749835317314243E-2</v>
      </c>
    </row>
    <row r="12" spans="3:18" ht="15" customHeight="1" x14ac:dyDescent="0.2">
      <c r="C12" s="117" t="s">
        <v>15</v>
      </c>
      <c r="D12" s="118">
        <f>(Data_growth!N9/Data_growth!I9)-1</f>
        <v>0.25323153176001978</v>
      </c>
      <c r="E12" s="119">
        <f>0.001*(Data_growth!N9-Data_growth!I9)/(Data_growth!$N$4-Data_growth!$I$4)</f>
        <v>0.17905548514047653</v>
      </c>
      <c r="F12" s="119">
        <f>AVERAGE(Shares!N5:N19)</f>
        <v>0.13321121922456206</v>
      </c>
      <c r="G12" s="118">
        <f>(Data_growth!J9/Data_growth!I9)-1</f>
        <v>0.17276228174161767</v>
      </c>
      <c r="H12" s="118">
        <f>(Data_growth!N9/Data_growth!J9)-1</f>
        <v>6.8615141594510431E-2</v>
      </c>
      <c r="I12" s="118">
        <f t="shared" si="0"/>
        <v>1.5173217497520097E-2</v>
      </c>
      <c r="J12" s="118"/>
      <c r="K12" s="118">
        <f>(Data_growth!L9/Data_growth!J9)-1</f>
        <v>5.2643158010737157E-2</v>
      </c>
      <c r="M12" s="120" t="s">
        <v>15</v>
      </c>
      <c r="N12" s="121">
        <f>Data_growth!U9/Data_growth!I9-1</f>
        <v>1.4142629116407068E-3</v>
      </c>
      <c r="O12" s="118">
        <v>1E-3</v>
      </c>
      <c r="Q12" s="120" t="s">
        <v>15</v>
      </c>
      <c r="R12" s="118">
        <f>Data_growth!N9/Data_growth!L9-1</f>
        <v>1.5173217497520097E-2</v>
      </c>
    </row>
    <row r="13" spans="3:18" ht="15" x14ac:dyDescent="0.2">
      <c r="C13" s="117" t="s">
        <v>16</v>
      </c>
      <c r="D13" s="118">
        <f>(Data_growth!N10/Data_growth!I10)-1</f>
        <v>0.19272964844465235</v>
      </c>
      <c r="E13" s="119">
        <f>0.0001*(Data_growth!N10-Data_growth!I10)/(Data_growth!$N$4-Data_growth!$I$4)</f>
        <v>6.7773425000335563E-2</v>
      </c>
      <c r="F13" s="119">
        <f>AVERAGE(Shares!O5:O19)</f>
        <v>6.3891994036316319E-2</v>
      </c>
      <c r="G13" s="118">
        <f>(Data_growth!J10/Data_growth!I10)-1</f>
        <v>0.20177489384945968</v>
      </c>
      <c r="H13" s="118">
        <f>(Data_growth!N10/Data_growth!J10)-1</f>
        <v>-7.5265721152104614E-3</v>
      </c>
      <c r="I13" s="118">
        <f t="shared" si="0"/>
        <v>9.2099469849298288E-2</v>
      </c>
      <c r="J13" s="118"/>
      <c r="K13" s="118">
        <f>(Data_growth!L10/Data_growth!J10)-1</f>
        <v>-9.1224329573437513E-2</v>
      </c>
      <c r="M13" s="120" t="s">
        <v>16</v>
      </c>
      <c r="N13" s="123">
        <f>Data_growth!U10/Data_growth!I10-1</f>
        <v>2.8437348185339495E-4</v>
      </c>
      <c r="O13" s="124">
        <v>1E-4</v>
      </c>
      <c r="Q13" s="120" t="s">
        <v>16</v>
      </c>
      <c r="R13" s="118">
        <f>Data_growth!N10/Data_growth!L10-1</f>
        <v>9.2099469849298288E-2</v>
      </c>
    </row>
    <row r="14" spans="3:18" ht="15.75" customHeight="1" x14ac:dyDescent="0.2">
      <c r="C14" s="125" t="s">
        <v>17</v>
      </c>
      <c r="D14" s="126">
        <f>(Data_growth!N11/Data_growth!I11)-1</f>
        <v>0.13762353541620143</v>
      </c>
      <c r="E14" s="127">
        <f>0.00001*(Data_growth!N11-Data_growth!I11)/(Data_growth!$N$4-Data_growth!$I$4)</f>
        <v>2.4323641468504138E-2</v>
      </c>
      <c r="F14" s="127">
        <f>AVERAGE(Shares!P5:P19)</f>
        <v>3.1379594071721868E-2</v>
      </c>
      <c r="G14" s="126">
        <f>(Data_growth!J11/Data_growth!I11)-1</f>
        <v>0.28691083004016416</v>
      </c>
      <c r="H14" s="126">
        <f>(Data_growth!N11/Data_growth!J11)-1</f>
        <v>-0.11600438129757873</v>
      </c>
      <c r="I14" s="126">
        <f t="shared" si="0"/>
        <v>0.18233706563285645</v>
      </c>
      <c r="J14" s="118"/>
      <c r="K14" s="118">
        <f>(Data_growth!L11/Data_growth!J11)-1</f>
        <v>-0.25233197503686922</v>
      </c>
      <c r="M14" s="125" t="s">
        <v>17</v>
      </c>
      <c r="N14" s="123">
        <f>Data_growth!U11/Data_growth!I11-1</f>
        <v>5.6580152932417249E-5</v>
      </c>
      <c r="O14" s="128">
        <v>1.0000000000000001E-5</v>
      </c>
      <c r="Q14" s="125" t="s">
        <v>17</v>
      </c>
      <c r="R14" s="118">
        <f>Data_growth!N11/Data_growth!L11-1</f>
        <v>0.18233706563285645</v>
      </c>
    </row>
    <row r="15" spans="3:18" ht="15" customHeight="1" x14ac:dyDescent="0.2">
      <c r="C15" s="254" t="s">
        <v>74</v>
      </c>
      <c r="D15" s="254"/>
      <c r="E15" s="254"/>
      <c r="F15" s="254"/>
      <c r="G15" s="254"/>
      <c r="H15" s="254"/>
      <c r="I15" s="254"/>
      <c r="J15" s="192"/>
      <c r="K15" s="192"/>
      <c r="M15" s="263" t="s">
        <v>107</v>
      </c>
      <c r="N15" s="263"/>
      <c r="O15" s="263"/>
      <c r="Q15" s="253" t="s">
        <v>110</v>
      </c>
      <c r="R15" s="253"/>
    </row>
    <row r="16" spans="3:18" ht="15" customHeight="1" x14ac:dyDescent="0.2">
      <c r="C16" s="254"/>
      <c r="D16" s="254"/>
      <c r="E16" s="254"/>
      <c r="F16" s="254"/>
      <c r="G16" s="254"/>
      <c r="H16" s="254"/>
      <c r="I16" s="254"/>
      <c r="J16" s="192"/>
      <c r="K16" s="192"/>
      <c r="M16" s="264"/>
      <c r="N16" s="264"/>
      <c r="O16" s="264"/>
      <c r="Q16" s="254"/>
      <c r="R16" s="254"/>
    </row>
    <row r="17" spans="3:18" ht="15" x14ac:dyDescent="0.2">
      <c r="C17" s="129"/>
      <c r="D17" s="129"/>
      <c r="E17" s="129"/>
      <c r="F17" s="129"/>
      <c r="G17" s="130"/>
      <c r="H17" s="129"/>
      <c r="I17" s="129"/>
      <c r="J17" s="129"/>
      <c r="K17" s="129"/>
      <c r="M17" s="264"/>
      <c r="N17" s="264"/>
      <c r="O17" s="264"/>
      <c r="Q17" s="254"/>
      <c r="R17" s="254"/>
    </row>
    <row r="18" spans="3:18" x14ac:dyDescent="0.25">
      <c r="D18" s="132"/>
      <c r="M18" s="264"/>
      <c r="N18" s="264"/>
      <c r="O18" s="264"/>
      <c r="Q18" s="254"/>
      <c r="R18" s="254"/>
    </row>
    <row r="21" spans="3:18" ht="15" customHeight="1" x14ac:dyDescent="0.2">
      <c r="C21" s="251" t="s">
        <v>166</v>
      </c>
      <c r="D21" s="251"/>
      <c r="E21" s="251"/>
      <c r="F21" s="251"/>
      <c r="G21" s="251"/>
      <c r="H21" s="139"/>
      <c r="I21" s="139"/>
      <c r="J21" s="139"/>
      <c r="K21" s="139"/>
    </row>
    <row r="22" spans="3:18" ht="15" customHeight="1" x14ac:dyDescent="0.2">
      <c r="C22" s="252"/>
      <c r="D22" s="252"/>
      <c r="E22" s="252"/>
      <c r="F22" s="252"/>
      <c r="G22" s="252"/>
      <c r="H22" s="139"/>
      <c r="I22" s="139"/>
      <c r="J22" s="139"/>
      <c r="K22" s="139"/>
    </row>
    <row r="23" spans="3:18" ht="15" customHeight="1" x14ac:dyDescent="0.25">
      <c r="C23" s="255" t="s">
        <v>108</v>
      </c>
      <c r="D23" s="257" t="s">
        <v>168</v>
      </c>
      <c r="E23" s="257" t="s">
        <v>165</v>
      </c>
      <c r="F23" s="257" t="s">
        <v>167</v>
      </c>
      <c r="G23" s="257" t="s">
        <v>150</v>
      </c>
    </row>
    <row r="24" spans="3:18" ht="49" customHeight="1" thickBot="1" x14ac:dyDescent="0.3">
      <c r="C24" s="256"/>
      <c r="D24" s="258"/>
      <c r="E24" s="258"/>
      <c r="F24" s="258"/>
      <c r="G24" s="258"/>
    </row>
    <row r="25" spans="3:18" ht="20" thickTop="1" x14ac:dyDescent="0.25">
      <c r="C25" s="108" t="s">
        <v>25</v>
      </c>
      <c r="D25" s="109">
        <f t="shared" ref="D25:E32" si="1">D7</f>
        <v>0.18210792517442842</v>
      </c>
      <c r="E25" s="140">
        <f t="shared" si="1"/>
        <v>1</v>
      </c>
      <c r="F25" s="109">
        <f t="shared" ref="F25:G32" si="2">N7</f>
        <v>0.18210792517442842</v>
      </c>
      <c r="G25" s="116">
        <f t="shared" si="2"/>
        <v>1</v>
      </c>
    </row>
    <row r="26" spans="3:18" x14ac:dyDescent="0.25">
      <c r="C26" s="108" t="s">
        <v>0</v>
      </c>
      <c r="D26" s="109">
        <f t="shared" si="1"/>
        <v>0.2990546484669161</v>
      </c>
      <c r="E26" s="110">
        <f t="shared" si="1"/>
        <v>0.20743103922392411</v>
      </c>
      <c r="F26" s="109">
        <f t="shared" si="2"/>
        <v>0.72085317989484499</v>
      </c>
      <c r="G26" s="116">
        <f t="shared" si="2"/>
        <v>0.5</v>
      </c>
    </row>
    <row r="27" spans="3:18" x14ac:dyDescent="0.25">
      <c r="C27" s="108" t="s">
        <v>1</v>
      </c>
      <c r="D27" s="109">
        <f t="shared" si="1"/>
        <v>9.2044790794253428E-2</v>
      </c>
      <c r="E27" s="110">
        <f t="shared" si="1"/>
        <v>0.16721076005836519</v>
      </c>
      <c r="F27" s="109">
        <f t="shared" si="2"/>
        <v>0.22018867867624103</v>
      </c>
      <c r="G27" s="116">
        <f t="shared" si="2"/>
        <v>0.4</v>
      </c>
    </row>
    <row r="28" spans="3:18" x14ac:dyDescent="0.25">
      <c r="C28" s="108" t="s">
        <v>2</v>
      </c>
      <c r="D28" s="109">
        <f t="shared" si="1"/>
        <v>0.20978114744171106</v>
      </c>
      <c r="E28" s="110">
        <f t="shared" si="1"/>
        <v>0.62535820071771131</v>
      </c>
      <c r="F28" s="109">
        <f t="shared" si="2"/>
        <v>3.3545757807437404E-2</v>
      </c>
      <c r="G28" s="116">
        <f t="shared" si="2"/>
        <v>0.1</v>
      </c>
    </row>
    <row r="29" spans="3:18" x14ac:dyDescent="0.25">
      <c r="C29" s="117" t="s">
        <v>14</v>
      </c>
      <c r="D29" s="118">
        <f t="shared" si="1"/>
        <v>0.27855229627645661</v>
      </c>
      <c r="E29" s="141">
        <f t="shared" si="1"/>
        <v>0.40092015441032675</v>
      </c>
      <c r="F29" s="118">
        <f t="shared" si="2"/>
        <v>6.9478247279972649E-3</v>
      </c>
      <c r="G29" s="122">
        <f t="shared" si="2"/>
        <v>0.01</v>
      </c>
    </row>
    <row r="30" spans="3:18" x14ac:dyDescent="0.25">
      <c r="C30" s="117" t="s">
        <v>15</v>
      </c>
      <c r="D30" s="118">
        <f t="shared" si="1"/>
        <v>0.25323153176001978</v>
      </c>
      <c r="E30" s="141">
        <f t="shared" si="1"/>
        <v>0.17905548514047653</v>
      </c>
      <c r="F30" s="118">
        <f t="shared" si="2"/>
        <v>1.4142629116407068E-3</v>
      </c>
      <c r="G30" s="118">
        <f t="shared" si="2"/>
        <v>1E-3</v>
      </c>
    </row>
    <row r="31" spans="3:18" x14ac:dyDescent="0.25">
      <c r="C31" s="117" t="s">
        <v>16</v>
      </c>
      <c r="D31" s="118">
        <f t="shared" si="1"/>
        <v>0.19272964844465235</v>
      </c>
      <c r="E31" s="141">
        <f t="shared" si="1"/>
        <v>6.7773425000335563E-2</v>
      </c>
      <c r="F31" s="124">
        <f t="shared" si="2"/>
        <v>2.8437348185339495E-4</v>
      </c>
      <c r="G31" s="124">
        <f t="shared" si="2"/>
        <v>1E-4</v>
      </c>
    </row>
    <row r="32" spans="3:18" x14ac:dyDescent="0.25">
      <c r="C32" s="125" t="s">
        <v>17</v>
      </c>
      <c r="D32" s="126">
        <f t="shared" si="1"/>
        <v>0.13762353541620143</v>
      </c>
      <c r="E32" s="142">
        <f t="shared" si="1"/>
        <v>2.4323641468504138E-2</v>
      </c>
      <c r="F32" s="143">
        <f t="shared" si="2"/>
        <v>5.6580152932417249E-5</v>
      </c>
      <c r="G32" s="144">
        <f t="shared" si="2"/>
        <v>1.0000000000000001E-5</v>
      </c>
    </row>
    <row r="33" spans="3:11" ht="15" customHeight="1" x14ac:dyDescent="0.2">
      <c r="C33" s="253" t="s">
        <v>74</v>
      </c>
      <c r="D33" s="253"/>
      <c r="E33" s="253"/>
      <c r="F33" s="253"/>
      <c r="G33" s="253"/>
      <c r="H33" s="129"/>
      <c r="I33" s="129"/>
      <c r="J33" s="129"/>
      <c r="K33" s="129"/>
    </row>
    <row r="34" spans="3:11" ht="15" x14ac:dyDescent="0.2">
      <c r="C34" s="254"/>
      <c r="D34" s="254"/>
      <c r="E34" s="254"/>
      <c r="F34" s="254"/>
      <c r="G34" s="254"/>
      <c r="H34" s="129"/>
      <c r="I34" s="129"/>
      <c r="J34" s="129"/>
      <c r="K34" s="129"/>
    </row>
    <row r="35" spans="3:11" x14ac:dyDescent="0.25">
      <c r="C35" s="254"/>
      <c r="D35" s="254"/>
      <c r="E35" s="254"/>
      <c r="F35" s="254"/>
      <c r="G35" s="254"/>
    </row>
  </sheetData>
  <mergeCells count="21">
    <mergeCell ref="Q4:R5"/>
    <mergeCell ref="Q15:R18"/>
    <mergeCell ref="M4:O5"/>
    <mergeCell ref="M15:O18"/>
    <mergeCell ref="C15:I16"/>
    <mergeCell ref="C3:I4"/>
    <mergeCell ref="C5:C6"/>
    <mergeCell ref="F5:F6"/>
    <mergeCell ref="D5:D6"/>
    <mergeCell ref="E5:E6"/>
    <mergeCell ref="G5:G6"/>
    <mergeCell ref="H5:H6"/>
    <mergeCell ref="I5:I6"/>
    <mergeCell ref="K5:K6"/>
    <mergeCell ref="C21:G22"/>
    <mergeCell ref="C33:G35"/>
    <mergeCell ref="C23:C24"/>
    <mergeCell ref="D23:D24"/>
    <mergeCell ref="F23:F24"/>
    <mergeCell ref="E23:E24"/>
    <mergeCell ref="G23:G24"/>
  </mergeCells>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3"/>
  <sheetViews>
    <sheetView zoomScale="181" workbookViewId="0">
      <selection activeCell="B21" sqref="B21:I22"/>
    </sheetView>
  </sheetViews>
  <sheetFormatPr baseColWidth="10" defaultRowHeight="15" x14ac:dyDescent="0.2"/>
  <cols>
    <col min="1" max="1" width="10.83203125" style="51"/>
    <col min="2" max="9" width="15.83203125" style="51" customWidth="1"/>
    <col min="10" max="16384" width="10.83203125" style="51"/>
  </cols>
  <sheetData>
    <row r="2" spans="2:9" ht="15" customHeight="1" x14ac:dyDescent="0.2">
      <c r="B2" s="267" t="s">
        <v>226</v>
      </c>
      <c r="C2" s="267"/>
      <c r="D2" s="267"/>
      <c r="E2" s="267"/>
      <c r="F2" s="267"/>
      <c r="G2" s="267"/>
      <c r="H2" s="267"/>
      <c r="I2" s="267"/>
    </row>
    <row r="3" spans="2:9" ht="19" customHeight="1" x14ac:dyDescent="0.2">
      <c r="B3" s="268"/>
      <c r="C3" s="268"/>
      <c r="D3" s="268"/>
      <c r="E3" s="268"/>
      <c r="F3" s="268"/>
      <c r="G3" s="268"/>
      <c r="H3" s="268"/>
      <c r="I3" s="268"/>
    </row>
    <row r="4" spans="2:9" ht="49" thickBot="1" x14ac:dyDescent="0.25">
      <c r="B4" s="178" t="s">
        <v>37</v>
      </c>
      <c r="C4" s="179" t="s">
        <v>189</v>
      </c>
      <c r="D4" s="179" t="s">
        <v>190</v>
      </c>
      <c r="E4" s="179" t="s">
        <v>225</v>
      </c>
      <c r="F4" s="178" t="s">
        <v>187</v>
      </c>
      <c r="G4" s="178" t="s">
        <v>188</v>
      </c>
      <c r="H4" s="178" t="s">
        <v>206</v>
      </c>
      <c r="I4" s="179" t="s">
        <v>207</v>
      </c>
    </row>
    <row r="5" spans="2:9" ht="17" thickTop="1" x14ac:dyDescent="0.2">
      <c r="B5" s="180">
        <v>2001</v>
      </c>
      <c r="C5" s="181">
        <f>'Minimum wage'!N3</f>
        <v>1.3081813693820115E-2</v>
      </c>
      <c r="D5" s="181">
        <f>'Minimum wage'!O3</f>
        <v>0.2417694190061235</v>
      </c>
      <c r="E5" s="181">
        <f>'Minimum wage'!P3</f>
        <v>0.31340140887056389</v>
      </c>
      <c r="F5" s="181">
        <f>'Minimum wage'!Q3</f>
        <v>3.7744766455450732E-2</v>
      </c>
      <c r="G5" s="181">
        <f>'Minimum wage'!R3</f>
        <v>1.7213197055122264E-2</v>
      </c>
      <c r="H5" s="181">
        <f>'Minimum wage'!K3</f>
        <v>0.13929496418897777</v>
      </c>
      <c r="I5" s="181">
        <f>'Minimum wage'!J3</f>
        <v>0.47000019066732057</v>
      </c>
    </row>
    <row r="6" spans="2:9" ht="16" x14ac:dyDescent="0.2">
      <c r="B6" s="180">
        <v>2002</v>
      </c>
      <c r="C6" s="181">
        <f>'Minimum wage'!N4</f>
        <v>1.3969531887668744E-2</v>
      </c>
      <c r="D6" s="181">
        <f>'Minimum wage'!O4</f>
        <v>0.24257630618634915</v>
      </c>
      <c r="E6" s="181">
        <f>'Minimum wage'!P4</f>
        <v>0.31597689787041616</v>
      </c>
      <c r="F6" s="181">
        <f>'Minimum wage'!Q4</f>
        <v>2.6321093805296302E-2</v>
      </c>
      <c r="G6" s="181">
        <f>'Minimum wage'!R4</f>
        <v>1.616596772477364E-2</v>
      </c>
      <c r="H6" s="181">
        <f>'Minimum wage'!K4</f>
        <v>0.13966709658848581</v>
      </c>
      <c r="I6" s="181">
        <f>'Minimum wage'!J4</f>
        <v>0.470125367786559</v>
      </c>
    </row>
    <row r="7" spans="2:9" ht="16" x14ac:dyDescent="0.2">
      <c r="B7" s="180">
        <v>2003</v>
      </c>
      <c r="C7" s="181">
        <f>'Minimum wage'!N5</f>
        <v>1.507493039808846E-2</v>
      </c>
      <c r="D7" s="181">
        <f>'Minimum wage'!O5</f>
        <v>0.28067006240654724</v>
      </c>
      <c r="E7" s="181">
        <f>'Minimum wage'!P5</f>
        <v>0.36354827394145078</v>
      </c>
      <c r="F7" s="181">
        <f>'Minimum wage'!Q5</f>
        <v>4.1852699864405596E-2</v>
      </c>
      <c r="G7" s="181">
        <f>'Minimum wage'!R5</f>
        <v>1.7101617630912808E-2</v>
      </c>
      <c r="H7" s="181">
        <f>'Minimum wage'!K5</f>
        <v>0.15891027522302431</v>
      </c>
      <c r="I7" s="181">
        <f>'Minimum wage'!J5</f>
        <v>0.46192063585583942</v>
      </c>
    </row>
    <row r="8" spans="2:9" ht="16" x14ac:dyDescent="0.2">
      <c r="B8" s="180">
        <v>2004</v>
      </c>
      <c r="C8" s="181">
        <f>'Minimum wage'!N6</f>
        <v>8.3666781975157371E-3</v>
      </c>
      <c r="D8" s="181">
        <f>'Minimum wage'!O6</f>
        <v>0.28927213117382516</v>
      </c>
      <c r="E8" s="181">
        <f>'Minimum wage'!P6</f>
        <v>0.37633343913326239</v>
      </c>
      <c r="F8" s="181">
        <f>'Minimum wage'!Q6</f>
        <v>4.3842987286725921E-2</v>
      </c>
      <c r="G8" s="181">
        <f>'Minimum wage'!R6</f>
        <v>1.238298353509582E-2</v>
      </c>
      <c r="H8" s="181">
        <f>'Minimum wage'!K6</f>
        <v>0.16046005090069906</v>
      </c>
      <c r="I8" s="181">
        <f>'Minimum wage'!J6</f>
        <v>0.46081854214292839</v>
      </c>
    </row>
    <row r="9" spans="2:9" ht="16" x14ac:dyDescent="0.2">
      <c r="B9" s="180">
        <v>2005</v>
      </c>
      <c r="C9" s="181">
        <f>'Minimum wage'!N7</f>
        <v>5.7085350464592425E-3</v>
      </c>
      <c r="D9" s="181">
        <f>'Minimum wage'!O7</f>
        <v>0.28494239521181042</v>
      </c>
      <c r="E9" s="181">
        <f>'Minimum wage'!P7</f>
        <v>0.36128011911042357</v>
      </c>
      <c r="F9" s="181">
        <f>'Minimum wage'!Q7</f>
        <v>3.7184221398650602E-2</v>
      </c>
      <c r="G9" s="181">
        <f>'Minimum wage'!R7</f>
        <v>9.6684073805540539E-3</v>
      </c>
      <c r="H9" s="181">
        <f>'Minimum wage'!K7</f>
        <v>0.15158950966682333</v>
      </c>
      <c r="I9" s="181">
        <f>'Minimum wage'!J7</f>
        <v>0.44988676827299867</v>
      </c>
    </row>
    <row r="10" spans="2:9" ht="16" x14ac:dyDescent="0.2">
      <c r="B10" s="180">
        <v>2006</v>
      </c>
      <c r="C10" s="181">
        <f>'Minimum wage'!N8</f>
        <v>7.1853097281460391E-3</v>
      </c>
      <c r="D10" s="181">
        <f>'Minimum wage'!O8</f>
        <v>0.31106394118269015</v>
      </c>
      <c r="E10" s="181">
        <f>'Minimum wage'!P8</f>
        <v>0.40292436185062169</v>
      </c>
      <c r="F10" s="181">
        <f>'Minimum wage'!Q8</f>
        <v>4.8077904896944822E-2</v>
      </c>
      <c r="G10" s="181">
        <f>'Minimum wage'!R8</f>
        <v>9.6791598267829508E-3</v>
      </c>
      <c r="H10" s="181">
        <f>'Minimum wage'!K8</f>
        <v>0.16653695757442177</v>
      </c>
      <c r="I10" s="181">
        <f>'Minimum wage'!J8</f>
        <v>0.44600463613816582</v>
      </c>
    </row>
    <row r="11" spans="2:9" ht="16" x14ac:dyDescent="0.2">
      <c r="B11" s="180">
        <v>2007</v>
      </c>
      <c r="C11" s="181">
        <f>'Minimum wage'!N9</f>
        <v>6.5412284979040232E-3</v>
      </c>
      <c r="D11" s="181">
        <f>'Minimum wage'!O9</f>
        <v>0.30111600676182859</v>
      </c>
      <c r="E11" s="181">
        <f>'Minimum wage'!P9</f>
        <v>0.36897030800577957</v>
      </c>
      <c r="F11" s="181">
        <f>'Minimum wage'!Q9</f>
        <v>3.7165966094077824E-2</v>
      </c>
      <c r="G11" s="181">
        <f>'Minimum wage'!R9</f>
        <v>1.7532610314635214E-2</v>
      </c>
      <c r="H11" s="181">
        <f>'Minimum wage'!K9</f>
        <v>0.15462946231107583</v>
      </c>
      <c r="I11" s="181">
        <f>'Minimum wage'!J9</f>
        <v>0.43125464618431925</v>
      </c>
    </row>
    <row r="12" spans="2:9" ht="16" x14ac:dyDescent="0.2">
      <c r="B12" s="180">
        <v>2008</v>
      </c>
      <c r="C12" s="181">
        <f>'Minimum wage'!N10</f>
        <v>7.7577810108996389E-3</v>
      </c>
      <c r="D12" s="181">
        <f>'Minimum wage'!O10</f>
        <v>0.31097369645473211</v>
      </c>
      <c r="E12" s="181">
        <f>'Minimum wage'!P10</f>
        <v>0.40564277837818791</v>
      </c>
      <c r="F12" s="181">
        <f>'Minimum wage'!Q10</f>
        <v>5.0704826193060271E-2</v>
      </c>
      <c r="G12" s="181">
        <f>'Minimum wage'!R10</f>
        <v>1.726831371933649E-2</v>
      </c>
      <c r="H12" s="181">
        <f>'Minimum wage'!K10</f>
        <v>0.15994370660643056</v>
      </c>
      <c r="I12" s="181">
        <f>'Minimum wage'!J10</f>
        <v>0.42247962110206028</v>
      </c>
    </row>
    <row r="13" spans="2:9" ht="16" x14ac:dyDescent="0.2">
      <c r="B13" s="180">
        <v>2009</v>
      </c>
      <c r="C13" s="181">
        <f>'Minimum wage'!N11</f>
        <v>5.9582246272177645E-3</v>
      </c>
      <c r="D13" s="181">
        <f>'Minimum wage'!O11</f>
        <v>0.32160459867238445</v>
      </c>
      <c r="E13" s="181">
        <f>'Minimum wage'!P11</f>
        <v>0.40909827831873047</v>
      </c>
      <c r="F13" s="181">
        <f>'Minimum wage'!Q11</f>
        <v>3.3938971163839725E-2</v>
      </c>
      <c r="G13" s="181">
        <f>'Minimum wage'!R11</f>
        <v>1.3518488595023997E-2</v>
      </c>
      <c r="H13" s="181">
        <f>'Minimum wage'!K11</f>
        <v>0.16068634891489192</v>
      </c>
      <c r="I13" s="181">
        <f>'Minimum wage'!J11</f>
        <v>0.41995765514896943</v>
      </c>
    </row>
    <row r="14" spans="2:9" ht="16" x14ac:dyDescent="0.2">
      <c r="B14" s="180">
        <v>2010</v>
      </c>
      <c r="C14" s="181">
        <f>'Minimum wage'!N12</f>
        <v>9.3856474995219139E-3</v>
      </c>
      <c r="D14" s="181">
        <f>'Minimum wage'!O12</f>
        <v>0.29847101688510641</v>
      </c>
      <c r="E14" s="181">
        <f>'Minimum wage'!P12</f>
        <v>0.37438185160956844</v>
      </c>
      <c r="F14" s="181">
        <f>'Minimum wage'!Q12</f>
        <v>3.6195125070859958E-2</v>
      </c>
      <c r="G14" s="181">
        <f>'Minimum wage'!R12</f>
        <v>1.5080717057102557E-2</v>
      </c>
      <c r="H14" s="181">
        <f>'Minimum wage'!K12</f>
        <v>0.14680168767127691</v>
      </c>
      <c r="I14" s="181">
        <f>'Minimum wage'!J12</f>
        <v>0.40151387695294471</v>
      </c>
    </row>
    <row r="15" spans="2:9" ht="16" x14ac:dyDescent="0.2">
      <c r="B15" s="180">
        <v>2011</v>
      </c>
      <c r="C15" s="181">
        <f>'Minimum wage'!N13</f>
        <v>1.2531172653919511E-2</v>
      </c>
      <c r="D15" s="181">
        <f>'Minimum wage'!O13</f>
        <v>0.27376298985505576</v>
      </c>
      <c r="E15" s="181">
        <f>'Minimum wage'!P13</f>
        <v>0.34051374208207047</v>
      </c>
      <c r="F15" s="181">
        <f>'Minimum wage'!Q13</f>
        <v>3.9128831328012932E-2</v>
      </c>
      <c r="G15" s="181">
        <f>'Minimum wage'!R13</f>
        <v>1.651812442990722E-2</v>
      </c>
      <c r="H15" s="181">
        <f>'Minimum wage'!K13</f>
        <v>0.13327823336188127</v>
      </c>
      <c r="I15" s="181">
        <f>'Minimum wage'!J13</f>
        <v>0.38352384451259364</v>
      </c>
    </row>
    <row r="16" spans="2:9" ht="16" x14ac:dyDescent="0.2">
      <c r="B16" s="180">
        <v>2012</v>
      </c>
      <c r="C16" s="181">
        <f>'Minimum wage'!N14</f>
        <v>1.1395824029769363E-2</v>
      </c>
      <c r="D16" s="181">
        <f>'Minimum wage'!O14</f>
        <v>0.2899244163317215</v>
      </c>
      <c r="E16" s="181">
        <f>'Minimum wage'!P14</f>
        <v>0.35630788361516974</v>
      </c>
      <c r="F16" s="181">
        <f>'Minimum wage'!Q14</f>
        <v>4.0294771231904704E-2</v>
      </c>
      <c r="G16" s="181">
        <f>'Minimum wage'!R14</f>
        <v>1.6247869850586898E-2</v>
      </c>
      <c r="H16" s="181">
        <f>'Minimum wage'!K14</f>
        <v>0.1376642622258811</v>
      </c>
      <c r="I16" s="181">
        <f>'Minimum wage'!J14</f>
        <v>0.38207087048100102</v>
      </c>
    </row>
    <row r="17" spans="2:9" ht="16" x14ac:dyDescent="0.2">
      <c r="B17" s="180">
        <v>2013</v>
      </c>
      <c r="C17" s="181">
        <f>'Minimum wage'!N15</f>
        <v>1.0962667960512184E-2</v>
      </c>
      <c r="D17" s="181">
        <f>'Minimum wage'!O15</f>
        <v>0.26523445946236207</v>
      </c>
      <c r="E17" s="181">
        <f>'Minimum wage'!P15</f>
        <v>0.34388858412785589</v>
      </c>
      <c r="F17" s="181">
        <f>'Minimum wage'!Q15</f>
        <v>2.6921784170806422E-2</v>
      </c>
      <c r="G17" s="181">
        <f>'Minimum wage'!R15</f>
        <v>2.0136204455114645E-2</v>
      </c>
      <c r="H17" s="181">
        <f>'Minimum wage'!K15</f>
        <v>0.12832528921300349</v>
      </c>
      <c r="I17" s="181">
        <f>'Minimum wage'!J15</f>
        <v>0.37535266525339661</v>
      </c>
    </row>
    <row r="18" spans="2:9" ht="16" x14ac:dyDescent="0.2">
      <c r="B18" s="180">
        <v>2014</v>
      </c>
      <c r="C18" s="181">
        <f>'Minimum wage'!N16</f>
        <v>1.0727167406184302E-2</v>
      </c>
      <c r="D18" s="181">
        <f>'Minimum wage'!O16</f>
        <v>0.26594073207473479</v>
      </c>
      <c r="E18" s="181">
        <f>'Minimum wage'!P16</f>
        <v>0.33565518847823383</v>
      </c>
      <c r="F18" s="181">
        <f>'Minimum wage'!Q16</f>
        <v>2.6179625592728906E-2</v>
      </c>
      <c r="G18" s="181">
        <f>'Minimum wage'!R16</f>
        <v>2.5912513371754948E-2</v>
      </c>
      <c r="H18" s="181">
        <f>'Minimum wage'!K16</f>
        <v>0.12973430748506407</v>
      </c>
      <c r="I18" s="181">
        <f>'Minimum wage'!J16</f>
        <v>0.37667003222344392</v>
      </c>
    </row>
    <row r="19" spans="2:9" ht="16" x14ac:dyDescent="0.2">
      <c r="B19" s="180">
        <v>2015</v>
      </c>
      <c r="C19" s="181">
        <f>'Minimum wage'!N17</f>
        <v>1.2119070043392863E-2</v>
      </c>
      <c r="D19" s="181">
        <f>'Minimum wage'!O17</f>
        <v>0.26139297942480633</v>
      </c>
      <c r="E19" s="181">
        <f>'Minimum wage'!P17</f>
        <v>0.33805210263640012</v>
      </c>
      <c r="F19" s="181">
        <f>'Minimum wage'!Q17</f>
        <v>3.0036974014634274E-2</v>
      </c>
      <c r="G19" s="181">
        <f>'Minimum wage'!R17</f>
        <v>3.8171554650932471E-2</v>
      </c>
      <c r="H19" s="181">
        <f>'Minimum wage'!K17</f>
        <v>0.13379879351738636</v>
      </c>
      <c r="I19" s="181">
        <f>'Minimum wage'!J17</f>
        <v>0.38053559044516388</v>
      </c>
    </row>
    <row r="20" spans="2:9" ht="16" x14ac:dyDescent="0.2">
      <c r="B20" s="182" t="s">
        <v>198</v>
      </c>
      <c r="C20" s="183">
        <f t="shared" ref="C20:F20" si="0">AVERAGE(C5:C19)</f>
        <v>1.0051038845401325E-2</v>
      </c>
      <c r="D20" s="183">
        <f t="shared" si="0"/>
        <v>0.28258101007267183</v>
      </c>
      <c r="E20" s="183">
        <f t="shared" si="0"/>
        <v>0.36039834786858227</v>
      </c>
      <c r="F20" s="183">
        <f t="shared" si="0"/>
        <v>3.7039369904493268E-2</v>
      </c>
      <c r="G20" s="183">
        <f>AVERAGE(G5:G19)</f>
        <v>1.7506515306509061E-2</v>
      </c>
      <c r="H20" s="183">
        <f>AVERAGE(H5:H19)</f>
        <v>0.14675472969662159</v>
      </c>
      <c r="I20" s="183">
        <f>AVERAGE(I5:I19)</f>
        <v>0.42214099621118034</v>
      </c>
    </row>
    <row r="21" spans="2:9" ht="15" customHeight="1" x14ac:dyDescent="0.2">
      <c r="B21" s="249" t="s">
        <v>224</v>
      </c>
      <c r="C21" s="249"/>
      <c r="D21" s="249"/>
      <c r="E21" s="249"/>
      <c r="F21" s="249"/>
      <c r="G21" s="249"/>
      <c r="H21" s="249"/>
      <c r="I21" s="249"/>
    </row>
    <row r="22" spans="2:9" x14ac:dyDescent="0.2">
      <c r="B22" s="250"/>
      <c r="C22" s="250"/>
      <c r="D22" s="250"/>
      <c r="E22" s="250"/>
      <c r="F22" s="250"/>
      <c r="G22" s="250"/>
      <c r="H22" s="250"/>
      <c r="I22" s="250"/>
    </row>
    <row r="23" spans="2:9" x14ac:dyDescent="0.2">
      <c r="B23" s="101"/>
      <c r="C23" s="101"/>
      <c r="D23" s="101"/>
      <c r="E23" s="101"/>
      <c r="F23" s="101"/>
      <c r="G23" s="101"/>
      <c r="H23" s="101"/>
      <c r="I23" s="101"/>
    </row>
  </sheetData>
  <mergeCells count="2">
    <mergeCell ref="B2:I3"/>
    <mergeCell ref="B21:I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37"/>
  <sheetViews>
    <sheetView workbookViewId="0">
      <selection activeCell="J13" sqref="J13"/>
    </sheetView>
  </sheetViews>
  <sheetFormatPr baseColWidth="10" defaultColWidth="10.83203125" defaultRowHeight="16" x14ac:dyDescent="0.2"/>
  <cols>
    <col min="1" max="4" width="10.83203125" style="5"/>
    <col min="5" max="5" width="11.1640625" style="5" customWidth="1"/>
    <col min="6" max="6" width="11.83203125" style="5" customWidth="1"/>
    <col min="7" max="10" width="10.33203125" style="5" customWidth="1"/>
    <col min="11" max="13" width="10.83203125" style="5"/>
    <col min="14" max="14" width="11.33203125" style="5" bestFit="1" customWidth="1"/>
    <col min="15" max="16" width="10.83203125" style="5"/>
    <col min="17" max="17" width="10.83203125" style="28"/>
    <col min="18" max="19" width="10.83203125" style="5"/>
    <col min="20" max="25" width="10.83203125" style="28"/>
    <col min="26" max="34" width="10.83203125" style="5"/>
    <col min="35" max="37" width="10.83203125" style="28"/>
    <col min="38" max="38" width="10.83203125" style="5"/>
    <col min="39" max="39" width="10.83203125" style="28"/>
    <col min="40" max="40" width="10.6640625" style="28" customWidth="1"/>
    <col min="41" max="47" width="10.83203125" style="28"/>
    <col min="48" max="16384" width="10.83203125" style="5"/>
  </cols>
  <sheetData>
    <row r="1" spans="1:53" ht="20" customHeight="1" x14ac:dyDescent="0.2">
      <c r="A1" s="272" t="s">
        <v>95</v>
      </c>
      <c r="B1" s="272"/>
      <c r="C1" s="272"/>
      <c r="D1" s="272"/>
      <c r="E1" s="272"/>
      <c r="F1" s="272"/>
      <c r="G1" s="272"/>
      <c r="H1" s="272"/>
      <c r="I1" s="272"/>
      <c r="J1" s="272"/>
      <c r="K1" s="272"/>
      <c r="L1" s="272"/>
      <c r="M1" s="272"/>
      <c r="N1" s="272"/>
      <c r="O1" s="272"/>
      <c r="P1" s="272"/>
      <c r="Q1" s="149"/>
      <c r="R1" s="149"/>
      <c r="S1" s="149"/>
      <c r="T1" s="149"/>
      <c r="U1" s="149"/>
      <c r="V1" s="149"/>
      <c r="W1" s="149"/>
      <c r="X1" s="149"/>
      <c r="Y1" s="149"/>
      <c r="AA1" s="273" t="s">
        <v>96</v>
      </c>
      <c r="AB1" s="273"/>
      <c r="AC1" s="273"/>
      <c r="AD1" s="273"/>
      <c r="AE1" s="273"/>
      <c r="AF1" s="273"/>
      <c r="AG1" s="273"/>
      <c r="AH1" s="273"/>
      <c r="AI1" s="273"/>
      <c r="AJ1" s="273"/>
      <c r="AK1" s="273"/>
      <c r="AM1" s="273" t="s">
        <v>219</v>
      </c>
      <c r="AN1" s="273"/>
      <c r="AO1" s="273"/>
      <c r="AP1" s="273"/>
      <c r="AQ1" s="273"/>
      <c r="AR1" s="273"/>
      <c r="AS1" s="273"/>
      <c r="AT1" s="273"/>
      <c r="AV1" s="269" t="s">
        <v>98</v>
      </c>
      <c r="AW1" s="269"/>
      <c r="AX1" s="269"/>
      <c r="AY1" s="28"/>
      <c r="AZ1" s="28"/>
      <c r="BA1" s="28"/>
    </row>
    <row r="2" spans="1:53" ht="20" customHeight="1" x14ac:dyDescent="0.2">
      <c r="A2" s="272"/>
      <c r="B2" s="272"/>
      <c r="C2" s="272"/>
      <c r="D2" s="272"/>
      <c r="E2" s="272"/>
      <c r="F2" s="272"/>
      <c r="G2" s="272"/>
      <c r="H2" s="272"/>
      <c r="I2" s="272"/>
      <c r="J2" s="272"/>
      <c r="K2" s="272"/>
      <c r="L2" s="272"/>
      <c r="M2" s="272"/>
      <c r="N2" s="272"/>
      <c r="O2" s="272"/>
      <c r="P2" s="272"/>
      <c r="Q2" s="149"/>
      <c r="R2" s="149"/>
      <c r="S2" s="149"/>
      <c r="T2" s="149"/>
      <c r="U2" s="149"/>
      <c r="V2" s="149"/>
      <c r="W2" s="149"/>
      <c r="X2" s="149"/>
      <c r="Y2" s="149"/>
      <c r="AA2" s="273"/>
      <c r="AB2" s="273"/>
      <c r="AC2" s="273"/>
      <c r="AD2" s="273"/>
      <c r="AE2" s="273"/>
      <c r="AF2" s="273"/>
      <c r="AG2" s="273"/>
      <c r="AH2" s="273"/>
      <c r="AI2" s="273"/>
      <c r="AJ2" s="273"/>
      <c r="AK2" s="273"/>
      <c r="AM2" s="273"/>
      <c r="AN2" s="273"/>
      <c r="AO2" s="273"/>
      <c r="AP2" s="273"/>
      <c r="AQ2" s="273"/>
      <c r="AR2" s="273"/>
      <c r="AS2" s="273"/>
      <c r="AT2" s="273"/>
      <c r="AV2" s="269"/>
      <c r="AW2" s="269"/>
      <c r="AX2" s="269"/>
      <c r="AY2" s="28"/>
      <c r="AZ2" s="28"/>
      <c r="BA2" s="28"/>
    </row>
    <row r="3" spans="1:53" x14ac:dyDescent="0.2">
      <c r="B3" s="270" t="s">
        <v>0</v>
      </c>
      <c r="C3" s="270"/>
      <c r="D3" s="270"/>
      <c r="E3" s="270" t="s">
        <v>1</v>
      </c>
      <c r="F3" s="270"/>
      <c r="G3" s="270"/>
      <c r="H3" s="270" t="s">
        <v>2</v>
      </c>
      <c r="I3" s="270"/>
      <c r="J3" s="270"/>
      <c r="K3" s="271" t="s">
        <v>3</v>
      </c>
      <c r="L3" s="271"/>
      <c r="M3" s="271"/>
      <c r="N3" s="23" t="s">
        <v>7</v>
      </c>
      <c r="O3" s="23" t="s">
        <v>8</v>
      </c>
      <c r="P3" s="191" t="s">
        <v>9</v>
      </c>
      <c r="Q3" s="147"/>
      <c r="AA3" s="185" t="s">
        <v>239</v>
      </c>
      <c r="AM3" s="185" t="s">
        <v>249</v>
      </c>
    </row>
    <row r="4" spans="1:53" ht="96" x14ac:dyDescent="0.2">
      <c r="A4" s="22" t="s">
        <v>37</v>
      </c>
      <c r="B4" s="1" t="s">
        <v>10</v>
      </c>
      <c r="C4" s="1" t="s">
        <v>11</v>
      </c>
      <c r="D4" s="1" t="s">
        <v>253</v>
      </c>
      <c r="E4" s="1" t="s">
        <v>10</v>
      </c>
      <c r="F4" s="1" t="s">
        <v>11</v>
      </c>
      <c r="G4" s="148" t="s">
        <v>253</v>
      </c>
      <c r="H4" s="1" t="s">
        <v>10</v>
      </c>
      <c r="I4" s="1" t="s">
        <v>11</v>
      </c>
      <c r="J4" s="148" t="s">
        <v>253</v>
      </c>
      <c r="K4" s="1" t="s">
        <v>10</v>
      </c>
      <c r="L4" s="1" t="s">
        <v>11</v>
      </c>
      <c r="M4" s="148" t="s">
        <v>253</v>
      </c>
      <c r="N4" s="1" t="s">
        <v>13</v>
      </c>
      <c r="O4" s="1" t="s">
        <v>13</v>
      </c>
      <c r="P4" s="1" t="s">
        <v>12</v>
      </c>
      <c r="Q4" s="148"/>
      <c r="R4" s="43" t="s">
        <v>89</v>
      </c>
      <c r="S4" s="43" t="s">
        <v>185</v>
      </c>
      <c r="T4" s="148" t="s">
        <v>250</v>
      </c>
      <c r="U4" s="148"/>
      <c r="V4" s="148" t="s">
        <v>186</v>
      </c>
      <c r="W4" s="148" t="s">
        <v>176</v>
      </c>
      <c r="X4" s="148" t="s">
        <v>251</v>
      </c>
      <c r="Y4" s="148" t="s">
        <v>252</v>
      </c>
      <c r="Z4" s="26"/>
      <c r="AA4" s="29" t="s">
        <v>184</v>
      </c>
      <c r="AB4" s="29" t="s">
        <v>126</v>
      </c>
      <c r="AC4" s="29" t="s">
        <v>127</v>
      </c>
      <c r="AD4" s="29" t="s">
        <v>128</v>
      </c>
      <c r="AE4" s="29" t="s">
        <v>129</v>
      </c>
      <c r="AF4" s="29" t="s">
        <v>183</v>
      </c>
      <c r="AG4" s="29" t="s">
        <v>182</v>
      </c>
      <c r="AH4" s="148" t="s">
        <v>181</v>
      </c>
      <c r="AI4" s="29" t="s">
        <v>177</v>
      </c>
      <c r="AJ4" s="29" t="s">
        <v>178</v>
      </c>
      <c r="AK4" s="29" t="s">
        <v>179</v>
      </c>
      <c r="AM4" s="29" t="s">
        <v>177</v>
      </c>
      <c r="AN4" s="29" t="s">
        <v>220</v>
      </c>
      <c r="AO4" s="29" t="s">
        <v>178</v>
      </c>
      <c r="AP4" s="29" t="s">
        <v>221</v>
      </c>
      <c r="AQ4" s="29" t="s">
        <v>179</v>
      </c>
      <c r="AR4" s="29" t="s">
        <v>222</v>
      </c>
      <c r="AS4" s="29" t="s">
        <v>218</v>
      </c>
      <c r="AT4" s="29" t="s">
        <v>223</v>
      </c>
      <c r="AV4" s="30" t="s">
        <v>130</v>
      </c>
      <c r="AW4" s="30" t="s">
        <v>97</v>
      </c>
      <c r="AX4" s="30" t="s">
        <v>131</v>
      </c>
    </row>
    <row r="5" spans="1:53" x14ac:dyDescent="0.2">
      <c r="A5" s="22">
        <v>2001</v>
      </c>
      <c r="B5" s="3">
        <f>'[5]2001-2015 shares_corr v raw'!C3</f>
        <v>0.12517219663238294</v>
      </c>
      <c r="C5" s="3">
        <f>[7]series!E2</f>
        <v>0.106383981047371</v>
      </c>
      <c r="D5" s="4">
        <f>[7]series!E17</f>
        <v>0.126314158176422</v>
      </c>
      <c r="E5" s="3">
        <f>'[5]2001-2015 shares_corr v raw'!E3</f>
        <v>0.40952716734257943</v>
      </c>
      <c r="F5" s="3">
        <f>[7]series!F2</f>
        <v>0.34805756854222197</v>
      </c>
      <c r="G5" s="4">
        <f>[7]series!F17</f>
        <v>0.33082159585905802</v>
      </c>
      <c r="H5" s="3">
        <f>'[5]2001-2015 shares_corr v raw'!G3</f>
        <v>0.46530063602503746</v>
      </c>
      <c r="I5" s="3">
        <f>[7]series!G2</f>
        <v>0.54555845041040796</v>
      </c>
      <c r="J5" s="4">
        <f>[7]series!G17</f>
        <v>0.54286424596451999</v>
      </c>
      <c r="K5" s="3">
        <f>'[5]2001-2015 shares_corr v raw'!I3</f>
        <v>0.12867182505571953</v>
      </c>
      <c r="L5" s="3">
        <f>[7]series!H2</f>
        <v>0.24638572592864799</v>
      </c>
      <c r="M5" s="4">
        <f>[7]series!H17</f>
        <v>0.26210782842663999</v>
      </c>
      <c r="N5" s="3">
        <f>'[7]National income, Brazil, 2001'!$G$110</f>
        <v>0.128765255509073</v>
      </c>
      <c r="O5" s="3">
        <f>'[7]National income, Brazil, 2001'!$G$119</f>
        <v>6.4038293580555294E-2</v>
      </c>
      <c r="P5" s="3">
        <f>'[7]National income, Brazil, 2001'!$G$128</f>
        <v>3.2185831203363498E-2</v>
      </c>
      <c r="Q5" s="3"/>
      <c r="R5" s="3">
        <f t="shared" ref="R5:R19" si="0">M5</f>
        <v>0.26210782842663999</v>
      </c>
      <c r="S5" s="3">
        <f>AH5</f>
        <v>0.15190792060748931</v>
      </c>
      <c r="T5" s="3">
        <f>AT5</f>
        <v>0.138111173664064</v>
      </c>
      <c r="U5" s="3"/>
      <c r="V5" s="3">
        <f>S5</f>
        <v>0.15190792060748931</v>
      </c>
      <c r="W5" s="3">
        <f>[5]PNADavginclabour1!DE3</f>
        <v>0.11484012122755552</v>
      </c>
      <c r="X5" s="3">
        <f>AT5</f>
        <v>0.138111173664064</v>
      </c>
      <c r="Y5" s="3">
        <f>AS5</f>
        <v>0.10148396078994142</v>
      </c>
      <c r="Z5" s="26"/>
      <c r="AA5" s="3">
        <f>'[5]2001-2015 taxinc_corr'!DC74</f>
        <v>0.12373491418571074</v>
      </c>
      <c r="AB5" s="3">
        <f>'[5]2001-2015 taxinc_corr'!DD74</f>
        <v>0.39094062734840412</v>
      </c>
      <c r="AC5" s="3">
        <f>'[5]2001-2015 taxinc_corr'!DE74</f>
        <v>0.48532445846588534</v>
      </c>
      <c r="AD5" s="3">
        <f>'[5]2001-2015 taxinc_corr'!DF74</f>
        <v>0.16083161379433628</v>
      </c>
      <c r="AE5" s="3">
        <f>'[5]2001-2015 taxinc_corr'!DG74</f>
        <v>2.2309232967117412E-2</v>
      </c>
      <c r="AF5" s="3">
        <f>'[5]2001-2015 taxinc_corr'!DH74</f>
        <v>0.38647878075498066</v>
      </c>
      <c r="AG5" s="3">
        <f>'[5]2001-2015 taxinc_corr'!DI74</f>
        <v>0.46747707209219141</v>
      </c>
      <c r="AH5" s="3">
        <f>'[5]2001-2015 taxinc_corr'!DJ74</f>
        <v>0.15190792060748931</v>
      </c>
      <c r="AI5" s="3">
        <f>[5]PNADavginclabour1!DB3</f>
        <v>0.13266284981240289</v>
      </c>
      <c r="AJ5" s="3">
        <f>[5]PNADavginclabour1!DC3</f>
        <v>0.42942172211369745</v>
      </c>
      <c r="AK5" s="3">
        <f>[5]PNADavginclabour1!DD3</f>
        <v>0.43791542807389972</v>
      </c>
      <c r="AM5" s="177">
        <f>'[5]2001-2015 PNAD avgcontribwages'!DB3</f>
        <v>0.21250609295209805</v>
      </c>
      <c r="AN5" s="27">
        <v>0.14984796284897001</v>
      </c>
      <c r="AO5" s="27">
        <f>'[5]2001-2015 PNAD avgcontribwages'!DC3</f>
        <v>0.40198466303324476</v>
      </c>
      <c r="AP5" s="27">
        <v>0.37230129647108101</v>
      </c>
      <c r="AQ5" s="27">
        <f>'[5]2001-2015 PNAD avgcontribwages'!DD3</f>
        <v>0.38550924401465719</v>
      </c>
      <c r="AR5" s="27">
        <v>0.47785074067994898</v>
      </c>
      <c r="AS5" s="27">
        <f>'[5]2001-2015 PNAD avgcontribwages'!DE3</f>
        <v>0.10148396078994142</v>
      </c>
      <c r="AT5" s="27">
        <v>0.138111173664064</v>
      </c>
      <c r="AV5" s="24">
        <f>D5+Population_income_CPI!S56</f>
        <v>0.12910117018689768</v>
      </c>
      <c r="AW5" s="24">
        <f t="shared" ref="AW5:AW19" si="1">G5</f>
        <v>0.33082159585905802</v>
      </c>
      <c r="AX5" s="24">
        <f>J5-Population_income_CPI!S56</f>
        <v>0.54007723395404428</v>
      </c>
    </row>
    <row r="6" spans="1:53" x14ac:dyDescent="0.2">
      <c r="A6" s="22">
        <v>2002</v>
      </c>
      <c r="B6" s="3">
        <f>'[5]2001-2015 shares_corr v raw'!C4</f>
        <v>0.12809335792901497</v>
      </c>
      <c r="C6" s="3">
        <f>[7]series!E3</f>
        <v>0.109286901684968</v>
      </c>
      <c r="D6" s="4">
        <f>[7]series!E18</f>
        <v>0.122848771517458</v>
      </c>
      <c r="E6" s="3">
        <f>'[5]2001-2015 shares_corr v raw'!E4</f>
        <v>0.40876978147102416</v>
      </c>
      <c r="F6" s="3">
        <f>[7]series!F3</f>
        <v>0.34875487411428602</v>
      </c>
      <c r="G6" s="4">
        <f>[7]series!F18</f>
        <v>0.32046619243089602</v>
      </c>
      <c r="H6" s="3">
        <f>'[5]2001-2015 shares_corr v raw'!G4</f>
        <v>0.46313686059996095</v>
      </c>
      <c r="I6" s="3">
        <f>[7]series!G3</f>
        <v>0.54195822420074602</v>
      </c>
      <c r="J6" s="4">
        <f>[7]series!G18</f>
        <v>0.55668503605164599</v>
      </c>
      <c r="K6" s="3">
        <f>'[5]2001-2015 shares_corr v raw'!I4</f>
        <v>0.12506332483766658</v>
      </c>
      <c r="L6" s="3">
        <f>[7]series!H3</f>
        <v>0.24040040321106801</v>
      </c>
      <c r="M6" s="4">
        <f>[7]series!H18</f>
        <v>0.274151298161603</v>
      </c>
      <c r="N6" s="3">
        <f>'[7]National income, Brazil, 2002'!$G$110</f>
        <v>0.13159597798447201</v>
      </c>
      <c r="O6" s="3">
        <f>'[7]National income, Brazil, 2002'!$G$119</f>
        <v>6.2913121708197198E-2</v>
      </c>
      <c r="P6" s="3">
        <f>'[7]National income, Brazil, 2002'!$G$128</f>
        <v>3.0379998869694499E-2</v>
      </c>
      <c r="Q6" s="3"/>
      <c r="R6" s="3">
        <f t="shared" si="0"/>
        <v>0.274151298161603</v>
      </c>
      <c r="S6" s="3">
        <f t="shared" ref="S6:S19" si="2">AH6</f>
        <v>0.14841008031758102</v>
      </c>
      <c r="T6" s="3">
        <f t="shared" ref="T6:T19" si="3">AT6</f>
        <v>0.139064695907124</v>
      </c>
      <c r="U6" s="3"/>
      <c r="V6" s="3">
        <f t="shared" ref="V6:V19" si="4">S6</f>
        <v>0.14841008031758102</v>
      </c>
      <c r="W6" s="3">
        <f>[5]PNADavginclabour1!DE4</f>
        <v>0.11250964513729782</v>
      </c>
      <c r="X6" s="3">
        <f t="shared" ref="X6:X19" si="5">AT6</f>
        <v>0.139064695907124</v>
      </c>
      <c r="Y6" s="3">
        <f t="shared" ref="Y6:Y19" si="6">AS6</f>
        <v>9.675469311959041E-2</v>
      </c>
      <c r="Z6" s="26"/>
      <c r="AA6" s="3">
        <f>'[5]2001-2015 taxinc_corr'!DC75</f>
        <v>0.12616420090832497</v>
      </c>
      <c r="AB6" s="3">
        <f>'[5]2001-2015 taxinc_corr'!DD75</f>
        <v>0.39150289337861199</v>
      </c>
      <c r="AC6" s="3">
        <f>'[5]2001-2015 taxinc_corr'!DE75</f>
        <v>0.48233290571306286</v>
      </c>
      <c r="AD6" s="3">
        <f>'[5]2001-2015 taxinc_corr'!DF75</f>
        <v>0.15733377350442798</v>
      </c>
      <c r="AE6" s="3">
        <f>'[5]2001-2015 taxinc_corr'!DG75</f>
        <v>2.2309232967117412E-2</v>
      </c>
      <c r="AF6" s="3">
        <f>'[5]2001-2015 taxinc_corr'!DH75</f>
        <v>0.38704104678518853</v>
      </c>
      <c r="AG6" s="3">
        <f>'[5]2001-2015 taxinc_corr'!DI75</f>
        <v>0.46448551933936894</v>
      </c>
      <c r="AH6" s="3">
        <f>'[5]2001-2015 taxinc_corr'!DJ75</f>
        <v>0.14841008031758102</v>
      </c>
      <c r="AI6" s="3">
        <f>[5]PNADavginclabour1!DB4</f>
        <v>0.1350977784687459</v>
      </c>
      <c r="AJ6" s="3">
        <f>[5]PNADavginclabour1!DC4</f>
        <v>0.42944794791956697</v>
      </c>
      <c r="AK6" s="3">
        <f>[5]PNADavginclabour1!DD4</f>
        <v>0.43545427361168693</v>
      </c>
      <c r="AM6" s="177">
        <f>'[5]2001-2015 PNAD avgcontribwages'!DB4</f>
        <v>0.21310537702771512</v>
      </c>
      <c r="AN6" s="27">
        <v>0.150253950660929</v>
      </c>
      <c r="AO6" s="27">
        <f>'[5]2001-2015 PNAD avgcontribwages'!DC4</f>
        <v>0.39929990560984246</v>
      </c>
      <c r="AP6" s="27">
        <v>0.37402481015967598</v>
      </c>
      <c r="AQ6" s="27">
        <f>'[5]2001-2015 PNAD avgcontribwages'!DD4</f>
        <v>0.38759471736244283</v>
      </c>
      <c r="AR6" s="27">
        <v>0.47572123917939502</v>
      </c>
      <c r="AS6" s="27">
        <f>'[5]2001-2015 PNAD avgcontribwages'!DE4</f>
        <v>9.675469311959041E-2</v>
      </c>
      <c r="AT6" s="27">
        <v>0.139064695907124</v>
      </c>
      <c r="AV6" s="24">
        <f>D6+Population_income_CPI!S57</f>
        <v>0.12754669186403952</v>
      </c>
      <c r="AW6" s="24">
        <f t="shared" si="1"/>
        <v>0.32046619243089602</v>
      </c>
      <c r="AX6" s="24">
        <f>J6-Population_income_CPI!S57</f>
        <v>0.55198711570506442</v>
      </c>
    </row>
    <row r="7" spans="1:53" x14ac:dyDescent="0.2">
      <c r="A7" s="22">
        <v>2003</v>
      </c>
      <c r="B7" s="3">
        <f>'[5]2001-2015 shares_corr v raw'!C5</f>
        <v>0.13230165129394497</v>
      </c>
      <c r="C7" s="3">
        <f>[7]series!E4</f>
        <v>0.11355013247114699</v>
      </c>
      <c r="D7" s="4">
        <f>[7]series!E19</f>
        <v>0.125315884204143</v>
      </c>
      <c r="E7" s="3">
        <f>'[5]2001-2015 shares_corr v raw'!E5</f>
        <v>0.41546589894327296</v>
      </c>
      <c r="F7" s="3">
        <f>[7]series!F4</f>
        <v>0.35658064280269403</v>
      </c>
      <c r="G7" s="4">
        <f>[7]series!F19</f>
        <v>0.32191901183758498</v>
      </c>
      <c r="H7" s="3">
        <f>'[5]2001-2015 shares_corr v raw'!G5</f>
        <v>0.45223244976278182</v>
      </c>
      <c r="I7" s="3">
        <f>[7]series!G4</f>
        <v>0.52986922472615905</v>
      </c>
      <c r="J7" s="4">
        <f>[7]series!G19</f>
        <v>0.55276510395827205</v>
      </c>
      <c r="K7" s="3">
        <f>'[5]2001-2015 shares_corr v raw'!I5</f>
        <v>0.11985124766865515</v>
      </c>
      <c r="L7" s="3">
        <f>[7]series!H4</f>
        <v>0.23175475755304201</v>
      </c>
      <c r="M7" s="4">
        <f>[7]series!H19</f>
        <v>0.271991344044413</v>
      </c>
      <c r="N7" s="3">
        <f>'[7]National income, Brazil, 2003'!$G$110</f>
        <v>0.12964386662836599</v>
      </c>
      <c r="O7" s="3">
        <f>'[7]National income, Brazil, 2003'!$G$119</f>
        <v>6.3082321325210203E-2</v>
      </c>
      <c r="P7" s="3">
        <f>'[7]National income, Brazil, 2003'!$G$128</f>
        <v>3.1642474574892603E-2</v>
      </c>
      <c r="Q7" s="3"/>
      <c r="R7" s="3">
        <f t="shared" si="0"/>
        <v>0.271991344044413</v>
      </c>
      <c r="S7" s="3">
        <f t="shared" si="2"/>
        <v>0.14324231584804201</v>
      </c>
      <c r="T7" s="3">
        <f t="shared" si="3"/>
        <v>0.13758131246340599</v>
      </c>
      <c r="U7" s="3"/>
      <c r="V7" s="3">
        <f t="shared" si="4"/>
        <v>0.14324231584804201</v>
      </c>
      <c r="W7" s="3">
        <f>[5]PNADavginclabour1!DE5</f>
        <v>0.10767712611401092</v>
      </c>
      <c r="X7" s="3">
        <f t="shared" si="5"/>
        <v>0.13758131246340599</v>
      </c>
      <c r="Y7" s="3">
        <f t="shared" si="6"/>
        <v>9.6140698776735853E-2</v>
      </c>
      <c r="Z7" s="26"/>
      <c r="AA7" s="3">
        <f>'[5]2001-2015 taxinc_corr'!DC76</f>
        <v>0.13098594350373596</v>
      </c>
      <c r="AB7" s="3">
        <f>'[5]2001-2015 taxinc_corr'!DD76</f>
        <v>0.39697431090137425</v>
      </c>
      <c r="AC7" s="3">
        <f>'[5]2001-2015 taxinc_corr'!DE76</f>
        <v>0.47203974559488959</v>
      </c>
      <c r="AD7" s="3">
        <f>'[5]2001-2015 taxinc_corr'!DF76</f>
        <v>0.15216600903488897</v>
      </c>
      <c r="AE7" s="3">
        <f>'[5]2001-2015 taxinc_corr'!DG76</f>
        <v>2.2309232967117412E-2</v>
      </c>
      <c r="AF7" s="3">
        <f>'[5]2001-2015 taxinc_corr'!DH76</f>
        <v>0.39251246430795078</v>
      </c>
      <c r="AG7" s="3">
        <f>'[5]2001-2015 taxinc_corr'!DI76</f>
        <v>0.45419235922119566</v>
      </c>
      <c r="AH7" s="3">
        <f>'[5]2001-2015 taxinc_corr'!DJ76</f>
        <v>0.14324231584804201</v>
      </c>
      <c r="AI7" s="3">
        <f>[5]PNADavginclabour1!DB5</f>
        <v>0.13988589888918465</v>
      </c>
      <c r="AJ7" s="3">
        <f>[5]PNADavginclabour1!DC5</f>
        <v>0.43469062895046701</v>
      </c>
      <c r="AK7" s="3">
        <f>[5]PNADavginclabour1!DD5</f>
        <v>0.42542347216034854</v>
      </c>
      <c r="AM7" s="177">
        <f>'[5]2001-2015 PNAD avgcontribwages'!DB5</f>
        <v>0.22231776403589679</v>
      </c>
      <c r="AN7" s="27">
        <v>0.15584426446222799</v>
      </c>
      <c r="AO7" s="27">
        <f>'[5]2001-2015 PNAD avgcontribwages'!DC5</f>
        <v>0.40161348975455197</v>
      </c>
      <c r="AP7" s="27">
        <v>0.37288704518046201</v>
      </c>
      <c r="AQ7" s="27">
        <f>'[5]2001-2015 PNAD avgcontribwages'!DD5</f>
        <v>0.37606874620955127</v>
      </c>
      <c r="AR7" s="27">
        <v>0.47126869035731001</v>
      </c>
      <c r="AS7" s="27">
        <f>'[5]2001-2015 PNAD avgcontribwages'!DE5</f>
        <v>9.6140698776735853E-2</v>
      </c>
      <c r="AT7" s="27">
        <v>0.13758131246340599</v>
      </c>
      <c r="AV7" s="24">
        <f>D7+Population_income_CPI!S58</f>
        <v>0.1308231243948712</v>
      </c>
      <c r="AW7" s="24">
        <f t="shared" si="1"/>
        <v>0.32191901183758498</v>
      </c>
      <c r="AX7" s="24">
        <f>J7-Population_income_CPI!S58</f>
        <v>0.54725786376754382</v>
      </c>
    </row>
    <row r="8" spans="1:53" x14ac:dyDescent="0.2">
      <c r="A8" s="22">
        <v>2004</v>
      </c>
      <c r="B8" s="3">
        <f>'[5]2001-2015 shares_corr v raw'!C6</f>
        <v>0.13618226819481319</v>
      </c>
      <c r="C8" s="3">
        <f>[7]series!E5</f>
        <v>0.115531947909898</v>
      </c>
      <c r="D8" s="4">
        <f>[7]series!E20</f>
        <v>0.12875330787509101</v>
      </c>
      <c r="E8" s="3">
        <f>'[5]2001-2015 shares_corr v raw'!E6</f>
        <v>0.41795654549969108</v>
      </c>
      <c r="F8" s="3">
        <f>[7]series!F5</f>
        <v>0.359460473233633</v>
      </c>
      <c r="G8" s="4">
        <f>[7]series!F20</f>
        <v>0.32340570909691102</v>
      </c>
      <c r="H8" s="3">
        <f>'[5]2001-2015 shares_corr v raw'!G6</f>
        <v>0.44586118630549565</v>
      </c>
      <c r="I8" s="3">
        <f>[7]series!G5</f>
        <v>0.52500757885646898</v>
      </c>
      <c r="J8" s="4">
        <f>[7]series!G20</f>
        <v>0.547840983027998</v>
      </c>
      <c r="K8" s="3">
        <f>'[5]2001-2015 shares_corr v raw'!I6</f>
        <v>0.11971474098252552</v>
      </c>
      <c r="L8" s="3">
        <f>[7]series!H5</f>
        <v>0.23196975261199401</v>
      </c>
      <c r="M8" s="4">
        <f>[7]series!H20</f>
        <v>0.27315436054171299</v>
      </c>
      <c r="N8" s="3">
        <f>'[7]National income, Brazil, 2004'!$G$110</f>
        <v>0.13224745310611799</v>
      </c>
      <c r="O8" s="3">
        <f>'[7]National income, Brazil, 2004'!$G$119</f>
        <v>6.5439710715760005E-2</v>
      </c>
      <c r="P8" s="3">
        <f>'[7]National income, Brazil, 2004'!$G$128</f>
        <v>3.33951997452775E-2</v>
      </c>
      <c r="Q8" s="3"/>
      <c r="R8" s="3">
        <f t="shared" si="0"/>
        <v>0.27315436054171299</v>
      </c>
      <c r="S8" s="3">
        <f t="shared" si="2"/>
        <v>0.14321888730677274</v>
      </c>
      <c r="T8" s="3">
        <f t="shared" si="3"/>
        <v>0.13806709238547499</v>
      </c>
      <c r="U8" s="3"/>
      <c r="V8" s="3">
        <f t="shared" si="4"/>
        <v>0.14321888730677274</v>
      </c>
      <c r="W8" s="3">
        <f>[5]PNADavginclabour1!DE6</f>
        <v>0.10810994847536094</v>
      </c>
      <c r="X8" s="3">
        <f t="shared" si="5"/>
        <v>0.13806709238547499</v>
      </c>
      <c r="Y8" s="3">
        <f t="shared" si="6"/>
        <v>9.2357308972672705E-2</v>
      </c>
      <c r="Z8" s="26"/>
      <c r="AA8" s="3">
        <f>'[5]2001-2015 taxinc_corr'!DC77</f>
        <v>0.13507028926530384</v>
      </c>
      <c r="AB8" s="3">
        <f>'[5]2001-2015 taxinc_corr'!DD77</f>
        <v>0.39816055484275731</v>
      </c>
      <c r="AC8" s="3">
        <f>'[5]2001-2015 taxinc_corr'!DE77</f>
        <v>0.4667691558919389</v>
      </c>
      <c r="AD8" s="3">
        <f>'[5]2001-2015 taxinc_corr'!DF77</f>
        <v>0.1521425804936197</v>
      </c>
      <c r="AE8" s="3">
        <f>'[5]2001-2015 taxinc_corr'!DG77</f>
        <v>2.2309232967117412E-2</v>
      </c>
      <c r="AF8" s="3">
        <f>'[5]2001-2015 taxinc_corr'!DH77</f>
        <v>0.39369870824933384</v>
      </c>
      <c r="AG8" s="3">
        <f>'[5]2001-2015 taxinc_corr'!DI77</f>
        <v>0.44892176951824497</v>
      </c>
      <c r="AH8" s="3">
        <f>'[5]2001-2015 taxinc_corr'!DJ77</f>
        <v>0.14321888730677274</v>
      </c>
      <c r="AI8" s="3">
        <f>[5]PNADavginclabour1!DB6</f>
        <v>0.1439661913446757</v>
      </c>
      <c r="AJ8" s="3">
        <f>[5]PNADavginclabour1!DC6</f>
        <v>0.43533575314763423</v>
      </c>
      <c r="AK8" s="3">
        <f>[5]PNADavginclabour1!DD6</f>
        <v>0.42069805550769007</v>
      </c>
      <c r="AM8" s="177">
        <f>'[5]2001-2015 PNAD avgcontribwages'!DB6</f>
        <v>0.23019499994840992</v>
      </c>
      <c r="AN8" s="27">
        <v>0.15669218282646299</v>
      </c>
      <c r="AO8" s="27">
        <f>'[5]2001-2015 PNAD avgcontribwages'!DC6</f>
        <v>0.4049597924665993</v>
      </c>
      <c r="AP8" s="27">
        <v>0.37333349256149101</v>
      </c>
      <c r="AQ8" s="27">
        <f>'[5]2001-2015 PNAD avgcontribwages'!DD6</f>
        <v>0.36484520758499078</v>
      </c>
      <c r="AR8" s="27">
        <v>0.46997432461204702</v>
      </c>
      <c r="AS8" s="27">
        <f>'[5]2001-2015 PNAD avgcontribwages'!DE6</f>
        <v>9.2357308972672705E-2</v>
      </c>
      <c r="AT8" s="27">
        <v>0.13806709238547499</v>
      </c>
      <c r="AV8" s="24">
        <f>D8+Population_income_CPI!S59</f>
        <v>0.13656628009413585</v>
      </c>
      <c r="AW8" s="24">
        <f t="shared" si="1"/>
        <v>0.32340570909691102</v>
      </c>
      <c r="AX8" s="24">
        <f>J8-Population_income_CPI!S59</f>
        <v>0.54002801080895313</v>
      </c>
    </row>
    <row r="9" spans="1:53" x14ac:dyDescent="0.2">
      <c r="A9" s="22">
        <v>2005</v>
      </c>
      <c r="B9" s="3">
        <f>'[5]2001-2015 shares_corr v raw'!C7</f>
        <v>0.13907609544854987</v>
      </c>
      <c r="C9" s="3">
        <f>[7]series!E6</f>
        <v>0.119278698452285</v>
      </c>
      <c r="D9" s="4">
        <f>[7]series!E21</f>
        <v>0.13028631141602501</v>
      </c>
      <c r="E9" s="3">
        <f>'[5]2001-2015 shares_corr v raw'!E7</f>
        <v>0.41619158495623992</v>
      </c>
      <c r="F9" s="3">
        <f>[7]series!F6</f>
        <v>0.35694696777520102</v>
      </c>
      <c r="G9" s="4">
        <f>[7]series!F21</f>
        <v>0.31871714563147102</v>
      </c>
      <c r="H9" s="3">
        <f>'[5]2001-2015 shares_corr v raw'!G7</f>
        <v>0.4447323195952102</v>
      </c>
      <c r="I9" s="3">
        <f>[7]series!G6</f>
        <v>0.52377433377251403</v>
      </c>
      <c r="J9" s="4">
        <f>[7]series!G21</f>
        <v>0.550996542952504</v>
      </c>
      <c r="K9" s="3">
        <f>'[5]2001-2015 shares_corr v raw'!I7</f>
        <v>0.12076044233360078</v>
      </c>
      <c r="L9" s="3">
        <f>[7]series!H6</f>
        <v>0.23334516987064199</v>
      </c>
      <c r="M9" s="4">
        <f>[7]series!H21</f>
        <v>0.27904295903623499</v>
      </c>
      <c r="N9" s="3">
        <f>'[7]National income, Brazil, 2005'!$G$110</f>
        <v>0.133768222240431</v>
      </c>
      <c r="O9" s="3">
        <f>'[7]National income, Brazil, 2005'!$G$119</f>
        <v>6.4918330710790895E-2</v>
      </c>
      <c r="P9" s="3">
        <f>'[7]National income, Brazil, 2005'!$G$128</f>
        <v>3.24169745960061E-2</v>
      </c>
      <c r="Q9" s="3"/>
      <c r="R9" s="3">
        <f t="shared" si="0"/>
        <v>0.27904295903623499</v>
      </c>
      <c r="S9" s="3">
        <f t="shared" si="2"/>
        <v>0.14177705829524812</v>
      </c>
      <c r="T9" s="3">
        <f t="shared" si="3"/>
        <v>0.13696782123856499</v>
      </c>
      <c r="U9" s="3"/>
      <c r="V9" s="3">
        <f t="shared" si="4"/>
        <v>0.14177705829524812</v>
      </c>
      <c r="W9" s="3">
        <f>[5]PNADavginclabour1!DE7</f>
        <v>0.10690601220862302</v>
      </c>
      <c r="X9" s="3">
        <f t="shared" si="5"/>
        <v>0.13696782123856499</v>
      </c>
      <c r="Y9" s="3">
        <f t="shared" si="6"/>
        <v>9.2528647683335269E-2</v>
      </c>
      <c r="Z9" s="26"/>
      <c r="AA9" s="3">
        <f>'[5]2001-2015 taxinc_corr'!DC78</f>
        <v>0.13805073596660544</v>
      </c>
      <c r="AB9" s="3">
        <f>'[5]2001-2015 taxinc_corr'!DD78</f>
        <v>0.39856205952934604</v>
      </c>
      <c r="AC9" s="3">
        <f>'[5]2001-2015 taxinc_corr'!DE78</f>
        <v>0.46338720450404847</v>
      </c>
      <c r="AD9" s="3">
        <f>'[5]2001-2015 taxinc_corr'!DF78</f>
        <v>0.15070075148209508</v>
      </c>
      <c r="AE9" s="3">
        <f>'[5]2001-2015 taxinc_corr'!DG78</f>
        <v>2.2309232967117412E-2</v>
      </c>
      <c r="AF9" s="3">
        <f>'[5]2001-2015 taxinc_corr'!DH78</f>
        <v>0.39410021293592257</v>
      </c>
      <c r="AG9" s="3">
        <f>'[5]2001-2015 taxinc_corr'!DI78</f>
        <v>0.44553981813035454</v>
      </c>
      <c r="AH9" s="3">
        <f>'[5]2001-2015 taxinc_corr'!DJ78</f>
        <v>0.14177705829524812</v>
      </c>
      <c r="AI9" s="3">
        <f>[5]PNADavginclabour1!DB7</f>
        <v>0.147043789143289</v>
      </c>
      <c r="AJ9" s="3">
        <f>[5]PNADavginclabour1!DC7</f>
        <v>0.43574209514951862</v>
      </c>
      <c r="AK9" s="3">
        <f>[5]PNADavginclabour1!DD7</f>
        <v>0.41721411570719236</v>
      </c>
      <c r="AM9" s="177">
        <f>'[5]2001-2015 PNAD avgcontribwages'!DB7</f>
        <v>0.23317674527949045</v>
      </c>
      <c r="AN9" s="27">
        <v>0.16540258530378599</v>
      </c>
      <c r="AO9" s="27">
        <f>'[5]2001-2015 PNAD avgcontribwages'!DC7</f>
        <v>0.40151264862978525</v>
      </c>
      <c r="AP9" s="27">
        <v>0.36960625051945201</v>
      </c>
      <c r="AQ9" s="27">
        <f>'[5]2001-2015 PNAD avgcontribwages'!DD7</f>
        <v>0.3653106060907243</v>
      </c>
      <c r="AR9" s="27">
        <v>0.46499116417676201</v>
      </c>
      <c r="AS9" s="27">
        <f>'[5]2001-2015 PNAD avgcontribwages'!DE7</f>
        <v>9.2528647683335269E-2</v>
      </c>
      <c r="AT9" s="27">
        <v>0.13696782123856499</v>
      </c>
      <c r="AV9" s="24">
        <f>D9+Population_income_CPI!S60</f>
        <v>0.1389258645294873</v>
      </c>
      <c r="AW9" s="24">
        <f t="shared" si="1"/>
        <v>0.31871714563147102</v>
      </c>
      <c r="AX9" s="24">
        <f>J9-Population_income_CPI!S60</f>
        <v>0.54235698983904168</v>
      </c>
    </row>
    <row r="10" spans="1:53" x14ac:dyDescent="0.2">
      <c r="A10" s="22">
        <v>2006</v>
      </c>
      <c r="B10" s="3">
        <f>'[5]2001-2015 shares_corr v raw'!C8</f>
        <v>0.14129201494422661</v>
      </c>
      <c r="C10" s="3">
        <f>[7]series!E7</f>
        <v>0.121478887295145</v>
      </c>
      <c r="D10" s="4">
        <f>[7]series!E22</f>
        <v>0.13034976294699899</v>
      </c>
      <c r="E10" s="3">
        <f>'[5]2001-2015 shares_corr v raw'!E8</f>
        <v>0.41762991049198817</v>
      </c>
      <c r="F10" s="3">
        <f>[7]series!F7</f>
        <v>0.35906641184050297</v>
      </c>
      <c r="G10" s="4">
        <f>[7]series!F22</f>
        <v>0.31494945181102701</v>
      </c>
      <c r="H10" s="3">
        <f>'[5]2001-2015 shares_corr v raw'!G8</f>
        <v>0.44107807456378523</v>
      </c>
      <c r="I10" s="3">
        <f>[7]series!G7</f>
        <v>0.51945470086435197</v>
      </c>
      <c r="J10" s="4">
        <f>[7]series!G22</f>
        <v>0.55470078524197397</v>
      </c>
      <c r="K10" s="3">
        <f>'[5]2001-2015 shares_corr v raw'!I8</f>
        <v>0.11858049429994541</v>
      </c>
      <c r="L10" s="3">
        <f>[7]series!H7</f>
        <v>0.229699559015693</v>
      </c>
      <c r="M10" s="4">
        <f>[7]series!H22</f>
        <v>0.28225213829781098</v>
      </c>
      <c r="N10" s="3">
        <f>'[7]National income, Brazil, 2006'!$G$110</f>
        <v>0.13279267072153</v>
      </c>
      <c r="O10" s="3">
        <f>'[7]National income, Brazil, 2006'!$G$119</f>
        <v>6.4535055693643095E-2</v>
      </c>
      <c r="P10" s="3">
        <f>'[7]National income, Brazil, 2006'!$G$128</f>
        <v>3.2803887196318798E-2</v>
      </c>
      <c r="Q10" s="3"/>
      <c r="R10" s="3">
        <f t="shared" si="0"/>
        <v>0.28225213829781098</v>
      </c>
      <c r="S10" s="3">
        <f t="shared" si="2"/>
        <v>0.13929695045983967</v>
      </c>
      <c r="T10" s="3">
        <f t="shared" si="3"/>
        <v>0.13421318784012501</v>
      </c>
      <c r="U10" s="3"/>
      <c r="V10" s="3">
        <f t="shared" si="4"/>
        <v>0.13929695045983967</v>
      </c>
      <c r="W10" s="3">
        <f>[5]PNADavginclabour1!DE8</f>
        <v>0.10501397813523355</v>
      </c>
      <c r="X10" s="3">
        <f t="shared" si="5"/>
        <v>0.13421318784012501</v>
      </c>
      <c r="Y10" s="3">
        <f t="shared" si="6"/>
        <v>9.3309754172631681E-2</v>
      </c>
      <c r="Z10" s="26"/>
      <c r="AA10" s="3">
        <f>'[5]2001-2015 taxinc_corr'!DC79</f>
        <v>0.14056758512497131</v>
      </c>
      <c r="AB10" s="3">
        <f>'[5]2001-2015 taxinc_corr'!DD79</f>
        <v>0.40094226401831951</v>
      </c>
      <c r="AC10" s="3">
        <f>'[5]2001-2015 taxinc_corr'!DE79</f>
        <v>0.4584901508567093</v>
      </c>
      <c r="AD10" s="3">
        <f>'[5]2001-2015 taxinc_corr'!DF79</f>
        <v>0.14822064364668663</v>
      </c>
      <c r="AE10" s="3">
        <f>'[5]2001-2015 taxinc_corr'!DG79</f>
        <v>2.2309232967117412E-2</v>
      </c>
      <c r="AF10" s="3">
        <f>'[5]2001-2015 taxinc_corr'!DH79</f>
        <v>0.39648041742489604</v>
      </c>
      <c r="AG10" s="3">
        <f>'[5]2001-2015 taxinc_corr'!DI79</f>
        <v>0.44064276448301537</v>
      </c>
      <c r="AH10" s="3">
        <f>'[5]2001-2015 taxinc_corr'!DJ79</f>
        <v>0.13929695045983967</v>
      </c>
      <c r="AI10" s="3">
        <f>[5]PNADavginclabour1!DB8</f>
        <v>0.14979581806443237</v>
      </c>
      <c r="AJ10" s="3">
        <f>[5]PNADavginclabour1!DC8</f>
        <v>0.43784432184316491</v>
      </c>
      <c r="AK10" s="3">
        <f>[5]PNADavginclabour1!DD8</f>
        <v>0.41235986009240266</v>
      </c>
      <c r="AM10" s="177">
        <f>'[5]2001-2015 PNAD avgcontribwages'!DB8</f>
        <v>0.23896503828119217</v>
      </c>
      <c r="AN10" s="27">
        <v>0.18054901942294399</v>
      </c>
      <c r="AO10" s="27">
        <f>'[5]2001-2015 PNAD avgcontribwages'!DC8</f>
        <v>0.40035696042329988</v>
      </c>
      <c r="AP10" s="27">
        <v>0.36403872879599802</v>
      </c>
      <c r="AQ10" s="27">
        <f>'[5]2001-2015 PNAD avgcontribwages'!DD8</f>
        <v>0.36067800129550792</v>
      </c>
      <c r="AR10" s="27">
        <v>0.45541225178105699</v>
      </c>
      <c r="AS10" s="27">
        <f>'[5]2001-2015 PNAD avgcontribwages'!DE8</f>
        <v>9.3309754172631681E-2</v>
      </c>
      <c r="AT10" s="27">
        <v>0.13421318784012501</v>
      </c>
      <c r="AV10" s="24">
        <f>D10+Population_income_CPI!S61</f>
        <v>0.13975286888549454</v>
      </c>
      <c r="AW10" s="24">
        <f t="shared" si="1"/>
        <v>0.31494945181102701</v>
      </c>
      <c r="AX10" s="24">
        <f>J10-Population_income_CPI!S61</f>
        <v>0.54529767930347839</v>
      </c>
    </row>
    <row r="11" spans="1:53" x14ac:dyDescent="0.2">
      <c r="A11" s="22">
        <v>2007</v>
      </c>
      <c r="B11" s="3">
        <f>'[5]2001-2015 shares_corr v raw'!C9</f>
        <v>0.14416423210855028</v>
      </c>
      <c r="C11" s="3">
        <f>[7]series!E8</f>
        <v>0.124385913070928</v>
      </c>
      <c r="D11" s="4">
        <f>[7]series!E23</f>
        <v>0.131873663175468</v>
      </c>
      <c r="E11" s="3">
        <f>'[5]2001-2015 shares_corr v raw'!E9</f>
        <v>0.42374697588091864</v>
      </c>
      <c r="F11" s="3">
        <f>[7]series!F8</f>
        <v>0.36561187012257901</v>
      </c>
      <c r="G11" s="4">
        <f>[7]series!F23</f>
        <v>0.31869305320117203</v>
      </c>
      <c r="H11" s="3">
        <f>'[5]2001-2015 shares_corr v raw'!G9</f>
        <v>0.43208879201053108</v>
      </c>
      <c r="I11" s="3">
        <f>[7]series!G8</f>
        <v>0.51000221680649305</v>
      </c>
      <c r="J11" s="4">
        <f>[7]series!G23</f>
        <v>0.54943328362335997</v>
      </c>
      <c r="K11" s="3">
        <f>'[5]2001-2015 shares_corr v raw'!I9</f>
        <v>0.1157505677705627</v>
      </c>
      <c r="L11" s="3">
        <f>[7]series!H8</f>
        <v>0.225009328608752</v>
      </c>
      <c r="M11" s="4">
        <f>[7]series!H23</f>
        <v>0.282933815343827</v>
      </c>
      <c r="N11" s="3">
        <f>'[7]National income, Brazil, 2007'!$G$110</f>
        <v>0.13682077664526299</v>
      </c>
      <c r="O11" s="3">
        <f>'[7]National income, Brazil, 2007'!$G$119</f>
        <v>6.9727845352930695E-2</v>
      </c>
      <c r="P11" s="3">
        <f>'[7]National income, Brazil, 2007'!$G$128</f>
        <v>3.7528097875462997E-2</v>
      </c>
      <c r="Q11" s="3"/>
      <c r="R11" s="3">
        <f t="shared" si="0"/>
        <v>0.282933815343827</v>
      </c>
      <c r="S11" s="3">
        <f t="shared" si="2"/>
        <v>0.14012635196704434</v>
      </c>
      <c r="T11" s="3">
        <f t="shared" si="3"/>
        <v>0.132888771119819</v>
      </c>
      <c r="U11" s="3"/>
      <c r="V11" s="3">
        <f t="shared" si="4"/>
        <v>0.14012635196704434</v>
      </c>
      <c r="W11" s="3">
        <f>[5]PNADavginclabour1!DE9</f>
        <v>0.10597316718443321</v>
      </c>
      <c r="X11" s="3">
        <f t="shared" si="5"/>
        <v>0.132888771119819</v>
      </c>
      <c r="Y11" s="3">
        <f t="shared" si="6"/>
        <v>9.0695313883733766E-2</v>
      </c>
      <c r="Z11" s="26"/>
      <c r="AA11" s="3">
        <f>'[5]2001-2015 taxinc_corr'!DC80</f>
        <v>0.1423979903644923</v>
      </c>
      <c r="AB11" s="3">
        <f>'[5]2001-2015 taxinc_corr'!DD80</f>
        <v>0.40179036057577383</v>
      </c>
      <c r="AC11" s="3">
        <f>'[5]2001-2015 taxinc_corr'!DE80</f>
        <v>0.45581164905973393</v>
      </c>
      <c r="AD11" s="3">
        <f>'[5]2001-2015 taxinc_corr'!DF80</f>
        <v>0.14905004515389131</v>
      </c>
      <c r="AE11" s="3">
        <f>'[5]2001-2015 taxinc_corr'!DG80</f>
        <v>2.2309232967117412E-2</v>
      </c>
      <c r="AF11" s="3">
        <f>'[5]2001-2015 taxinc_corr'!DH80</f>
        <v>0.39732851398235036</v>
      </c>
      <c r="AG11" s="3">
        <f>'[5]2001-2015 taxinc_corr'!DI80</f>
        <v>0.43796426268604</v>
      </c>
      <c r="AH11" s="3">
        <f>'[5]2001-2015 taxinc_corr'!DJ80</f>
        <v>0.14012635196704434</v>
      </c>
      <c r="AI11" s="3">
        <f>[5]PNADavginclabour1!DB9</f>
        <v>0.15149632664490278</v>
      </c>
      <c r="AJ11" s="3">
        <f>[5]PNADavginclabour1!DC9</f>
        <v>0.43825069971626218</v>
      </c>
      <c r="AK11" s="3">
        <f>[5]PNADavginclabour1!DD9</f>
        <v>0.41025297363883506</v>
      </c>
      <c r="AM11" s="177">
        <f>'[5]2001-2015 PNAD avgcontribwages'!DB9</f>
        <v>0.24195369945495918</v>
      </c>
      <c r="AN11" s="27">
        <v>0.18362805559782799</v>
      </c>
      <c r="AO11" s="27">
        <f>'[5]2001-2015 PNAD avgcontribwages'!DC9</f>
        <v>0.40292167603421686</v>
      </c>
      <c r="AP11" s="27">
        <v>0.36518851088099602</v>
      </c>
      <c r="AQ11" s="27">
        <f>'[5]2001-2015 PNAD avgcontribwages'!DD9</f>
        <v>0.35512462451082394</v>
      </c>
      <c r="AR11" s="27">
        <v>0.45118343352117601</v>
      </c>
      <c r="AS11" s="27">
        <f>'[5]2001-2015 PNAD avgcontribwages'!DE9</f>
        <v>9.0695313883733766E-2</v>
      </c>
      <c r="AT11" s="27">
        <v>0.132888771119819</v>
      </c>
      <c r="AV11" s="24">
        <f>D11+Population_income_CPI!S62</f>
        <v>0.14161875855794875</v>
      </c>
      <c r="AW11" s="24">
        <f t="shared" si="1"/>
        <v>0.31869305320117203</v>
      </c>
      <c r="AX11" s="24">
        <f>J11-Population_income_CPI!S62</f>
        <v>0.53968818824087927</v>
      </c>
    </row>
    <row r="12" spans="1:53" x14ac:dyDescent="0.2">
      <c r="A12" s="22">
        <v>2008</v>
      </c>
      <c r="B12" s="3">
        <f>'[5]2001-2015 shares_corr v raw'!C10</f>
        <v>0.14955682016189253</v>
      </c>
      <c r="C12" s="3">
        <f>[7]series!E9</f>
        <v>0.122651125529569</v>
      </c>
      <c r="D12" s="4">
        <f>[7]series!E24</f>
        <v>0.13176949254065501</v>
      </c>
      <c r="E12" s="3">
        <f>'[5]2001-2015 shares_corr v raw'!E10</f>
        <v>0.42533283090239227</v>
      </c>
      <c r="F12" s="3">
        <f>[7]series!F9</f>
        <v>0.34881425252546799</v>
      </c>
      <c r="G12" s="4">
        <f>[7]series!F24</f>
        <v>0.30618580673587897</v>
      </c>
      <c r="H12" s="3">
        <f>'[5]2001-2015 shares_corr v raw'!G10</f>
        <v>0.4251103489357152</v>
      </c>
      <c r="I12" s="3">
        <f>[7]series!G9</f>
        <v>0.52853462194496303</v>
      </c>
      <c r="J12" s="4">
        <f>[7]series!G24</f>
        <v>0.56204470072346702</v>
      </c>
      <c r="K12" s="3">
        <f>'[5]2001-2015 shares_corr v raw'!I10</f>
        <v>0.11474457506675796</v>
      </c>
      <c r="L12" s="3">
        <f>[7]series!H9</f>
        <v>0.24308758382572701</v>
      </c>
      <c r="M12" s="4">
        <f>[7]series!H24</f>
        <v>0.29285573954367899</v>
      </c>
      <c r="N12" s="3">
        <f>'[7]National income, Brazil, 2008'!$G$110</f>
        <v>0.14009676996305201</v>
      </c>
      <c r="O12" s="3">
        <f>'[7]National income, Brazil, 2008'!$G$119</f>
        <v>6.8176343530372399E-2</v>
      </c>
      <c r="P12" s="3">
        <f>'[7]National income, Brazil, 2008'!$G$128</f>
        <v>3.4332901760683897E-2</v>
      </c>
      <c r="Q12" s="3"/>
      <c r="R12" s="3">
        <f t="shared" si="0"/>
        <v>0.29285573954367899</v>
      </c>
      <c r="S12" s="3">
        <f t="shared" si="2"/>
        <v>0.1453058890350323</v>
      </c>
      <c r="T12" s="3">
        <f t="shared" si="3"/>
        <v>0.13243489828601199</v>
      </c>
      <c r="U12" s="3"/>
      <c r="V12" s="3">
        <f t="shared" si="4"/>
        <v>0.1453058890350323</v>
      </c>
      <c r="W12" s="3">
        <f>[5]PNADavginclabour1!DE10</f>
        <v>0.10362247613094581</v>
      </c>
      <c r="X12" s="3">
        <f t="shared" si="5"/>
        <v>0.13243489828601199</v>
      </c>
      <c r="Y12" s="3">
        <f t="shared" si="6"/>
        <v>9.0085217629333303E-2</v>
      </c>
      <c r="Z12" s="26"/>
      <c r="AA12" s="3">
        <f>'[5]2001-2015 taxinc_corr'!DC81</f>
        <v>0.14223354342063713</v>
      </c>
      <c r="AB12" s="3">
        <f>'[5]2001-2015 taxinc_corr'!DD81</f>
        <v>0.39168120061985057</v>
      </c>
      <c r="AC12" s="3">
        <f>'[5]2001-2015 taxinc_corr'!DE81</f>
        <v>0.46608525595951217</v>
      </c>
      <c r="AD12" s="3">
        <f>'[5]2001-2015 taxinc_corr'!DF81</f>
        <v>0.15422958222187927</v>
      </c>
      <c r="AE12" s="3">
        <f>'[5]2001-2015 taxinc_corr'!DG81</f>
        <v>2.2309232967117412E-2</v>
      </c>
      <c r="AF12" s="3">
        <f>'[5]2001-2015 taxinc_corr'!DH81</f>
        <v>0.3872193540264271</v>
      </c>
      <c r="AG12" s="3">
        <f>'[5]2001-2015 taxinc_corr'!DI81</f>
        <v>0.44823786958581824</v>
      </c>
      <c r="AH12" s="3">
        <f>'[5]2001-2015 taxinc_corr'!DJ81</f>
        <v>0.1453058890350323</v>
      </c>
      <c r="AI12" s="3">
        <f>[5]PNADavginclabour1!DB10</f>
        <v>0.15812038168780143</v>
      </c>
      <c r="AJ12" s="3">
        <f>[5]PNADavginclabour1!DC10</f>
        <v>0.44092131486948744</v>
      </c>
      <c r="AK12" s="3">
        <f>[5]PNADavginclabour1!DD10</f>
        <v>0.40095830344271111</v>
      </c>
      <c r="AM12" s="177">
        <f>'[5]2001-2015 PNAD avgcontribwages'!DB10</f>
        <v>0.24580186394481413</v>
      </c>
      <c r="AN12" s="27">
        <v>0.185289283967566</v>
      </c>
      <c r="AO12" s="27">
        <f>'[5]2001-2015 PNAD avgcontribwages'!DC10</f>
        <v>0.40515830500154115</v>
      </c>
      <c r="AP12" s="27">
        <v>0.36705604953887699</v>
      </c>
      <c r="AQ12" s="27">
        <f>'[5]2001-2015 PNAD avgcontribwages'!DD10</f>
        <v>0.34903983105364472</v>
      </c>
      <c r="AR12" s="27">
        <v>0.44765466649355601</v>
      </c>
      <c r="AS12" s="27">
        <f>'[5]2001-2015 PNAD avgcontribwages'!DE10</f>
        <v>9.0085217629333303E-2</v>
      </c>
      <c r="AT12" s="27">
        <v>0.13243489828601199</v>
      </c>
      <c r="AV12" s="24">
        <f>D12+Population_income_CPI!S63</f>
        <v>0.14193513286550047</v>
      </c>
      <c r="AW12" s="24">
        <f t="shared" si="1"/>
        <v>0.30618580673587897</v>
      </c>
      <c r="AX12" s="24">
        <f>J12-Population_income_CPI!S63</f>
        <v>0.55187906039862156</v>
      </c>
    </row>
    <row r="13" spans="1:53" x14ac:dyDescent="0.2">
      <c r="A13" s="22">
        <v>2009</v>
      </c>
      <c r="B13" s="3">
        <f>'[5]2001-2015 shares_corr v raw'!C11</f>
        <v>0.15098319962709641</v>
      </c>
      <c r="C13" s="3">
        <f>[7]series!E10</f>
        <v>0.124554064222096</v>
      </c>
      <c r="D13" s="4">
        <f>[7]series!E25</f>
        <v>0.135591558126506</v>
      </c>
      <c r="E13" s="3">
        <f>'[5]2001-2015 shares_corr v raw'!E11</f>
        <v>0.42548536429099132</v>
      </c>
      <c r="F13" s="3">
        <f>[7]series!F10</f>
        <v>0.35100548617563299</v>
      </c>
      <c r="G13" s="4">
        <f>[7]series!F25</f>
        <v>0.314725402959106</v>
      </c>
      <c r="H13" s="3">
        <f>'[5]2001-2015 shares_corr v raw'!G11</f>
        <v>0.42353143608191224</v>
      </c>
      <c r="I13" s="3">
        <f>[7]series!G10</f>
        <v>0.52444044960227099</v>
      </c>
      <c r="J13" s="4">
        <f>[7]series!G25</f>
        <v>0.54968303891438797</v>
      </c>
      <c r="K13" s="3">
        <f>'[5]2001-2015 shares_corr v raw'!I11</f>
        <v>0.11810766968433783</v>
      </c>
      <c r="L13" s="3">
        <f>[7]series!H10</f>
        <v>0.231684418601079</v>
      </c>
      <c r="M13" s="4">
        <f>[7]series!H25</f>
        <v>0.27442824305105301</v>
      </c>
      <c r="N13" s="3">
        <f>'[7]National income, Brazil, 2009'!$G$110</f>
        <v>0.124989700128861</v>
      </c>
      <c r="O13" s="3">
        <f>'[7]National income, Brazil, 2009'!$G$119</f>
        <v>5.6158652229610799E-2</v>
      </c>
      <c r="P13" s="3">
        <f>'[7]National income, Brazil, 2009'!$G$128</f>
        <v>2.56622318039646E-2</v>
      </c>
      <c r="Q13" s="3"/>
      <c r="R13" s="3">
        <f t="shared" si="0"/>
        <v>0.27442824305105301</v>
      </c>
      <c r="S13" s="3">
        <f t="shared" si="2"/>
        <v>0.14386215691669468</v>
      </c>
      <c r="T13" s="3">
        <f t="shared" si="3"/>
        <v>0.12934284337133101</v>
      </c>
      <c r="U13" s="3"/>
      <c r="V13" s="3">
        <f t="shared" si="4"/>
        <v>0.14386215691669468</v>
      </c>
      <c r="W13" s="3">
        <f>[5]PNADavginclabour1!DE11</f>
        <v>0.10732436119332969</v>
      </c>
      <c r="X13" s="3">
        <f t="shared" si="5"/>
        <v>0.12934284337133101</v>
      </c>
      <c r="Y13" s="3">
        <f t="shared" si="6"/>
        <v>8.8058358305250245E-2</v>
      </c>
      <c r="Z13" s="26"/>
      <c r="AA13" s="3">
        <f>'[5]2001-2015 taxinc_corr'!DC82</f>
        <v>0.14185727093240677</v>
      </c>
      <c r="AB13" s="3">
        <f>'[5]2001-2015 taxinc_corr'!DD82</f>
        <v>0.38906939184158712</v>
      </c>
      <c r="AC13" s="3">
        <f>'[5]2001-2015 taxinc_corr'!DE82</f>
        <v>0.46907333722600603</v>
      </c>
      <c r="AD13" s="3">
        <f>'[5]2001-2015 taxinc_corr'!DF82</f>
        <v>0.15278585010354165</v>
      </c>
      <c r="AE13" s="3">
        <f>'[5]2001-2015 taxinc_corr'!DG82</f>
        <v>2.2309232967117412E-2</v>
      </c>
      <c r="AF13" s="3">
        <f>'[5]2001-2015 taxinc_corr'!DH82</f>
        <v>0.38460754524816365</v>
      </c>
      <c r="AG13" s="3">
        <f>'[5]2001-2015 taxinc_corr'!DI82</f>
        <v>0.4512259508523121</v>
      </c>
      <c r="AH13" s="3">
        <f>'[5]2001-2015 taxinc_corr'!DJ82</f>
        <v>0.14386215691669468</v>
      </c>
      <c r="AI13" s="3">
        <f>[5]PNADavginclabour1!DB11</f>
        <v>0.15881240547071132</v>
      </c>
      <c r="AJ13" s="3">
        <f>[5]PNADavginclabour1!DC11</f>
        <v>0.43958060918537245</v>
      </c>
      <c r="AK13" s="3">
        <f>[5]PNADavginclabour1!DD11</f>
        <v>0.4016069853439162</v>
      </c>
      <c r="AM13" s="177">
        <f>'[5]2001-2015 PNAD avgcontribwages'!DB11</f>
        <v>0.25141266709032273</v>
      </c>
      <c r="AN13" s="27">
        <v>0.19104508027912001</v>
      </c>
      <c r="AO13" s="27">
        <f>'[5]2001-2015 PNAD avgcontribwages'!DC11</f>
        <v>0.40610702240484892</v>
      </c>
      <c r="AP13" s="27">
        <v>0.36815885242851998</v>
      </c>
      <c r="AQ13" s="27">
        <f>'[5]2001-2015 PNAD avgcontribwages'!DD11</f>
        <v>0.3424803105048283</v>
      </c>
      <c r="AR13" s="27">
        <v>0.44079606729235998</v>
      </c>
      <c r="AS13" s="27">
        <f>'[5]2001-2015 PNAD avgcontribwages'!DE11</f>
        <v>8.8058358305250245E-2</v>
      </c>
      <c r="AT13" s="27">
        <v>0.12934284337133101</v>
      </c>
      <c r="AV13" s="24">
        <f>D13+Population_income_CPI!S64</f>
        <v>0.14694571869743325</v>
      </c>
      <c r="AW13" s="24">
        <f t="shared" si="1"/>
        <v>0.314725402959106</v>
      </c>
      <c r="AX13" s="24">
        <f>J13-Population_income_CPI!S64</f>
        <v>0.53832887834346066</v>
      </c>
    </row>
    <row r="14" spans="1:53" x14ac:dyDescent="0.2">
      <c r="A14" s="22">
        <v>2010</v>
      </c>
      <c r="B14" s="3">
        <f>'[5]2001-2015 shares_corr v raw'!C12</f>
        <v>0.15381813758416549</v>
      </c>
      <c r="C14" s="3">
        <f>[7]series!E11</f>
        <v>0.12442699425679001</v>
      </c>
      <c r="D14" s="4">
        <f>[7]series!E26</f>
        <v>0.13849883110626701</v>
      </c>
      <c r="E14" s="3">
        <f>'[5]2001-2015 shares_corr v raw'!E12</f>
        <v>0.42750698097301215</v>
      </c>
      <c r="F14" s="3">
        <f>[7]series!F11</f>
        <v>0.34582013214898299</v>
      </c>
      <c r="G14" s="4">
        <f>[7]series!F26</f>
        <v>0.30939839639300498</v>
      </c>
      <c r="H14" s="3">
        <f>'[5]2001-2015 shares_corr v raw'!G12</f>
        <v>0.41867488144282239</v>
      </c>
      <c r="I14" s="3">
        <f>[7]series!G11</f>
        <v>0.52975287359422796</v>
      </c>
      <c r="J14" s="4">
        <f>[7]series!G26</f>
        <v>0.55210277250072803</v>
      </c>
      <c r="K14" s="3">
        <f>'[5]2001-2015 shares_corr v raw'!I12</f>
        <v>0.11451320940741022</v>
      </c>
      <c r="L14" s="3">
        <f>[7]series!H11</f>
        <v>0.237640293387679</v>
      </c>
      <c r="M14" s="4">
        <f>[7]series!H26</f>
        <v>0.28190199993783299</v>
      </c>
      <c r="N14" s="3">
        <f>'[7]National income, Brazil, 2010'!$G$110</f>
        <v>0.134686148882943</v>
      </c>
      <c r="O14" s="3">
        <f>'[7]National income, Brazil, 2010'!$G$119</f>
        <v>6.3599916720818203E-2</v>
      </c>
      <c r="P14" s="3">
        <f>'[7]National income, Brazil, 2010'!$G$128</f>
        <v>3.04581294938783E-2</v>
      </c>
      <c r="Q14" s="3"/>
      <c r="R14" s="3">
        <f t="shared" si="0"/>
        <v>0.28190199993783299</v>
      </c>
      <c r="S14" s="3">
        <f t="shared" si="2"/>
        <v>0.14144687565579006</v>
      </c>
      <c r="T14" s="3">
        <f t="shared" si="3"/>
        <v>0.12822053861698801</v>
      </c>
      <c r="U14" s="3"/>
      <c r="V14" s="3">
        <f t="shared" si="4"/>
        <v>0.14144687565579006</v>
      </c>
      <c r="W14" s="3">
        <f>[5]PNADavginclabour1!DE12</f>
        <v>0.10421978822469388</v>
      </c>
      <c r="X14" s="3">
        <f t="shared" si="5"/>
        <v>0.12822053861698801</v>
      </c>
      <c r="Y14" s="3">
        <f t="shared" si="6"/>
        <v>8.9910384525518305E-2</v>
      </c>
      <c r="Z14" s="26"/>
      <c r="AA14" s="3">
        <f>'[5]2001-2015 taxinc_corr'!DC83</f>
        <v>0.14362456909915286</v>
      </c>
      <c r="AB14" s="3">
        <f>'[5]2001-2015 taxinc_corr'!DD83</f>
        <v>0.3865472013894114</v>
      </c>
      <c r="AC14" s="3">
        <f>'[5]2001-2015 taxinc_corr'!DE83</f>
        <v>0.4698282295114356</v>
      </c>
      <c r="AD14" s="3">
        <f>'[5]2001-2015 taxinc_corr'!DF83</f>
        <v>0.15037056884263703</v>
      </c>
      <c r="AE14" s="3">
        <f>'[5]2001-2015 taxinc_corr'!DG83</f>
        <v>2.2309232967117412E-2</v>
      </c>
      <c r="AF14" s="3">
        <f>'[5]2001-2015 taxinc_corr'!DH83</f>
        <v>0.38208535479598793</v>
      </c>
      <c r="AG14" s="3">
        <f>'[5]2001-2015 taxinc_corr'!DI83</f>
        <v>0.45198084313774167</v>
      </c>
      <c r="AH14" s="3">
        <f>'[5]2001-2015 taxinc_corr'!DJ83</f>
        <v>0.14144687565579006</v>
      </c>
      <c r="AI14" s="3">
        <f>[5]PNADavginclabour1!DB12</f>
        <v>0.16138203526157799</v>
      </c>
      <c r="AJ14" s="3">
        <f>[5]PNADavginclabour1!DC12</f>
        <v>0.44079137375541821</v>
      </c>
      <c r="AK14" s="3">
        <f>[5]PNADavginclabour1!DD12</f>
        <v>0.39782659098300377</v>
      </c>
      <c r="AM14" s="177">
        <f>'[5]2001-2015 PNAD avgcontribwages'!DB12</f>
        <v>0.25237061513213205</v>
      </c>
      <c r="AN14" s="27">
        <v>0.19412583579718401</v>
      </c>
      <c r="AO14" s="27">
        <f>'[5]2001-2015 PNAD avgcontribwages'!DC12</f>
        <v>0.40428614215845482</v>
      </c>
      <c r="AP14" s="27">
        <v>0.37051945069230002</v>
      </c>
      <c r="AQ14" s="27">
        <f>'[5]2001-2015 PNAD avgcontribwages'!DD12</f>
        <v>0.34334324270941308</v>
      </c>
      <c r="AR14" s="27">
        <v>0.43535471351051602</v>
      </c>
      <c r="AS14" s="27">
        <f>'[5]2001-2015 PNAD avgcontribwages'!DE12</f>
        <v>8.9910384525518305E-2</v>
      </c>
      <c r="AT14" s="27">
        <v>0.12822053861698801</v>
      </c>
      <c r="AV14" s="24">
        <f>D14+Population_income_CPI!S65</f>
        <v>0.15056391579325906</v>
      </c>
      <c r="AW14" s="24">
        <f t="shared" si="1"/>
        <v>0.30939839639300498</v>
      </c>
      <c r="AX14" s="24">
        <f>J14-Population_income_CPI!S65</f>
        <v>0.54003768781373596</v>
      </c>
    </row>
    <row r="15" spans="1:53" x14ac:dyDescent="0.2">
      <c r="A15" s="22">
        <v>2011</v>
      </c>
      <c r="B15" s="3">
        <f>'[5]2001-2015 shares_corr v raw'!C13</f>
        <v>0.15622624571516766</v>
      </c>
      <c r="C15" s="3">
        <f>[7]series!E12</f>
        <v>0.121732657646518</v>
      </c>
      <c r="D15" s="4">
        <f>[7]series!E27</f>
        <v>0.13601225380873</v>
      </c>
      <c r="E15" s="3">
        <f>'[5]2001-2015 shares_corr v raw'!E13</f>
        <v>0.42922422192976917</v>
      </c>
      <c r="F15" s="3">
        <f>[7]series!F12</f>
        <v>0.334454719964489</v>
      </c>
      <c r="G15" s="4">
        <f>[7]series!F27</f>
        <v>0.298679830984169</v>
      </c>
      <c r="H15" s="3">
        <f>'[5]2001-2015 shares_corr v raw'!G13</f>
        <v>0.4145495323550632</v>
      </c>
      <c r="I15" s="3">
        <f>[7]series!G12</f>
        <v>0.54381262238899197</v>
      </c>
      <c r="J15" s="4">
        <f>[7]series!G27</f>
        <v>0.565307915207101</v>
      </c>
      <c r="K15" s="3">
        <f>'[5]2001-2015 shares_corr v raw'!I13</f>
        <v>0.11145993305691726</v>
      </c>
      <c r="L15" s="3">
        <f>[7]series!H12</f>
        <v>0.25115645146406901</v>
      </c>
      <c r="M15" s="4">
        <f>[7]series!H27</f>
        <v>0.29614788530668001</v>
      </c>
      <c r="N15" s="3">
        <f>'[7]National income, Brazil, 2011'!$G$110</f>
        <v>0.14673493641596699</v>
      </c>
      <c r="O15" s="3">
        <f>'[7]National income, Brazil, 2011'!$G$119</f>
        <v>7.1708430225170497E-2</v>
      </c>
      <c r="P15" s="3">
        <f>'[7]National income, Brazil, 2011'!$G$128</f>
        <v>3.5402231960663499E-2</v>
      </c>
      <c r="Q15" s="3"/>
      <c r="R15" s="3">
        <f t="shared" si="0"/>
        <v>0.29614788530668001</v>
      </c>
      <c r="S15" s="3">
        <f t="shared" si="2"/>
        <v>0.14166019925692588</v>
      </c>
      <c r="T15" s="3">
        <f t="shared" si="3"/>
        <v>0.12700895045277499</v>
      </c>
      <c r="U15" s="3"/>
      <c r="V15" s="3">
        <f t="shared" si="4"/>
        <v>0.14166019925692588</v>
      </c>
      <c r="W15" s="3">
        <f>[5]PNADavginclabour1!DE13</f>
        <v>0.10159591110089961</v>
      </c>
      <c r="X15" s="3">
        <f t="shared" si="5"/>
        <v>0.12700895045277499</v>
      </c>
      <c r="Y15" s="3">
        <f t="shared" si="6"/>
        <v>9.1474570417202458E-2</v>
      </c>
      <c r="Z15" s="26"/>
      <c r="AA15" s="3">
        <f>'[5]2001-2015 taxinc_corr'!DC84</f>
        <v>0.14312090543550018</v>
      </c>
      <c r="AB15" s="3">
        <f>'[5]2001-2015 taxinc_corr'!DD84</f>
        <v>0.38418187387585606</v>
      </c>
      <c r="AC15" s="3">
        <f>'[5]2001-2015 taxinc_corr'!DE84</f>
        <v>0.47269722068864395</v>
      </c>
      <c r="AD15" s="3">
        <f>'[5]2001-2015 taxinc_corr'!DF84</f>
        <v>0.15058389244377285</v>
      </c>
      <c r="AE15" s="3">
        <f>'[5]2001-2015 taxinc_corr'!DG84</f>
        <v>2.2309232967117412E-2</v>
      </c>
      <c r="AF15" s="3">
        <f>'[5]2001-2015 taxinc_corr'!DH84</f>
        <v>0.37972002728243259</v>
      </c>
      <c r="AG15" s="3">
        <f>'[5]2001-2015 taxinc_corr'!DI84</f>
        <v>0.45484983431495002</v>
      </c>
      <c r="AH15" s="3">
        <f>'[5]2001-2015 taxinc_corr'!DJ84</f>
        <v>0.14166019925692588</v>
      </c>
      <c r="AI15" s="3">
        <f>[5]PNADavginclabour1!DB13</f>
        <v>0.1635537970120638</v>
      </c>
      <c r="AJ15" s="3">
        <f>[5]PNADavginclabour1!DC13</f>
        <v>0.44181466987045193</v>
      </c>
      <c r="AK15" s="3">
        <f>[5]PNADavginclabour1!DD13</f>
        <v>0.39463153311748428</v>
      </c>
      <c r="AM15" s="177">
        <f>'[5]2001-2015 PNAD avgcontribwages'!DB13</f>
        <v>0.25317967970992605</v>
      </c>
      <c r="AN15" s="27">
        <v>0.192157105340927</v>
      </c>
      <c r="AO15" s="27">
        <f>'[5]2001-2015 PNAD avgcontribwages'!DC13</f>
        <v>0.40274826156006688</v>
      </c>
      <c r="AP15" s="27">
        <v>0.37646618044716101</v>
      </c>
      <c r="AQ15" s="27">
        <f>'[5]2001-2015 PNAD avgcontribwages'!DD13</f>
        <v>0.34407205873000707</v>
      </c>
      <c r="AR15" s="27">
        <v>0.43137671421191198</v>
      </c>
      <c r="AS15" s="27">
        <f>'[5]2001-2015 PNAD avgcontribwages'!DE13</f>
        <v>9.1474570417202458E-2</v>
      </c>
      <c r="AT15" s="27">
        <v>0.12700895045277499</v>
      </c>
      <c r="AV15" s="24">
        <f>D15+Population_income_CPI!S66</f>
        <v>0.1483089421321826</v>
      </c>
      <c r="AW15" s="24">
        <f t="shared" si="1"/>
        <v>0.298679830984169</v>
      </c>
      <c r="AX15" s="24">
        <f>J15-Population_income_CPI!S66</f>
        <v>0.55301122688364845</v>
      </c>
    </row>
    <row r="16" spans="1:53" x14ac:dyDescent="0.2">
      <c r="A16" s="22">
        <v>2012</v>
      </c>
      <c r="B16" s="3">
        <f>'[5]2001-2015 shares_corr v raw'!C14</f>
        <v>0.15855153247119519</v>
      </c>
      <c r="C16" s="3">
        <f>[7]series!E13</f>
        <v>0.12366047888270899</v>
      </c>
      <c r="D16" s="4">
        <f>[7]series!E28</f>
        <v>0.13989217030321</v>
      </c>
      <c r="E16" s="3">
        <f>'[5]2001-2015 shares_corr v raw'!E14</f>
        <v>0.43058512559968898</v>
      </c>
      <c r="F16" s="3">
        <f>[7]series!F13</f>
        <v>0.33685752051763301</v>
      </c>
      <c r="G16" s="4">
        <f>[7]series!F28</f>
        <v>0.305895572295034</v>
      </c>
      <c r="H16" s="3">
        <f>'[5]2001-2015 shares_corr v raw'!G14</f>
        <v>0.41086334192911583</v>
      </c>
      <c r="I16" s="3">
        <f>[7]series!G13</f>
        <v>0.53948200059965801</v>
      </c>
      <c r="J16" s="4">
        <f>[7]series!G28</f>
        <v>0.55421225740175495</v>
      </c>
      <c r="K16" s="3">
        <f>'[5]2001-2015 shares_corr v raw'!I14</f>
        <v>0.11456916594958154</v>
      </c>
      <c r="L16" s="3">
        <f>[7]series!H13</f>
        <v>0.23914636237242201</v>
      </c>
      <c r="M16" s="4">
        <f>[7]series!H28</f>
        <v>0.27731229332215701</v>
      </c>
      <c r="N16" s="3">
        <f>'[7]National income, Brazil, 2012'!$G$110</f>
        <v>0.13582469300783101</v>
      </c>
      <c r="O16" s="3">
        <f>'[7]National income, Brazil, 2012'!$G$119</f>
        <v>6.5416919922606107E-2</v>
      </c>
      <c r="P16" s="3">
        <f>'[7]National income, Brazil, 2012'!$G$128</f>
        <v>3.1570659656100002E-2</v>
      </c>
      <c r="Q16" s="3"/>
      <c r="R16" s="3">
        <f t="shared" si="0"/>
        <v>0.27731229332215701</v>
      </c>
      <c r="S16" s="3">
        <f t="shared" si="2"/>
        <v>0.13573989951267482</v>
      </c>
      <c r="T16" s="3">
        <f t="shared" si="3"/>
        <v>0.123235034274356</v>
      </c>
      <c r="U16" s="3"/>
      <c r="V16" s="3">
        <f t="shared" si="4"/>
        <v>0.13573989951267482</v>
      </c>
      <c r="W16" s="3">
        <f>[5]PNADavginclabour1!DE14</f>
        <v>9.7307713678647295E-2</v>
      </c>
      <c r="X16" s="3">
        <f t="shared" si="5"/>
        <v>0.123235034274356</v>
      </c>
      <c r="Y16" s="3">
        <f t="shared" si="6"/>
        <v>8.6135562488823855E-2</v>
      </c>
      <c r="Z16" s="26"/>
      <c r="AA16" s="3">
        <f>'[5]2001-2015 taxinc_corr'!DC85</f>
        <v>0.14410753232386894</v>
      </c>
      <c r="AB16" s="3">
        <f>'[5]2001-2015 taxinc_corr'!DD85</f>
        <v>0.38807176629106038</v>
      </c>
      <c r="AC16" s="3">
        <f>'[5]2001-2015 taxinc_corr'!DE85</f>
        <v>0.46782070138507076</v>
      </c>
      <c r="AD16" s="3">
        <f>'[5]2001-2015 taxinc_corr'!DF85</f>
        <v>0.14466359269952178</v>
      </c>
      <c r="AE16" s="3">
        <f>'[5]2001-2015 taxinc_corr'!DG85</f>
        <v>2.2309232967117412E-2</v>
      </c>
      <c r="AF16" s="3">
        <f>'[5]2001-2015 taxinc_corr'!DH85</f>
        <v>0.38360991969763691</v>
      </c>
      <c r="AG16" s="3">
        <f>'[5]2001-2015 taxinc_corr'!DI85</f>
        <v>0.44997331501137683</v>
      </c>
      <c r="AH16" s="3">
        <f>'[5]2001-2015 taxinc_corr'!DJ85</f>
        <v>0.13573989951267482</v>
      </c>
      <c r="AI16" s="3">
        <f>[5]PNADavginclabour1!DB14</f>
        <v>0.16767650890572061</v>
      </c>
      <c r="AJ16" s="3">
        <f>[5]PNADavginclabour1!DC14</f>
        <v>0.44610457978652274</v>
      </c>
      <c r="AK16" s="3">
        <f>[5]PNADavginclabour1!DD14</f>
        <v>0.38621891130775665</v>
      </c>
      <c r="AM16" s="177">
        <f>'[5]2001-2015 PNAD avgcontribwages'!DB14</f>
        <v>0.25728575593851094</v>
      </c>
      <c r="AN16" s="27">
        <v>0.19635544303091801</v>
      </c>
      <c r="AO16" s="27">
        <f>'[5]2001-2015 PNAD avgcontribwages'!DC14</f>
        <v>0.40686380893900237</v>
      </c>
      <c r="AP16" s="27">
        <v>0.38116451597830597</v>
      </c>
      <c r="AQ16" s="27">
        <f>'[5]2001-2015 PNAD avgcontribwages'!DD14</f>
        <v>0.33585043512248669</v>
      </c>
      <c r="AR16" s="27">
        <v>0.42248004099077602</v>
      </c>
      <c r="AS16" s="27">
        <f>'[5]2001-2015 PNAD avgcontribwages'!DE14</f>
        <v>8.6135562488823855E-2</v>
      </c>
      <c r="AT16" s="27">
        <v>0.123235034274356</v>
      </c>
      <c r="AV16" s="24">
        <f>D16+Population_income_CPI!S67</f>
        <v>0.15349746196124212</v>
      </c>
      <c r="AW16" s="24">
        <f t="shared" si="1"/>
        <v>0.305895572295034</v>
      </c>
      <c r="AX16" s="24">
        <f>J16-Population_income_CPI!S67</f>
        <v>0.5406069657437228</v>
      </c>
    </row>
    <row r="17" spans="1:50" x14ac:dyDescent="0.2">
      <c r="A17" s="22">
        <v>2013</v>
      </c>
      <c r="B17" s="3">
        <f>'[5]2001-2015 shares_corr v raw'!C15</f>
        <v>0.15858341086177119</v>
      </c>
      <c r="C17" s="3">
        <f>[7]series!E14</f>
        <v>0.12728874731601</v>
      </c>
      <c r="D17" s="4">
        <f>[7]series!E29</f>
        <v>0.14131055579931201</v>
      </c>
      <c r="E17" s="3">
        <f>'[5]2001-2015 shares_corr v raw'!E15</f>
        <v>0.43202546944324693</v>
      </c>
      <c r="F17" s="3">
        <f>[7]series!F14</f>
        <v>0.34677007207251398</v>
      </c>
      <c r="G17" s="4">
        <f>[7]series!F29</f>
        <v>0.30980292852357699</v>
      </c>
      <c r="H17" s="3">
        <f>'[5]2001-2015 shares_corr v raw'!G15</f>
        <v>0.40939111969498188</v>
      </c>
      <c r="I17" s="3">
        <f>[7]series!G14</f>
        <v>0.52594118061147599</v>
      </c>
      <c r="J17" s="4">
        <f>[7]series!G29</f>
        <v>0.548886515677111</v>
      </c>
      <c r="K17" s="3">
        <f>'[5]2001-2015 shares_corr v raw'!I15</f>
        <v>0.10992921548054024</v>
      </c>
      <c r="L17" s="3">
        <f>[7]series!H14</f>
        <v>0.230233945406811</v>
      </c>
      <c r="M17" s="4">
        <f>[7]series!H29</f>
        <v>0.276511795431926</v>
      </c>
      <c r="N17" s="3">
        <f>'[7]National income, Brazil, 2013'!$G$110</f>
        <v>0.12568513952072299</v>
      </c>
      <c r="O17" s="3">
        <f>'[7]National income, Brazil, 2013'!$G$119</f>
        <v>5.5298537475809303E-2</v>
      </c>
      <c r="P17" s="3">
        <f>'[7]National income, Brazil, 2013'!$G$128</f>
        <v>2.44858998445803E-2</v>
      </c>
      <c r="Q17" s="3"/>
      <c r="R17" s="3">
        <f t="shared" si="0"/>
        <v>0.276511795431926</v>
      </c>
      <c r="S17" s="3">
        <f t="shared" si="2"/>
        <v>0.13262224099580011</v>
      </c>
      <c r="T17" s="3">
        <f t="shared" si="3"/>
        <v>0.12221931626795</v>
      </c>
      <c r="U17" s="3"/>
      <c r="V17" s="3">
        <f t="shared" si="4"/>
        <v>0.13262224099580011</v>
      </c>
      <c r="W17" s="3">
        <f>[5]PNADavginclabour1!DE15</f>
        <v>9.5814175982883429E-2</v>
      </c>
      <c r="X17" s="3">
        <f t="shared" si="5"/>
        <v>0.12221931626795</v>
      </c>
      <c r="Y17" s="3">
        <f t="shared" si="6"/>
        <v>8.7306895769776044E-2</v>
      </c>
      <c r="Z17" s="26"/>
      <c r="AA17" s="3">
        <f>'[5]2001-2015 taxinc_corr'!DC86</f>
        <v>0.14841228716321317</v>
      </c>
      <c r="AB17" s="3">
        <f>'[5]2001-2015 taxinc_corr'!DD86</f>
        <v>0.39225689867031083</v>
      </c>
      <c r="AC17" s="3">
        <f>'[5]2001-2015 taxinc_corr'!DE86</f>
        <v>0.45933081416647586</v>
      </c>
      <c r="AD17" s="3">
        <f>'[5]2001-2015 taxinc_corr'!DF86</f>
        <v>0.14154593418264708</v>
      </c>
      <c r="AE17" s="3">
        <f>'[5]2001-2015 taxinc_corr'!DG86</f>
        <v>2.2309232967117412E-2</v>
      </c>
      <c r="AF17" s="3">
        <f>'[5]2001-2015 taxinc_corr'!DH86</f>
        <v>0.38779505207688736</v>
      </c>
      <c r="AG17" s="3">
        <f>'[5]2001-2015 taxinc_corr'!DI86</f>
        <v>0.44148342779278194</v>
      </c>
      <c r="AH17" s="3">
        <f>'[5]2001-2015 taxinc_corr'!DJ86</f>
        <v>0.13262224099580011</v>
      </c>
      <c r="AI17" s="3">
        <f>[5]PNADavginclabour1!DB15</f>
        <v>0.16723351489026789</v>
      </c>
      <c r="AJ17" s="3">
        <f>[5]PNADavginclabour1!DC15</f>
        <v>0.4471135583321601</v>
      </c>
      <c r="AK17" s="3">
        <f>[5]PNADavginclabour1!DD15</f>
        <v>0.38565292677757201</v>
      </c>
      <c r="AM17" s="177">
        <f>'[5]2001-2015 PNAD avgcontribwages'!DB15</f>
        <v>0.25886558720363423</v>
      </c>
      <c r="AN17" s="27">
        <v>0.196767704138963</v>
      </c>
      <c r="AO17" s="27">
        <f>'[5]2001-2015 PNAD avgcontribwages'!DC15</f>
        <v>0.40682237338786487</v>
      </c>
      <c r="AP17" s="27">
        <v>0.38363551525550299</v>
      </c>
      <c r="AQ17" s="27">
        <f>'[5]2001-2015 PNAD avgcontribwages'!DD15</f>
        <v>0.33431203940850091</v>
      </c>
      <c r="AR17" s="27">
        <v>0.41959678060553302</v>
      </c>
      <c r="AS17" s="27">
        <f>'[5]2001-2015 PNAD avgcontribwages'!DE15</f>
        <v>8.7306895769776044E-2</v>
      </c>
      <c r="AT17" s="27">
        <v>0.12221931626795</v>
      </c>
      <c r="AV17" s="24">
        <f>D17+Population_income_CPI!S68</f>
        <v>0.15550774752798063</v>
      </c>
      <c r="AW17" s="24">
        <f t="shared" si="1"/>
        <v>0.30980292852357699</v>
      </c>
      <c r="AX17" s="24">
        <f>J17-Population_income_CPI!S68</f>
        <v>0.53468932394844237</v>
      </c>
    </row>
    <row r="18" spans="1:50" x14ac:dyDescent="0.2">
      <c r="A18" s="22">
        <v>2014</v>
      </c>
      <c r="B18" s="3">
        <f>'[5]2001-2015 shares_corr v raw'!C16</f>
        <v>0.16170330956793502</v>
      </c>
      <c r="C18" s="3">
        <f>[7]series!E15</f>
        <v>0.12951191780181001</v>
      </c>
      <c r="D18" s="4">
        <f>[7]series!E30</f>
        <v>0.142932458399504</v>
      </c>
      <c r="E18" s="3">
        <f>'[5]2001-2015 shares_corr v raw'!E16</f>
        <v>0.43414649147589951</v>
      </c>
      <c r="F18" s="3">
        <f>[7]series!F15</f>
        <v>0.34782707937532698</v>
      </c>
      <c r="G18" s="4">
        <f>[7]series!F30</f>
        <v>0.31095979611796598</v>
      </c>
      <c r="H18" s="3">
        <f>'[5]2001-2015 shares_corr v raw'!G16</f>
        <v>0.4041501989561655</v>
      </c>
      <c r="I18" s="3">
        <f>[7]series!G15</f>
        <v>0.52266100282286299</v>
      </c>
      <c r="J18" s="4">
        <f>[7]series!G30</f>
        <v>0.54610774548253005</v>
      </c>
      <c r="K18" s="3">
        <f>'[5]2001-2015 shares_corr v raw'!I16</f>
        <v>0.10648840241833527</v>
      </c>
      <c r="L18" s="3">
        <f>[7]series!H15</f>
        <v>0.23063755777616199</v>
      </c>
      <c r="M18" s="4">
        <f>[7]series!H30</f>
        <v>0.275217900082314</v>
      </c>
      <c r="N18" s="3">
        <f>'[7]National income, Brazil, 2014'!$G$110</f>
        <v>0.128004033579802</v>
      </c>
      <c r="O18" s="3">
        <f>'[7]National income, Brazil, 2014'!$G$119</f>
        <v>5.8752727508876598E-2</v>
      </c>
      <c r="P18" s="3">
        <f>'[7]National income, Brazil, 2014'!$G$128</f>
        <v>2.7454759549750199E-2</v>
      </c>
      <c r="Q18" s="3"/>
      <c r="R18" s="3">
        <f t="shared" si="0"/>
        <v>0.275217900082314</v>
      </c>
      <c r="S18" s="3">
        <f t="shared" si="2"/>
        <v>0.13120133592172928</v>
      </c>
      <c r="T18" s="3">
        <f t="shared" si="3"/>
        <v>0.122030365241919</v>
      </c>
      <c r="U18" s="3"/>
      <c r="V18" s="3">
        <f t="shared" si="4"/>
        <v>0.13120133592172928</v>
      </c>
      <c r="W18" s="3">
        <f>[5]PNADavginclabour1!DE16</f>
        <v>9.5667943896551491E-2</v>
      </c>
      <c r="X18" s="3">
        <f t="shared" si="5"/>
        <v>0.122030365241919</v>
      </c>
      <c r="Y18" s="3">
        <f t="shared" si="6"/>
        <v>8.9216908012688209E-2</v>
      </c>
      <c r="Z18" s="26"/>
      <c r="AA18" s="3">
        <f>'[5]2001-2015 taxinc_corr'!DC87</f>
        <v>0.15056004600690034</v>
      </c>
      <c r="AB18" s="3">
        <f>'[5]2001-2015 taxinc_corr'!DD87</f>
        <v>0.39174366068215605</v>
      </c>
      <c r="AC18" s="3">
        <f>'[5]2001-2015 taxinc_corr'!DE87</f>
        <v>0.45769629331094358</v>
      </c>
      <c r="AD18" s="3">
        <f>'[5]2001-2015 taxinc_corr'!DF87</f>
        <v>0.14012502910857624</v>
      </c>
      <c r="AE18" s="3">
        <f>'[5]2001-2015 taxinc_corr'!DG87</f>
        <v>2.2309232967117412E-2</v>
      </c>
      <c r="AF18" s="3">
        <f>'[5]2001-2015 taxinc_corr'!DH87</f>
        <v>0.38728181408873258</v>
      </c>
      <c r="AG18" s="3">
        <f>'[5]2001-2015 taxinc_corr'!DI87</f>
        <v>0.43984890693724965</v>
      </c>
      <c r="AH18" s="3">
        <f>'[5]2001-2015 taxinc_corr'!DJ87</f>
        <v>0.13120133592172928</v>
      </c>
      <c r="AI18" s="3">
        <f>[5]PNADavginclabour1!DB16</f>
        <v>0.1696769389288087</v>
      </c>
      <c r="AJ18" s="3">
        <f>[5]PNADavginclabour1!DC16</f>
        <v>0.44684055978751441</v>
      </c>
      <c r="AK18" s="3">
        <f>[5]PNADavginclabour1!DD16</f>
        <v>0.38348250128367689</v>
      </c>
      <c r="AM18" s="177">
        <f>'[5]2001-2015 PNAD avgcontribwages'!DB16</f>
        <v>0.26019679074937097</v>
      </c>
      <c r="AN18" s="27">
        <v>0.19462434130807699</v>
      </c>
      <c r="AO18" s="27">
        <f>'[5]2001-2015 PNAD avgcontribwages'!DC16</f>
        <v>0.4050844516360842</v>
      </c>
      <c r="AP18" s="27">
        <v>0.38788359806052602</v>
      </c>
      <c r="AQ18" s="27">
        <f>'[5]2001-2015 PNAD avgcontribwages'!DD16</f>
        <v>0.33471875761454478</v>
      </c>
      <c r="AR18" s="27">
        <v>0.41749206063139699</v>
      </c>
      <c r="AS18" s="27">
        <f>'[5]2001-2015 PNAD avgcontribwages'!DE16</f>
        <v>8.9216908012688209E-2</v>
      </c>
      <c r="AT18" s="27">
        <v>0.122030365241919</v>
      </c>
      <c r="AV18" s="24">
        <f>D18+Population_income_CPI!S69</f>
        <v>0.15759021699769135</v>
      </c>
      <c r="AW18" s="24">
        <f t="shared" si="1"/>
        <v>0.31095979611796598</v>
      </c>
      <c r="AX18" s="24">
        <f>J18-Population_income_CPI!S69</f>
        <v>0.53144998688434275</v>
      </c>
    </row>
    <row r="19" spans="1:50" x14ac:dyDescent="0.2">
      <c r="A19" s="22">
        <v>2015</v>
      </c>
      <c r="B19" s="3">
        <f>'[5]2001-2015 shares_corr v raw'!C17</f>
        <v>0.16025057579802729</v>
      </c>
      <c r="C19" s="3">
        <f>[7]series!E16</f>
        <v>0.125699222506235</v>
      </c>
      <c r="D19" s="4">
        <f>[7]series!E31</f>
        <v>0.13881050186010199</v>
      </c>
      <c r="E19" s="3">
        <f>'[5]2001-2015 shares_corr v raw'!E17</f>
        <v>0.43601610688104403</v>
      </c>
      <c r="F19" s="3">
        <f>[7]series!F16</f>
        <v>0.34287112433000499</v>
      </c>
      <c r="G19" s="4">
        <f>[7]series!F31</f>
        <v>0.30561676539544202</v>
      </c>
      <c r="H19" s="3">
        <f>'[5]2001-2015 shares_corr v raw'!G17</f>
        <v>0.40373331732092871</v>
      </c>
      <c r="I19" s="3">
        <f>[7]series!G16</f>
        <v>0.53142965316376001</v>
      </c>
      <c r="J19" s="4">
        <f>[7]series!G31</f>
        <v>0.55557273274445595</v>
      </c>
      <c r="K19" s="3">
        <f>'[5]2001-2015 shares_corr v raw'!I17</f>
        <v>0.10658216466877554</v>
      </c>
      <c r="L19" s="3">
        <f>[7]series!H16</f>
        <v>0.23603140972720499</v>
      </c>
      <c r="M19" s="4">
        <f>[7]series!H31</f>
        <v>0.28349236035911601</v>
      </c>
      <c r="N19" s="3">
        <f>'[7]National income, Brazil, 2015'!$G$110</f>
        <v>0.13651264403399899</v>
      </c>
      <c r="O19" s="3">
        <f>'[7]National income, Brazil, 2015'!$G$119</f>
        <v>6.4613703844393605E-2</v>
      </c>
      <c r="P19" s="3">
        <f>'[7]National income, Brazil, 2015'!$G$128</f>
        <v>3.0974632945191202E-2</v>
      </c>
      <c r="Q19" s="3"/>
      <c r="R19" s="3">
        <f t="shared" si="0"/>
        <v>0.28349236035911601</v>
      </c>
      <c r="S19" s="3">
        <f t="shared" si="2"/>
        <v>0.13576562396684244</v>
      </c>
      <c r="T19" s="3">
        <f t="shared" si="3"/>
        <v>0.11930070298739499</v>
      </c>
      <c r="U19" s="3"/>
      <c r="V19" s="3">
        <f t="shared" si="4"/>
        <v>0.13576562396684244</v>
      </c>
      <c r="W19" s="3">
        <f>[5]PNADavginclabour1!DE17</f>
        <v>9.7628869251287706E-2</v>
      </c>
      <c r="X19" s="3">
        <f t="shared" si="5"/>
        <v>0.11930070298739499</v>
      </c>
      <c r="Y19" s="3">
        <f t="shared" si="6"/>
        <v>9.0971069575772501E-2</v>
      </c>
      <c r="Z19" s="26"/>
      <c r="AA19" s="3">
        <f>'[5]2001-2015 taxinc_corr'!DC88</f>
        <v>0.14582710714783792</v>
      </c>
      <c r="AB19" s="3">
        <f>'[5]2001-2015 taxinc_corr'!DD88</f>
        <v>0.38762689022444657</v>
      </c>
      <c r="AC19" s="3">
        <f>'[5]2001-2015 taxinc_corr'!DE88</f>
        <v>0.46654600262771551</v>
      </c>
      <c r="AD19" s="3">
        <f>'[5]2001-2015 taxinc_corr'!DF88</f>
        <v>0.14468931715368941</v>
      </c>
      <c r="AE19" s="3">
        <f>'[5]2001-2015 taxinc_corr'!DG88</f>
        <v>2.2309232967117412E-2</v>
      </c>
      <c r="AF19" s="3">
        <f>'[5]2001-2015 taxinc_corr'!DH88</f>
        <v>0.38316504363102311</v>
      </c>
      <c r="AG19" s="3">
        <f>'[5]2001-2015 taxinc_corr'!DI88</f>
        <v>0.44869861625402158</v>
      </c>
      <c r="AH19" s="3">
        <f>'[5]2001-2015 taxinc_corr'!DJ88</f>
        <v>0.13576562396684244</v>
      </c>
      <c r="AI19" s="3">
        <f>[5]PNADavginclabour1!DB17</f>
        <v>0.16555885467791842</v>
      </c>
      <c r="AJ19" s="3">
        <f>[5]PNADavginclabour1!DC17</f>
        <v>0.44723986489841894</v>
      </c>
      <c r="AK19" s="3">
        <f>[5]PNADavginclabour1!DD17</f>
        <v>0.38720128042366264</v>
      </c>
      <c r="AM19" s="177">
        <f>'[5]2001-2015 PNAD avgcontribwages'!DB17</f>
        <v>0.26158282803058663</v>
      </c>
      <c r="AN19" s="27">
        <v>0.19771785053784499</v>
      </c>
      <c r="AO19" s="27">
        <f>'[5]2001-2015 PNAD avgcontribwages'!DC17</f>
        <v>0.4031358186444236</v>
      </c>
      <c r="AP19" s="27">
        <v>0.39172289996183202</v>
      </c>
      <c r="AQ19" s="27">
        <f>'[5]2001-2015 PNAD avgcontribwages'!DD17</f>
        <v>0.33528135332498976</v>
      </c>
      <c r="AR19" s="27">
        <v>0.41055924950032402</v>
      </c>
      <c r="AS19" s="27">
        <f>'[5]2001-2015 PNAD avgcontribwages'!DE17</f>
        <v>9.0971069575772501E-2</v>
      </c>
      <c r="AT19" s="27">
        <v>0.11930070298739499</v>
      </c>
      <c r="AV19" s="24">
        <f>D19+Population_income_CPI!S70</f>
        <v>0.15366322252097361</v>
      </c>
      <c r="AW19" s="24">
        <f t="shared" si="1"/>
        <v>0.30561676539544202</v>
      </c>
      <c r="AX19" s="24">
        <f>J19-Population_income_CPI!S70</f>
        <v>0.54072001208358433</v>
      </c>
    </row>
    <row r="20" spans="1:50" x14ac:dyDescent="0.2">
      <c r="Z20" s="26"/>
    </row>
    <row r="21" spans="1:50" s="185" customFormat="1" x14ac:dyDescent="0.2">
      <c r="B21" s="185" t="s">
        <v>239</v>
      </c>
      <c r="C21" s="186"/>
      <c r="D21" s="186"/>
      <c r="G21" s="186"/>
      <c r="I21" s="187"/>
      <c r="J21" s="186"/>
      <c r="M21" s="187"/>
      <c r="Z21" s="188"/>
      <c r="AA21" s="177">
        <f>AA19/AA5-1</f>
        <v>0.17854453698468276</v>
      </c>
      <c r="AF21" s="177">
        <f>AF19/AF5-1</f>
        <v>-8.574176097027153E-3</v>
      </c>
      <c r="AG21" s="177">
        <f>AG19/AG5-1</f>
        <v>-4.0169790047941745E-2</v>
      </c>
      <c r="AH21" s="187"/>
      <c r="AI21" s="187"/>
      <c r="AJ21" s="187"/>
      <c r="AK21" s="187"/>
      <c r="AN21" s="177">
        <f>AN19/AN5-1</f>
        <v>0.31945637951129502</v>
      </c>
      <c r="AP21" s="177">
        <f>AP19/AP5-1</f>
        <v>5.2166360082121388E-2</v>
      </c>
      <c r="AR21" s="177">
        <f>AR19/AR5-1</f>
        <v>-0.14082115072977341</v>
      </c>
      <c r="AT21" s="177">
        <f>AT19/AT5-1</f>
        <v>-0.13619803653557261</v>
      </c>
      <c r="AV21" s="186"/>
    </row>
    <row r="22" spans="1:50" x14ac:dyDescent="0.2">
      <c r="D22" s="24"/>
      <c r="G22" s="27"/>
      <c r="H22" s="27"/>
      <c r="I22" s="27"/>
      <c r="J22" s="27"/>
    </row>
    <row r="28" spans="1:50" x14ac:dyDescent="0.2">
      <c r="O28" s="28"/>
    </row>
    <row r="29" spans="1:50" x14ac:dyDescent="0.2">
      <c r="O29" s="28"/>
    </row>
    <row r="30" spans="1:50" x14ac:dyDescent="0.2">
      <c r="O30" s="28"/>
    </row>
    <row r="31" spans="1:50" x14ac:dyDescent="0.2">
      <c r="O31" s="28"/>
    </row>
    <row r="32" spans="1:50" x14ac:dyDescent="0.2">
      <c r="O32" s="28"/>
    </row>
    <row r="33" spans="4:83" x14ac:dyDescent="0.2">
      <c r="O33" s="28"/>
    </row>
    <row r="34" spans="4:83" x14ac:dyDescent="0.2">
      <c r="O34" s="28"/>
    </row>
    <row r="35" spans="4:83" x14ac:dyDescent="0.2">
      <c r="O35" s="28"/>
    </row>
    <row r="36" spans="4:83" x14ac:dyDescent="0.2">
      <c r="N36" s="28"/>
      <c r="O36" s="28"/>
    </row>
    <row r="37" spans="4:83" x14ac:dyDescent="0.2">
      <c r="D37" s="24"/>
      <c r="I37" s="6"/>
      <c r="N37" s="28"/>
      <c r="O37" s="28"/>
      <c r="CE37" s="5" t="s">
        <v>36</v>
      </c>
    </row>
  </sheetData>
  <mergeCells count="8">
    <mergeCell ref="AV1:AX2"/>
    <mergeCell ref="B3:D3"/>
    <mergeCell ref="E3:G3"/>
    <mergeCell ref="H3:J3"/>
    <mergeCell ref="K3:M3"/>
    <mergeCell ref="A1:P2"/>
    <mergeCell ref="AA1:AK2"/>
    <mergeCell ref="AM1:AT2"/>
  </mergeCells>
  <pageMargins left="0.75" right="0.75" top="1" bottom="1" header="0.5" footer="0.5"/>
  <pageSetup paperSize="9" orientation="portrait"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9"/>
  <sheetViews>
    <sheetView zoomScale="120" zoomScaleNormal="120" workbookViewId="0">
      <selection activeCell="E13" sqref="E13"/>
    </sheetView>
  </sheetViews>
  <sheetFormatPr baseColWidth="10" defaultColWidth="10.83203125" defaultRowHeight="14" x14ac:dyDescent="0.2"/>
  <cols>
    <col min="1" max="16384" width="10.83203125" style="157"/>
  </cols>
  <sheetData>
    <row r="2" spans="1:5" ht="56" x14ac:dyDescent="0.2">
      <c r="B2" s="162" t="s">
        <v>228</v>
      </c>
      <c r="C2" s="162" t="s">
        <v>199</v>
      </c>
      <c r="D2" s="162" t="s">
        <v>229</v>
      </c>
      <c r="E2" s="161" t="s">
        <v>197</v>
      </c>
    </row>
    <row r="3" spans="1:5" x14ac:dyDescent="0.2">
      <c r="A3" s="157">
        <v>2001</v>
      </c>
      <c r="B3" s="158">
        <f>[7]series!I17</f>
        <v>0.63235320901730996</v>
      </c>
      <c r="C3" s="158">
        <f>[7]series!I2</f>
        <v>0.65523182126190305</v>
      </c>
      <c r="D3" s="158">
        <f>E3*(D4/E4)</f>
        <v>0.59486049222511983</v>
      </c>
      <c r="E3" s="157">
        <v>0.59442759999999994</v>
      </c>
    </row>
    <row r="4" spans="1:5" x14ac:dyDescent="0.2">
      <c r="A4" s="157">
        <v>2002</v>
      </c>
      <c r="B4" s="158">
        <f>[7]series!I18</f>
        <v>0.642483431322034</v>
      </c>
      <c r="C4" s="158">
        <f>[7]series!I3</f>
        <v>0.64998185865738101</v>
      </c>
      <c r="D4" s="158">
        <f>E4*(D5/E5)</f>
        <v>0.59056986985089766</v>
      </c>
      <c r="E4" s="157">
        <v>0.59014009999999995</v>
      </c>
    </row>
    <row r="5" spans="1:5" x14ac:dyDescent="0.2">
      <c r="A5" s="157">
        <v>2003</v>
      </c>
      <c r="B5" s="158">
        <f>[7]series!I19</f>
        <v>0.63833752711070701</v>
      </c>
      <c r="C5" s="158">
        <f>[7]series!I4</f>
        <v>0.64001592887479497</v>
      </c>
      <c r="D5" s="158">
        <f>E5*(D6/E6)</f>
        <v>0.58149326461843232</v>
      </c>
      <c r="E5" s="157">
        <v>0.58107010000000003</v>
      </c>
    </row>
    <row r="6" spans="1:5" x14ac:dyDescent="0.2">
      <c r="A6" s="157">
        <v>2004</v>
      </c>
      <c r="B6" s="158">
        <f>[7]series!I20</f>
        <v>0.63266113644931499</v>
      </c>
      <c r="C6" s="158">
        <f>[7]series!I5</f>
        <v>0.63612787941556204</v>
      </c>
      <c r="D6" s="158">
        <v>0.57453370000000004</v>
      </c>
      <c r="E6" s="157">
        <v>0.57411559999999995</v>
      </c>
    </row>
    <row r="7" spans="1:5" x14ac:dyDescent="0.2">
      <c r="A7" s="157">
        <v>2005</v>
      </c>
      <c r="B7" s="158">
        <f>[7]series!I21</f>
        <v>0.632922021264676</v>
      </c>
      <c r="C7" s="158">
        <f>[7]series!I6</f>
        <v>0.631629340207014</v>
      </c>
      <c r="D7" s="158">
        <v>0.57103669999999995</v>
      </c>
    </row>
    <row r="8" spans="1:5" x14ac:dyDescent="0.2">
      <c r="A8" s="157">
        <v>2006</v>
      </c>
      <c r="B8" s="158">
        <f>[7]series!I22</f>
        <v>0.63504338311031505</v>
      </c>
      <c r="C8" s="158">
        <f>[7]series!I7</f>
        <v>0.62771011898668305</v>
      </c>
      <c r="D8" s="158">
        <v>0.56755549999999999</v>
      </c>
    </row>
    <row r="9" spans="1:5" x14ac:dyDescent="0.2">
      <c r="A9" s="157">
        <v>2007</v>
      </c>
      <c r="B9" s="158">
        <f>[7]series!I23</f>
        <v>0.63102992740459696</v>
      </c>
      <c r="C9" s="158">
        <f>[7]series!I8</f>
        <v>0.62009385316922205</v>
      </c>
      <c r="D9" s="158">
        <v>0.56039470000000002</v>
      </c>
    </row>
    <row r="10" spans="1:5" x14ac:dyDescent="0.2">
      <c r="A10" s="157">
        <v>2008</v>
      </c>
      <c r="B10" s="158">
        <f>[7]series!I24</f>
        <v>0.63650329806841899</v>
      </c>
      <c r="C10" s="158">
        <f>[7]series!I9</f>
        <v>0.63028108135181404</v>
      </c>
      <c r="D10" s="158">
        <v>0.55117260000000001</v>
      </c>
    </row>
    <row r="11" spans="1:5" x14ac:dyDescent="0.2">
      <c r="A11" s="157">
        <v>2009</v>
      </c>
      <c r="B11" s="158">
        <f>[7]series!I25</f>
        <v>0.62644295446807496</v>
      </c>
      <c r="C11" s="158">
        <f>[7]series!I10</f>
        <v>0.626177077498554</v>
      </c>
      <c r="D11" s="158">
        <v>0.54954369999999997</v>
      </c>
    </row>
    <row r="12" spans="1:5" x14ac:dyDescent="0.2">
      <c r="A12" s="157">
        <v>2010</v>
      </c>
      <c r="B12" s="158">
        <f>[7]series!I26</f>
        <v>0.62437396583845794</v>
      </c>
      <c r="C12" s="158">
        <f>[7]series!I11</f>
        <v>0.62864652483804295</v>
      </c>
      <c r="D12" s="158">
        <f>AVERAGE(D11,D13)</f>
        <v>0.54459694999999997</v>
      </c>
    </row>
    <row r="13" spans="1:5" x14ac:dyDescent="0.2">
      <c r="A13" s="157">
        <v>2011</v>
      </c>
      <c r="B13" s="158">
        <f>[7]series!I27</f>
        <v>0.63294412830145996</v>
      </c>
      <c r="C13" s="158">
        <f>[7]series!I12</f>
        <v>0.63779538298455596</v>
      </c>
      <c r="D13" s="158">
        <v>0.53965019999999997</v>
      </c>
    </row>
    <row r="14" spans="1:5" x14ac:dyDescent="0.2">
      <c r="A14" s="157">
        <v>2012</v>
      </c>
      <c r="B14" s="158">
        <f>[7]series!I28</f>
        <v>0.62239619513275102</v>
      </c>
      <c r="C14" s="158">
        <f>[7]series!I13</f>
        <v>0.63249479946820097</v>
      </c>
      <c r="D14" s="158">
        <v>0.53557900000000003</v>
      </c>
    </row>
    <row r="15" spans="1:5" x14ac:dyDescent="0.2">
      <c r="A15" s="157">
        <v>2013</v>
      </c>
      <c r="B15" s="158">
        <f>[7]series!I29</f>
        <v>0.61940137110650495</v>
      </c>
      <c r="C15" s="158">
        <f>[7]series!I14</f>
        <v>0.62348719763273497</v>
      </c>
      <c r="D15" s="158">
        <v>0.53494600000000003</v>
      </c>
    </row>
    <row r="16" spans="1:5" x14ac:dyDescent="0.2">
      <c r="A16" s="157">
        <v>2014</v>
      </c>
      <c r="B16" s="158">
        <f>[7]series!I30</f>
        <v>0.61604220344452199</v>
      </c>
      <c r="C16" s="158">
        <f>[7]series!I15</f>
        <v>0.61923749061837696</v>
      </c>
      <c r="D16" s="158">
        <v>0.52874889999999997</v>
      </c>
    </row>
    <row r="17" spans="1:4" x14ac:dyDescent="0.2">
      <c r="A17" s="157">
        <v>2015</v>
      </c>
      <c r="B17" s="158">
        <f>[7]series!I31</f>
        <v>0.62508722161874197</v>
      </c>
      <c r="C17" s="158">
        <f>[7]series!I16</f>
        <v>0.62713956236436696</v>
      </c>
      <c r="D17" s="158">
        <v>0.53113509999999997</v>
      </c>
    </row>
    <row r="19" spans="1:4" x14ac:dyDescent="0.2">
      <c r="B19" s="158">
        <f>B17-B3</f>
        <v>-7.2659873985679857E-3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A22"/>
  <sheetViews>
    <sheetView topLeftCell="L1" workbookViewId="0">
      <selection activeCell="W27" sqref="W27"/>
    </sheetView>
  </sheetViews>
  <sheetFormatPr baseColWidth="10" defaultColWidth="10.83203125" defaultRowHeight="16" x14ac:dyDescent="0.2"/>
  <cols>
    <col min="1" max="14" width="10.83203125" style="31"/>
    <col min="15" max="16" width="10.83203125" style="44"/>
    <col min="17" max="22" width="10.83203125" style="31"/>
    <col min="23" max="24" width="10.83203125" style="44"/>
    <col min="25" max="28" width="10.83203125" style="31"/>
    <col min="29" max="30" width="10.83203125" style="44"/>
    <col min="31" max="16384" width="10.83203125" style="31"/>
  </cols>
  <sheetData>
    <row r="1" spans="2:53" x14ac:dyDescent="0.2">
      <c r="C1" s="275" t="s">
        <v>85</v>
      </c>
      <c r="D1" s="275"/>
      <c r="E1" s="275"/>
      <c r="F1" s="275"/>
      <c r="G1" s="275"/>
      <c r="H1" s="275"/>
      <c r="I1" s="275"/>
      <c r="K1" s="275" t="s">
        <v>86</v>
      </c>
      <c r="L1" s="275"/>
      <c r="M1" s="275"/>
      <c r="N1" s="275"/>
      <c r="O1" s="275"/>
      <c r="P1" s="275"/>
      <c r="R1" s="276" t="s">
        <v>2</v>
      </c>
      <c r="S1" s="276"/>
      <c r="T1" s="276"/>
      <c r="U1" s="276"/>
      <c r="V1" s="276"/>
      <c r="W1" s="276"/>
      <c r="X1" s="277"/>
      <c r="Y1" s="280" t="s">
        <v>1</v>
      </c>
      <c r="Z1" s="276"/>
      <c r="AA1" s="276"/>
      <c r="AB1" s="276"/>
      <c r="AC1" s="276"/>
      <c r="AD1" s="277"/>
      <c r="AE1" s="280" t="s">
        <v>0</v>
      </c>
      <c r="AF1" s="276"/>
      <c r="AG1" s="276"/>
      <c r="AH1" s="276"/>
      <c r="AI1" s="276"/>
      <c r="AJ1" s="276"/>
      <c r="AM1" s="45"/>
      <c r="AN1" s="45"/>
      <c r="AO1" s="45"/>
      <c r="AP1" s="45"/>
      <c r="AQ1" s="45"/>
      <c r="AR1" s="45"/>
      <c r="AS1" s="45"/>
      <c r="AT1" s="45"/>
      <c r="AU1" s="45"/>
      <c r="AV1" s="45"/>
      <c r="AW1" s="45"/>
      <c r="AX1" s="45"/>
      <c r="AY1" s="45"/>
    </row>
    <row r="2" spans="2:53" x14ac:dyDescent="0.2">
      <c r="C2" s="274" t="s">
        <v>75</v>
      </c>
      <c r="D2" s="274"/>
      <c r="E2" s="274"/>
      <c r="F2" s="274"/>
      <c r="G2" s="274"/>
      <c r="H2" s="274"/>
      <c r="I2" s="274"/>
      <c r="K2" s="274" t="s">
        <v>75</v>
      </c>
      <c r="L2" s="274"/>
      <c r="M2" s="274"/>
      <c r="N2" s="274"/>
      <c r="O2" s="274"/>
      <c r="P2" s="274"/>
      <c r="R2" s="278"/>
      <c r="S2" s="278"/>
      <c r="T2" s="278"/>
      <c r="U2" s="278"/>
      <c r="V2" s="278"/>
      <c r="W2" s="278"/>
      <c r="X2" s="279"/>
      <c r="Y2" s="281"/>
      <c r="Z2" s="278"/>
      <c r="AA2" s="278"/>
      <c r="AB2" s="278"/>
      <c r="AC2" s="278"/>
      <c r="AD2" s="279"/>
      <c r="AE2" s="281"/>
      <c r="AF2" s="278"/>
      <c r="AG2" s="278"/>
      <c r="AH2" s="278"/>
      <c r="AI2" s="278"/>
      <c r="AJ2" s="278"/>
      <c r="AM2" s="45"/>
      <c r="AN2" s="45"/>
      <c r="AO2" s="45"/>
      <c r="AP2" s="45"/>
      <c r="AQ2" s="45"/>
      <c r="AR2" s="45"/>
      <c r="AS2" s="45"/>
      <c r="AT2" s="45"/>
      <c r="AU2" s="45"/>
      <c r="AV2" s="45"/>
      <c r="AW2" s="45"/>
      <c r="AX2" s="45"/>
      <c r="AY2" s="45"/>
      <c r="BA2" s="44"/>
    </row>
    <row r="3" spans="2:53" x14ac:dyDescent="0.2">
      <c r="F3" s="31" t="s">
        <v>76</v>
      </c>
      <c r="G3" s="31" t="s">
        <v>77</v>
      </c>
      <c r="Y3" s="155"/>
      <c r="AE3" s="155"/>
      <c r="AM3" s="45"/>
      <c r="AN3" s="45"/>
      <c r="AO3" s="45"/>
      <c r="AP3" s="45"/>
      <c r="AQ3" s="45"/>
      <c r="AR3" s="45"/>
      <c r="AS3" s="45"/>
      <c r="AT3" s="45"/>
      <c r="AU3" s="45"/>
      <c r="AV3" s="45"/>
      <c r="AW3" s="45"/>
      <c r="AX3" s="45"/>
      <c r="AY3" s="45"/>
      <c r="BA3" s="44"/>
    </row>
    <row r="4" spans="2:53" x14ac:dyDescent="0.2">
      <c r="D4" s="31" t="s">
        <v>78</v>
      </c>
      <c r="E4" s="31" t="s">
        <v>79</v>
      </c>
      <c r="F4" s="31" t="s">
        <v>80</v>
      </c>
      <c r="G4" s="31" t="s">
        <v>81</v>
      </c>
      <c r="H4" s="31" t="s">
        <v>82</v>
      </c>
      <c r="I4" s="31" t="s">
        <v>83</v>
      </c>
      <c r="K4" s="31" t="s">
        <v>84</v>
      </c>
      <c r="L4" s="31" t="s">
        <v>87</v>
      </c>
      <c r="M4" s="31" t="s">
        <v>88</v>
      </c>
      <c r="N4" s="31" t="s">
        <v>82</v>
      </c>
      <c r="O4" s="44" t="s">
        <v>132</v>
      </c>
      <c r="P4" s="44" t="s">
        <v>133</v>
      </c>
      <c r="R4" s="31" t="s">
        <v>94</v>
      </c>
      <c r="S4" s="31" t="s">
        <v>83</v>
      </c>
      <c r="T4" s="31" t="s">
        <v>84</v>
      </c>
      <c r="U4" s="31" t="s">
        <v>82</v>
      </c>
      <c r="V4" s="31" t="s">
        <v>88</v>
      </c>
      <c r="W4" s="44" t="s">
        <v>132</v>
      </c>
      <c r="X4" s="44" t="s">
        <v>133</v>
      </c>
      <c r="Y4" s="153" t="s">
        <v>83</v>
      </c>
      <c r="Z4" s="31" t="s">
        <v>84</v>
      </c>
      <c r="AA4" s="31" t="s">
        <v>82</v>
      </c>
      <c r="AB4" s="31" t="s">
        <v>88</v>
      </c>
      <c r="AC4" s="47" t="s">
        <v>132</v>
      </c>
      <c r="AD4" s="47" t="s">
        <v>133</v>
      </c>
      <c r="AE4" s="153" t="s">
        <v>83</v>
      </c>
      <c r="AF4" s="31" t="s">
        <v>84</v>
      </c>
      <c r="AG4" s="31" t="s">
        <v>82</v>
      </c>
      <c r="AH4" s="31" t="s">
        <v>88</v>
      </c>
      <c r="AI4" s="44" t="s">
        <v>132</v>
      </c>
      <c r="AJ4" s="44" t="s">
        <v>133</v>
      </c>
      <c r="AM4" s="45"/>
      <c r="AN4" s="45"/>
      <c r="AO4" s="45"/>
      <c r="AP4" s="45"/>
      <c r="AQ4" s="45"/>
      <c r="AR4" s="45"/>
      <c r="AS4" s="45"/>
      <c r="AT4" s="45"/>
      <c r="AU4" s="45"/>
      <c r="AV4" s="45"/>
      <c r="AW4" s="45"/>
      <c r="AX4" s="45"/>
      <c r="AY4" s="45"/>
      <c r="BA4" s="44"/>
    </row>
    <row r="5" spans="2:53" x14ac:dyDescent="0.2">
      <c r="B5" s="31">
        <v>2000</v>
      </c>
      <c r="E5" s="32">
        <v>0.17319999999999999</v>
      </c>
      <c r="G5" s="32">
        <v>0.21521000000000001</v>
      </c>
      <c r="H5" s="32">
        <v>0.20447000861167899</v>
      </c>
      <c r="I5" s="17">
        <v>9.2338502407074002E-2</v>
      </c>
      <c r="L5" s="21">
        <v>0.103726215660572</v>
      </c>
      <c r="M5" s="21">
        <v>0.11025600135326399</v>
      </c>
      <c r="N5" s="21">
        <v>0.18265999853611001</v>
      </c>
      <c r="O5" s="21">
        <v>0.1511806399</v>
      </c>
      <c r="P5" s="21">
        <v>0.2068990144</v>
      </c>
      <c r="S5" s="17">
        <v>0.35564708709999998</v>
      </c>
      <c r="T5" s="17"/>
      <c r="U5" s="17">
        <v>0.43884998559951799</v>
      </c>
      <c r="V5" s="17">
        <v>0.330929785966873</v>
      </c>
      <c r="W5" s="17">
        <v>0.39868691560000002</v>
      </c>
      <c r="X5" s="17">
        <v>0.48191662419999998</v>
      </c>
      <c r="Y5" s="154">
        <v>0.46366837620000001</v>
      </c>
      <c r="Z5" s="17"/>
      <c r="AA5" s="17">
        <v>0.41500002149999998</v>
      </c>
      <c r="AB5" s="17">
        <v>0.45390012860298201</v>
      </c>
      <c r="AC5" s="17">
        <v>0.39531323309999999</v>
      </c>
      <c r="AD5" s="17">
        <v>0.3824342443</v>
      </c>
      <c r="AE5" s="154">
        <v>0.18068450689315799</v>
      </c>
      <c r="AF5" s="17"/>
      <c r="AG5" s="17">
        <v>0.14613997936248799</v>
      </c>
      <c r="AH5" s="21">
        <v>0.21517008543014501</v>
      </c>
      <c r="AI5" s="21">
        <v>0.20599979160000001</v>
      </c>
      <c r="AJ5" s="21">
        <v>0.1356491303</v>
      </c>
      <c r="AY5" s="44"/>
      <c r="AZ5" s="44"/>
      <c r="BA5" s="44"/>
    </row>
    <row r="6" spans="2:53" x14ac:dyDescent="0.2">
      <c r="B6" s="31">
        <v>2001</v>
      </c>
      <c r="D6" s="32">
        <f>Shares!L5</f>
        <v>0.24638572592864799</v>
      </c>
      <c r="E6" s="32">
        <v>0.17309999999999998</v>
      </c>
      <c r="G6" s="32">
        <v>0.1822</v>
      </c>
      <c r="H6" s="32">
        <v>0.17244000732898701</v>
      </c>
      <c r="I6" s="17">
        <v>9.7128376364707905E-2</v>
      </c>
      <c r="K6" s="32">
        <f>Shares!M5</f>
        <v>0.26210782842663999</v>
      </c>
      <c r="L6" s="21">
        <v>0.108681693673134</v>
      </c>
      <c r="M6" s="21">
        <v>0.11318670213222499</v>
      </c>
      <c r="N6" s="21">
        <v>0.17268000543117501</v>
      </c>
      <c r="O6" s="21">
        <v>0.158849448</v>
      </c>
      <c r="P6" s="21">
        <v>0.24562352900000001</v>
      </c>
      <c r="S6" s="17">
        <v>0.36323136090000002</v>
      </c>
      <c r="T6" s="17">
        <f>Shares!J5</f>
        <v>0.54286424596451999</v>
      </c>
      <c r="U6" s="17">
        <v>0.42798998951911899</v>
      </c>
      <c r="V6" s="17">
        <v>0.33418390154838601</v>
      </c>
      <c r="W6" s="17">
        <v>0.40951555969999998</v>
      </c>
      <c r="X6" s="17">
        <v>0.49526944379999999</v>
      </c>
      <c r="Y6" s="154">
        <v>0.46198001500000002</v>
      </c>
      <c r="Z6" s="17">
        <f>Shares!G5</f>
        <v>0.33082159585905802</v>
      </c>
      <c r="AA6" s="17">
        <v>0.42252001169999998</v>
      </c>
      <c r="AB6" s="17">
        <v>0.45095857977867099</v>
      </c>
      <c r="AC6" s="17">
        <v>0.38880503179999998</v>
      </c>
      <c r="AD6" s="17">
        <v>0.37017715629999998</v>
      </c>
      <c r="AE6" s="154">
        <v>0.17478859424591101</v>
      </c>
      <c r="AF6" s="17">
        <f>Shares!D5</f>
        <v>0.126314158176422</v>
      </c>
      <c r="AG6" s="17">
        <v>0.14952003955841101</v>
      </c>
      <c r="AH6" s="21">
        <v>0.214857518672943</v>
      </c>
      <c r="AI6" s="21">
        <v>0.2016794086</v>
      </c>
      <c r="AJ6" s="21">
        <v>0.1345534088</v>
      </c>
      <c r="AM6" s="45"/>
      <c r="AN6" s="45"/>
      <c r="AO6" s="45"/>
      <c r="AP6" s="45"/>
      <c r="AQ6" s="45"/>
      <c r="AR6" s="45"/>
      <c r="AS6" s="274"/>
      <c r="AT6" s="274"/>
      <c r="AU6" s="44"/>
      <c r="AW6" s="44"/>
      <c r="AX6" s="44"/>
      <c r="AY6" s="44"/>
      <c r="AZ6" s="44"/>
      <c r="BA6" s="44"/>
    </row>
    <row r="7" spans="2:53" x14ac:dyDescent="0.2">
      <c r="B7" s="31">
        <v>2002</v>
      </c>
      <c r="D7" s="32">
        <f>Shares!L6</f>
        <v>0.24040040321106801</v>
      </c>
      <c r="E7" s="32">
        <v>0.17960000000000001</v>
      </c>
      <c r="F7" s="32">
        <v>0.1661</v>
      </c>
      <c r="G7" s="32">
        <v>0.16864999999999999</v>
      </c>
      <c r="H7" s="32">
        <v>0.15927000343799599</v>
      </c>
      <c r="I7" s="17">
        <v>0.11657312512397799</v>
      </c>
      <c r="K7" s="32">
        <f>Shares!M6</f>
        <v>0.274151298161603</v>
      </c>
      <c r="L7" s="21">
        <v>0.125493109226227</v>
      </c>
      <c r="M7" s="21">
        <v>0.109486997127533</v>
      </c>
      <c r="N7" s="21">
        <v>0.170579999685288</v>
      </c>
      <c r="O7" s="21">
        <v>0.1668214351</v>
      </c>
      <c r="P7" s="21">
        <v>0.2449024618</v>
      </c>
      <c r="S7" s="17">
        <v>0.39382317659999999</v>
      </c>
      <c r="T7" s="17">
        <f>Shares!J6</f>
        <v>0.55668503605164599</v>
      </c>
      <c r="U7" s="17">
        <v>0.42724999785423301</v>
      </c>
      <c r="V7" s="17">
        <v>0.32850208878517201</v>
      </c>
      <c r="W7" s="17">
        <v>0.420550853</v>
      </c>
      <c r="X7" s="17">
        <v>0.47941686770000003</v>
      </c>
      <c r="Y7" s="154">
        <v>0.44407513739999999</v>
      </c>
      <c r="Z7" s="17">
        <f>Shares!G6</f>
        <v>0.32046619243089602</v>
      </c>
      <c r="AA7" s="17">
        <v>0.4245400131</v>
      </c>
      <c r="AB7" s="17">
        <v>0.45155432820320102</v>
      </c>
      <c r="AC7" s="17">
        <v>0.38213893770000001</v>
      </c>
      <c r="AD7" s="17">
        <v>0.38221756140000002</v>
      </c>
      <c r="AE7" s="154">
        <v>0.162101686000824</v>
      </c>
      <c r="AF7" s="17">
        <f>Shares!D6</f>
        <v>0.122848771517458</v>
      </c>
      <c r="AG7" s="17">
        <v>0.14818000793457001</v>
      </c>
      <c r="AH7" s="21">
        <v>0.219943583011627</v>
      </c>
      <c r="AI7" s="21">
        <v>0.19731014969999999</v>
      </c>
      <c r="AJ7" s="21">
        <v>0.1383655734</v>
      </c>
      <c r="AM7" s="45"/>
      <c r="AN7" s="45"/>
      <c r="AO7" s="45"/>
      <c r="AP7" s="45"/>
      <c r="AQ7" s="45"/>
      <c r="AR7" s="45"/>
      <c r="AS7" s="44"/>
      <c r="AT7" s="44"/>
    </row>
    <row r="8" spans="2:53" x14ac:dyDescent="0.2">
      <c r="B8" s="31">
        <v>2003</v>
      </c>
      <c r="D8" s="32">
        <f>Shares!L7</f>
        <v>0.23175475755304201</v>
      </c>
      <c r="E8" s="32">
        <v>0.19920000000000002</v>
      </c>
      <c r="F8" s="32">
        <v>0.16920000000000002</v>
      </c>
      <c r="G8" s="32">
        <v>0.17527999999999999</v>
      </c>
      <c r="H8" s="32">
        <v>0.16578000783920299</v>
      </c>
      <c r="I8" s="17">
        <v>0.122059516608715</v>
      </c>
      <c r="K8" s="32">
        <f>Shares!M7</f>
        <v>0.271991344044413</v>
      </c>
      <c r="L8" s="21">
        <v>0.13131746649742099</v>
      </c>
      <c r="M8" s="21">
        <v>0.113522201776505</v>
      </c>
      <c r="N8" s="21">
        <v>0.172020003199577</v>
      </c>
      <c r="O8" s="21">
        <v>0.1750995964</v>
      </c>
      <c r="P8" s="21">
        <v>0.24277818409999999</v>
      </c>
      <c r="S8" s="17">
        <v>0.40214559439999997</v>
      </c>
      <c r="T8" s="17">
        <f>Shares!J7</f>
        <v>0.55276510395827205</v>
      </c>
      <c r="U8" s="17">
        <v>0.428649991750717</v>
      </c>
      <c r="V8" s="17">
        <v>0.33245530724525502</v>
      </c>
      <c r="W8" s="17">
        <v>0.43178567289999997</v>
      </c>
      <c r="X8" s="17">
        <v>0.48179959529999999</v>
      </c>
      <c r="Y8" s="154">
        <v>0.44006997349999999</v>
      </c>
      <c r="Z8" s="17">
        <f>Shares!G7</f>
        <v>0.32191901183758498</v>
      </c>
      <c r="AA8" s="17">
        <v>0.42622002959999999</v>
      </c>
      <c r="AB8" s="17">
        <v>0.44799366593360901</v>
      </c>
      <c r="AC8" s="17">
        <v>0.37531915310000002</v>
      </c>
      <c r="AD8" s="17">
        <v>0.3832736886</v>
      </c>
      <c r="AE8" s="154">
        <v>0.15778438746929199</v>
      </c>
      <c r="AF8" s="17">
        <f>Shares!D7</f>
        <v>0.125315884204143</v>
      </c>
      <c r="AG8" s="17">
        <v>0.14517992734909099</v>
      </c>
      <c r="AH8" s="21">
        <v>0.219551026821137</v>
      </c>
      <c r="AI8" s="21">
        <v>0.192895174</v>
      </c>
      <c r="AJ8" s="21">
        <v>0.134926715</v>
      </c>
      <c r="AM8" s="45"/>
      <c r="AN8" s="45"/>
      <c r="AO8" s="45"/>
      <c r="AP8" s="45"/>
      <c r="AQ8" s="45"/>
      <c r="AR8" s="45"/>
      <c r="AS8" s="49"/>
      <c r="AT8" s="49"/>
    </row>
    <row r="9" spans="2:53" x14ac:dyDescent="0.2">
      <c r="B9" s="31">
        <v>2004</v>
      </c>
      <c r="D9" s="32">
        <f>Shares!L8</f>
        <v>0.23196975261199401</v>
      </c>
      <c r="E9" s="32">
        <v>0.17800000000000002</v>
      </c>
      <c r="F9" s="32">
        <v>0.17079999999999998</v>
      </c>
      <c r="G9" s="32">
        <v>0.19753000000000001</v>
      </c>
      <c r="H9" s="32">
        <v>0.18765999376773801</v>
      </c>
      <c r="I9" s="17">
        <v>0.125196397304535</v>
      </c>
      <c r="K9" s="32">
        <f>Shares!M8</f>
        <v>0.27315436054171299</v>
      </c>
      <c r="L9" s="21">
        <v>0.138194113969803</v>
      </c>
      <c r="M9" s="21">
        <v>0.11617189645767199</v>
      </c>
      <c r="N9" s="21">
        <v>0.183219999074936</v>
      </c>
      <c r="O9" s="21">
        <v>0.18368603289999999</v>
      </c>
      <c r="P9" s="21">
        <v>0.22758455229999999</v>
      </c>
      <c r="S9" s="17">
        <v>0.40895688530000002</v>
      </c>
      <c r="T9" s="17">
        <f>Shares!J8</f>
        <v>0.547840983027998</v>
      </c>
      <c r="U9" s="17">
        <v>0.43902999162674</v>
      </c>
      <c r="V9" s="17">
        <v>0.335343688726425</v>
      </c>
      <c r="W9" s="17">
        <v>0.44321182370000001</v>
      </c>
      <c r="X9" s="17">
        <v>0.48244156900000001</v>
      </c>
      <c r="Y9" s="154">
        <v>0.4330579638</v>
      </c>
      <c r="Z9" s="17">
        <f>Shares!G8</f>
        <v>0.32340570909691102</v>
      </c>
      <c r="AA9" s="17">
        <v>0.41911000009999999</v>
      </c>
      <c r="AB9" s="17">
        <v>0.44703301787376398</v>
      </c>
      <c r="AC9" s="17">
        <v>0.36835011839999998</v>
      </c>
      <c r="AD9" s="17">
        <v>0.3775316682</v>
      </c>
      <c r="AE9" s="154">
        <v>0.15798513591289501</v>
      </c>
      <c r="AF9" s="17">
        <f>Shares!D8</f>
        <v>0.12875330787509101</v>
      </c>
      <c r="AG9" s="17">
        <v>0.141870021820068</v>
      </c>
      <c r="AH9" s="21">
        <v>0.21762329339981101</v>
      </c>
      <c r="AI9" s="21">
        <v>0.18843805790000001</v>
      </c>
      <c r="AJ9" s="21">
        <v>0.1400267597</v>
      </c>
    </row>
    <row r="10" spans="2:53" x14ac:dyDescent="0.2">
      <c r="B10" s="31">
        <v>2005</v>
      </c>
      <c r="D10" s="32">
        <f>Shares!L9</f>
        <v>0.23334516987064199</v>
      </c>
      <c r="E10" s="32">
        <v>0.188</v>
      </c>
      <c r="F10" s="32">
        <v>0.1797</v>
      </c>
      <c r="G10" s="32">
        <v>0.21915999999999999</v>
      </c>
      <c r="H10" s="32">
        <v>0.20920999348163599</v>
      </c>
      <c r="I10" s="17">
        <v>0.12604022026062001</v>
      </c>
      <c r="K10" s="32">
        <f>Shares!M9</f>
        <v>0.27904295903623499</v>
      </c>
      <c r="L10" s="21">
        <v>0.141979485750198</v>
      </c>
      <c r="M10" s="21">
        <v>0.114710301160812</v>
      </c>
      <c r="N10" s="21">
        <v>0.193719998002052</v>
      </c>
      <c r="O10" s="21">
        <v>0.19258183240000001</v>
      </c>
      <c r="P10" s="21">
        <v>0.24914192943833799</v>
      </c>
      <c r="S10" s="17">
        <v>0.4185774028</v>
      </c>
      <c r="T10" s="17">
        <f>Shares!J9</f>
        <v>0.550996542952504</v>
      </c>
      <c r="U10" s="17">
        <v>0.450610011816025</v>
      </c>
      <c r="V10" s="17">
        <v>0.33379960060119601</v>
      </c>
      <c r="W10" s="17">
        <v>0.45482021569999997</v>
      </c>
      <c r="X10" s="17">
        <v>0.474020261084661</v>
      </c>
      <c r="Y10" s="154">
        <v>0.43112230299999998</v>
      </c>
      <c r="Z10" s="17">
        <f>Shares!G9</f>
        <v>0.31871714563147102</v>
      </c>
      <c r="AA10" s="17">
        <v>0.41102001069999999</v>
      </c>
      <c r="AB10" s="17">
        <v>0.44720661640167197</v>
      </c>
      <c r="AC10" s="17">
        <v>0.36123734709999999</v>
      </c>
      <c r="AD10" s="17">
        <v>0.38170227080000002</v>
      </c>
      <c r="AE10" s="154">
        <v>0.15030030906200401</v>
      </c>
      <c r="AF10" s="17">
        <f>Shares!D9</f>
        <v>0.13028631141602501</v>
      </c>
      <c r="AG10" s="17">
        <v>0.13835996389388999</v>
      </c>
      <c r="AH10" s="21">
        <v>0.21899378299713099</v>
      </c>
      <c r="AI10" s="21">
        <v>0.1839424372</v>
      </c>
      <c r="AJ10" s="21">
        <v>0.14427747069999999</v>
      </c>
    </row>
    <row r="11" spans="2:53" x14ac:dyDescent="0.2">
      <c r="B11" s="31">
        <v>2006</v>
      </c>
      <c r="D11" s="32">
        <f>Shares!L10</f>
        <v>0.229699559015693</v>
      </c>
      <c r="E11" s="32">
        <v>0.19940000000000002</v>
      </c>
      <c r="F11" s="32">
        <v>0.19</v>
      </c>
      <c r="G11" s="32">
        <v>0.22822999999999999</v>
      </c>
      <c r="H11" s="32">
        <v>0.21773999929428101</v>
      </c>
      <c r="I11" s="17">
        <v>0.12575356662273399</v>
      </c>
      <c r="K11" s="32">
        <f>Shares!M10</f>
        <v>0.28225213829781098</v>
      </c>
      <c r="L11" s="21">
        <v>0.14767022430896801</v>
      </c>
      <c r="M11" s="21">
        <v>0.112355299293995</v>
      </c>
      <c r="N11" s="21">
        <v>0.20100000500678999</v>
      </c>
      <c r="O11" s="21">
        <v>0.19657348099999999</v>
      </c>
      <c r="P11" s="21">
        <v>0.25424053915776301</v>
      </c>
      <c r="S11" s="17">
        <v>0.42065164449999998</v>
      </c>
      <c r="T11" s="17">
        <f>Shares!J10</f>
        <v>0.55470078524197397</v>
      </c>
      <c r="U11" s="17">
        <v>0.46029001474380499</v>
      </c>
      <c r="V11" s="17">
        <v>0.33183050155639598</v>
      </c>
      <c r="W11" s="17">
        <v>0.46759006380000001</v>
      </c>
      <c r="X11" s="17">
        <v>0.49243381456472002</v>
      </c>
      <c r="Y11" s="154">
        <v>0.42920517920000001</v>
      </c>
      <c r="Z11" s="17">
        <f>Shares!G10</f>
        <v>0.31494945181102701</v>
      </c>
      <c r="AA11" s="17">
        <v>0.4043499827</v>
      </c>
      <c r="AB11" s="17">
        <v>0.447555482387543</v>
      </c>
      <c r="AC11" s="17">
        <v>0.3530704677</v>
      </c>
      <c r="AD11" s="17">
        <v>0.36781049286946599</v>
      </c>
      <c r="AE11" s="154">
        <v>0.15014316141605399</v>
      </c>
      <c r="AF11" s="17">
        <f>Shares!D10</f>
        <v>0.13034976294699899</v>
      </c>
      <c r="AG11" s="17">
        <v>0.1353600025177</v>
      </c>
      <c r="AH11" s="21">
        <v>0.22061401605606101</v>
      </c>
      <c r="AI11" s="21">
        <v>0.17933946849999999</v>
      </c>
      <c r="AJ11" s="21">
        <v>0.139755695730855</v>
      </c>
    </row>
    <row r="12" spans="2:53" x14ac:dyDescent="0.2">
      <c r="B12" s="31">
        <v>2007</v>
      </c>
      <c r="D12" s="32">
        <f>Shares!L11</f>
        <v>0.225009328608752</v>
      </c>
      <c r="E12" s="32">
        <v>0.20489999999999997</v>
      </c>
      <c r="F12" s="32">
        <v>0.2006</v>
      </c>
      <c r="G12" s="32">
        <v>0.23502999999999999</v>
      </c>
      <c r="H12" s="32">
        <v>0.225620001554489</v>
      </c>
      <c r="I12" s="17">
        <v>0.123024672269821</v>
      </c>
      <c r="K12" s="32">
        <f>Shares!M11</f>
        <v>0.282933815343827</v>
      </c>
      <c r="L12" s="21">
        <v>0.15267130732536299</v>
      </c>
      <c r="M12" s="21">
        <v>0.116860799491406</v>
      </c>
      <c r="N12" s="21">
        <v>0.19866999983787501</v>
      </c>
      <c r="O12" s="21">
        <v>0.20053809880000001</v>
      </c>
      <c r="P12" s="21">
        <v>0.26910775341093501</v>
      </c>
      <c r="S12" s="17">
        <v>0.423930943</v>
      </c>
      <c r="T12" s="17">
        <f>Shares!J11</f>
        <v>0.54943328362335997</v>
      </c>
      <c r="U12" s="17">
        <v>0.45794999599456798</v>
      </c>
      <c r="V12" s="17">
        <v>0.33873069286346402</v>
      </c>
      <c r="W12" s="17">
        <v>0.48068240280000002</v>
      </c>
      <c r="X12" s="17">
        <v>0.49005538597703002</v>
      </c>
      <c r="Y12" s="154">
        <v>0.42759585379999998</v>
      </c>
      <c r="Z12" s="17">
        <f>Shares!G11</f>
        <v>0.31869305320117203</v>
      </c>
      <c r="AA12" s="17">
        <v>0.40468001370000001</v>
      </c>
      <c r="AB12" s="17">
        <v>0.44216418266296398</v>
      </c>
      <c r="AC12" s="17">
        <v>0.34467521309999999</v>
      </c>
      <c r="AD12" s="17">
        <v>0.37282570917159302</v>
      </c>
      <c r="AE12" s="154">
        <v>0.14847326278686501</v>
      </c>
      <c r="AF12" s="17">
        <f>Shares!D11</f>
        <v>0.131873663175468</v>
      </c>
      <c r="AG12" s="17">
        <v>0.13735997676849401</v>
      </c>
      <c r="AH12" s="21">
        <v>0.219105124473572</v>
      </c>
      <c r="AI12" s="21">
        <v>0.17464238409999999</v>
      </c>
      <c r="AJ12" s="21">
        <v>0.137118908691264</v>
      </c>
    </row>
    <row r="13" spans="2:53" x14ac:dyDescent="0.2">
      <c r="B13" s="31">
        <v>2008</v>
      </c>
      <c r="D13" s="32">
        <f>Shares!L12</f>
        <v>0.24308758382572701</v>
      </c>
      <c r="E13" s="32">
        <v>0.20250000000000001</v>
      </c>
      <c r="F13" s="32">
        <v>0.1946</v>
      </c>
      <c r="G13" s="32">
        <v>0.20946000000000001</v>
      </c>
      <c r="H13" s="32">
        <v>0.199180006980896</v>
      </c>
      <c r="I13" s="17">
        <v>0.12256044894456899</v>
      </c>
      <c r="K13" s="32">
        <f>Shares!M12</f>
        <v>0.29285573954367899</v>
      </c>
      <c r="L13" s="21">
        <v>0.15180404484272</v>
      </c>
      <c r="M13" s="21">
        <v>0.115698799490929</v>
      </c>
      <c r="N13" s="21">
        <v>0.19519999623298701</v>
      </c>
      <c r="O13" s="21">
        <v>0.2044656426</v>
      </c>
      <c r="P13" s="21">
        <v>0.250758638372645</v>
      </c>
      <c r="R13" s="21">
        <v>0.59167184610458501</v>
      </c>
      <c r="S13" s="17">
        <v>0.42394033069999998</v>
      </c>
      <c r="T13" s="17">
        <f>Shares!J12</f>
        <v>0.56204470072346702</v>
      </c>
      <c r="U13" s="17">
        <v>0.45306000113487199</v>
      </c>
      <c r="V13" s="17">
        <v>0.337258100509644</v>
      </c>
      <c r="W13" s="17">
        <v>0.49408054350000002</v>
      </c>
      <c r="X13" s="17">
        <v>0.52139675407670405</v>
      </c>
      <c r="Y13" s="154">
        <v>0.42800089720000001</v>
      </c>
      <c r="Z13" s="17">
        <f>Shares!G12</f>
        <v>0.30618580673587897</v>
      </c>
      <c r="AA13" s="17">
        <v>0.40979000929999998</v>
      </c>
      <c r="AB13" s="17">
        <v>0.44183170795440702</v>
      </c>
      <c r="AC13" s="17">
        <v>0.3360618353</v>
      </c>
      <c r="AD13" s="17">
        <v>0.34405968058854303</v>
      </c>
      <c r="AE13" s="154">
        <v>0.148058831691742</v>
      </c>
      <c r="AF13" s="17">
        <f>Shares!D12</f>
        <v>0.13176949254065501</v>
      </c>
      <c r="AG13" s="17">
        <v>0.13709998130798301</v>
      </c>
      <c r="AH13" s="21">
        <v>0.22091019153595001</v>
      </c>
      <c r="AI13" s="21">
        <v>0.16985756160000001</v>
      </c>
      <c r="AJ13" s="21">
        <v>0.13454356418878899</v>
      </c>
    </row>
    <row r="14" spans="2:53" x14ac:dyDescent="0.2">
      <c r="B14" s="31">
        <v>2009</v>
      </c>
      <c r="D14" s="32">
        <f>Shares!L13</f>
        <v>0.231684418601079</v>
      </c>
      <c r="E14" s="32">
        <v>0.20170000000000002</v>
      </c>
      <c r="F14" s="32">
        <v>0.18280000000000002</v>
      </c>
      <c r="G14" s="32">
        <v>0.18118999999999999</v>
      </c>
      <c r="H14" s="32">
        <v>0.1717099994421</v>
      </c>
      <c r="I14" s="17">
        <v>0.121619038283825</v>
      </c>
      <c r="K14" s="32">
        <f>Shares!M13</f>
        <v>0.27442824305105301</v>
      </c>
      <c r="L14" s="21">
        <v>0.15413340926170299</v>
      </c>
      <c r="M14" s="21">
        <v>0.10175479948520701</v>
      </c>
      <c r="N14" s="21">
        <v>0.18540999293327301</v>
      </c>
      <c r="O14" s="21">
        <v>0.20834590489999999</v>
      </c>
      <c r="P14" s="21">
        <v>0.21175418933853499</v>
      </c>
      <c r="R14" s="21">
        <v>0.58361566339913695</v>
      </c>
      <c r="S14" s="17">
        <v>0.42340934279999998</v>
      </c>
      <c r="T14" s="17">
        <f>Shares!J13</f>
        <v>0.54968303891438797</v>
      </c>
      <c r="U14" s="17">
        <v>0.44339999556541398</v>
      </c>
      <c r="V14" s="17">
        <v>0.32173499464988697</v>
      </c>
      <c r="W14" s="17">
        <v>0.50776481630000003</v>
      </c>
      <c r="X14" s="17">
        <v>0.49651408707722999</v>
      </c>
      <c r="Y14" s="154">
        <v>0.42946907880000001</v>
      </c>
      <c r="Z14" s="17">
        <f>Shares!G13</f>
        <v>0.314725402959106</v>
      </c>
      <c r="AA14" s="17">
        <v>0.420720011</v>
      </c>
      <c r="AB14" s="17">
        <v>0.45041850209236201</v>
      </c>
      <c r="AC14" s="17">
        <v>0.32724326850000002</v>
      </c>
      <c r="AD14" s="17">
        <v>0.358423702418804</v>
      </c>
      <c r="AE14" s="154">
        <v>0.14712159335613301</v>
      </c>
      <c r="AF14" s="17">
        <f>Shares!D13</f>
        <v>0.135591558126506</v>
      </c>
      <c r="AG14" s="17">
        <v>0.13592004776000999</v>
      </c>
      <c r="AH14" s="21">
        <v>0.22784650325775099</v>
      </c>
      <c r="AI14" s="21">
        <v>0.16499185559999999</v>
      </c>
      <c r="AJ14" s="21">
        <v>0.14506221160490901</v>
      </c>
    </row>
    <row r="15" spans="2:53" x14ac:dyDescent="0.2">
      <c r="B15" s="31">
        <v>2010</v>
      </c>
      <c r="D15" s="32">
        <f>Shares!L14</f>
        <v>0.237640293387679</v>
      </c>
      <c r="E15" s="32">
        <v>0.20449999999999999</v>
      </c>
      <c r="F15" s="32">
        <v>0.18539999999999998</v>
      </c>
      <c r="G15" s="32">
        <v>0.19863</v>
      </c>
      <c r="H15" s="32">
        <v>0.18885000050067899</v>
      </c>
      <c r="I15" s="17">
        <v>0.120485052466393</v>
      </c>
      <c r="K15" s="32">
        <f>Shares!M14</f>
        <v>0.28190199993783299</v>
      </c>
      <c r="L15" s="21">
        <v>0.15123026072979001</v>
      </c>
      <c r="M15" s="21">
        <v>0.10843700170517</v>
      </c>
      <c r="N15" s="21">
        <v>0.19799999892711601</v>
      </c>
      <c r="O15" s="21">
        <v>0.21216849979999999</v>
      </c>
      <c r="P15" s="21">
        <v>0.20031152747105799</v>
      </c>
      <c r="R15" s="21">
        <v>0.60673997704747595</v>
      </c>
      <c r="S15" s="17">
        <v>0.42606633900000002</v>
      </c>
      <c r="T15" s="17">
        <f>Shares!J14</f>
        <v>0.55210277250072803</v>
      </c>
      <c r="U15" s="17">
        <v>0.45750999450683599</v>
      </c>
      <c r="V15" s="17">
        <v>0.32604619860649098</v>
      </c>
      <c r="W15" s="17">
        <v>0.52171266080000001</v>
      </c>
      <c r="X15" s="17">
        <v>0.46844982623588299</v>
      </c>
      <c r="Y15" s="154">
        <v>0.43121045829999999</v>
      </c>
      <c r="Z15" s="17">
        <f>Shares!G14</f>
        <v>0.30939839639300498</v>
      </c>
      <c r="AA15" s="17">
        <v>0.41218000649999997</v>
      </c>
      <c r="AB15" s="17">
        <v>0.45111659169197099</v>
      </c>
      <c r="AC15" s="17">
        <v>0.3182339072</v>
      </c>
      <c r="AD15" s="17">
        <v>0.372905104886741</v>
      </c>
      <c r="AE15" s="154">
        <v>0.142723187804222</v>
      </c>
      <c r="AF15" s="17">
        <f>Shares!D14</f>
        <v>0.13849883110626701</v>
      </c>
      <c r="AG15" s="17">
        <v>0.13032001256942699</v>
      </c>
      <c r="AH15" s="21">
        <v>0.222837209701538</v>
      </c>
      <c r="AI15" s="21">
        <v>0.160053432</v>
      </c>
      <c r="AJ15" s="21">
        <v>0.15864507093647301</v>
      </c>
    </row>
    <row r="16" spans="2:53" x14ac:dyDescent="0.2">
      <c r="B16" s="31">
        <v>2011</v>
      </c>
      <c r="D16" s="32">
        <f>Shares!L15</f>
        <v>0.25115645146406901</v>
      </c>
      <c r="E16" s="32"/>
      <c r="F16" s="32">
        <v>0.18460000000000001</v>
      </c>
      <c r="G16" s="32">
        <v>0.19647000000000001</v>
      </c>
      <c r="H16" s="32">
        <v>0.18650999665260301</v>
      </c>
      <c r="I16" s="17">
        <v>0.119684733450413</v>
      </c>
      <c r="K16" s="32">
        <f>Shares!M15</f>
        <v>0.29614788530668001</v>
      </c>
      <c r="L16" s="21">
        <v>0.145894840359688</v>
      </c>
      <c r="M16" s="21">
        <v>0.114529296755791</v>
      </c>
      <c r="N16" s="21">
        <v>0.19599999487400099</v>
      </c>
      <c r="O16" s="21">
        <v>0.21329013999999999</v>
      </c>
      <c r="P16" s="21">
        <v>0.21477963589131799</v>
      </c>
      <c r="R16" s="21">
        <v>0.61779815623125101</v>
      </c>
      <c r="S16" s="17">
        <v>0.42878618839999999</v>
      </c>
      <c r="T16" s="17">
        <f>Shares!J15</f>
        <v>0.565307915207101</v>
      </c>
      <c r="U16" s="17">
        <v>0.45923998951911899</v>
      </c>
      <c r="V16" s="17">
        <v>0.33235350251197798</v>
      </c>
      <c r="W16" s="17">
        <v>0.54544293880000005</v>
      </c>
      <c r="X16" s="17">
        <v>0.48068861290812498</v>
      </c>
      <c r="Y16" s="154">
        <v>0.42577591539999998</v>
      </c>
      <c r="Z16" s="17">
        <f>Shares!G15</f>
        <v>0.298679830984169</v>
      </c>
      <c r="AA16" s="17">
        <v>0.41345998639999998</v>
      </c>
      <c r="AB16" s="17">
        <v>0.447425216436386</v>
      </c>
      <c r="AC16" s="17">
        <v>0.30244469639999999</v>
      </c>
      <c r="AD16" s="17">
        <v>0.35951822670176597</v>
      </c>
      <c r="AE16" s="154">
        <v>0.145437866449356</v>
      </c>
      <c r="AF16" s="17">
        <f>Shares!D15</f>
        <v>0.13601225380873</v>
      </c>
      <c r="AG16" s="17">
        <v>0.12731003761291501</v>
      </c>
      <c r="AH16" s="21">
        <v>0.22022128105163599</v>
      </c>
      <c r="AI16" s="21">
        <v>0.15211230519999999</v>
      </c>
      <c r="AJ16" s="21">
        <v>0.15979316317134401</v>
      </c>
    </row>
    <row r="17" spans="2:36" x14ac:dyDescent="0.2">
      <c r="B17" s="31">
        <v>2012</v>
      </c>
      <c r="D17" s="32">
        <f>Shares!L16</f>
        <v>0.23914636237242201</v>
      </c>
      <c r="E17" s="32"/>
      <c r="F17" s="32">
        <v>0.19210000000000002</v>
      </c>
      <c r="G17" s="32">
        <v>0.22828000000000001</v>
      </c>
      <c r="H17" s="32">
        <v>0.218339994549751</v>
      </c>
      <c r="I17" s="17">
        <v>0.114021055400372</v>
      </c>
      <c r="K17" s="32">
        <f>Shares!M16</f>
        <v>0.27731229332215701</v>
      </c>
      <c r="L17" s="21">
        <v>0.13750165700912501</v>
      </c>
      <c r="M17" s="21">
        <v>0.10431969910860101</v>
      </c>
      <c r="N17" s="21">
        <v>0.20779000222683</v>
      </c>
      <c r="O17" s="21">
        <v>0.21483841540000001</v>
      </c>
      <c r="P17" s="21">
        <v>0.198423881549388</v>
      </c>
      <c r="R17" s="21">
        <v>0.65082890666558302</v>
      </c>
      <c r="S17" s="17">
        <v>0.41466948390000002</v>
      </c>
      <c r="T17" s="17">
        <f>Shares!J16</f>
        <v>0.55421225740175495</v>
      </c>
      <c r="U17" s="17">
        <v>0.47143998742103599</v>
      </c>
      <c r="V17" s="17">
        <v>0.32218989729881298</v>
      </c>
      <c r="W17" s="17">
        <v>0.55413639550000005</v>
      </c>
      <c r="X17" s="17">
        <v>0.45534358220174898</v>
      </c>
      <c r="Y17" s="154">
        <v>0.43528887630000002</v>
      </c>
      <c r="Z17" s="17">
        <f>Shares!G16</f>
        <v>0.305895572295034</v>
      </c>
      <c r="AA17" s="17">
        <v>0.40475001929999999</v>
      </c>
      <c r="AB17" s="17">
        <v>0.452812880277634</v>
      </c>
      <c r="AC17" s="17">
        <v>0.29666036369999998</v>
      </c>
      <c r="AD17" s="17">
        <v>0.37842437764629699</v>
      </c>
      <c r="AE17" s="154">
        <v>0.15004159510135701</v>
      </c>
      <c r="AF17" s="17">
        <f>Shares!D16</f>
        <v>0.13989217030321</v>
      </c>
      <c r="AG17" s="17">
        <v>0.12380999326705899</v>
      </c>
      <c r="AH17" s="21">
        <v>0.22499722242355299</v>
      </c>
      <c r="AI17" s="21">
        <v>0.14920324090000001</v>
      </c>
      <c r="AJ17" s="21">
        <v>0.16623203816908499</v>
      </c>
    </row>
    <row r="18" spans="2:36" x14ac:dyDescent="0.2">
      <c r="B18" s="31">
        <v>2013</v>
      </c>
      <c r="D18" s="32">
        <f>Shares!L17</f>
        <v>0.230233945406811</v>
      </c>
      <c r="E18" s="32"/>
      <c r="G18" s="32">
        <v>0.20005999999999999</v>
      </c>
      <c r="H18" s="32">
        <v>0.18964000046253199</v>
      </c>
      <c r="I18" s="17">
        <v>0.116201832890511</v>
      </c>
      <c r="K18" s="32">
        <f>Shares!M17</f>
        <v>0.276511795431926</v>
      </c>
      <c r="L18" s="21">
        <v>0.138141870498657</v>
      </c>
      <c r="M18" s="21">
        <v>0.1079455986619</v>
      </c>
      <c r="N18" s="21">
        <v>0.195920005440712</v>
      </c>
      <c r="O18" s="21">
        <v>0.217153877</v>
      </c>
      <c r="P18" s="21">
        <v>0.210763662937097</v>
      </c>
      <c r="S18" s="17">
        <v>0.42120322589999998</v>
      </c>
      <c r="T18" s="17">
        <f>Shares!J17</f>
        <v>0.548886515677111</v>
      </c>
      <c r="U18" s="17">
        <v>0.46316000819206199</v>
      </c>
      <c r="V18" s="17">
        <v>0.32631650567054699</v>
      </c>
      <c r="W18" s="17">
        <v>0.55456489320000002</v>
      </c>
      <c r="X18" s="17">
        <v>0.47270763095002599</v>
      </c>
      <c r="Y18" s="154">
        <v>0.43379440899999999</v>
      </c>
      <c r="Z18" s="17">
        <f>Shares!G17</f>
        <v>0.30980292852357699</v>
      </c>
      <c r="AA18" s="17">
        <v>0.40913000700000002</v>
      </c>
      <c r="AB18" s="17">
        <v>0.44916310906410201</v>
      </c>
      <c r="AC18" s="17">
        <v>0.29637527470000002</v>
      </c>
      <c r="AD18" s="17">
        <v>0.36605332652106898</v>
      </c>
      <c r="AE18" s="154">
        <v>0.14500235021114299</v>
      </c>
      <c r="AF18" s="17">
        <f>Shares!D17</f>
        <v>0.14131055579931201</v>
      </c>
      <c r="AG18" s="17">
        <v>0.127680003643036</v>
      </c>
      <c r="AH18" s="21">
        <v>0.22452038526535001</v>
      </c>
      <c r="AI18" s="21">
        <v>0.14905983210000001</v>
      </c>
      <c r="AJ18" s="21">
        <v>0.16123904441883499</v>
      </c>
    </row>
    <row r="19" spans="2:36" x14ac:dyDescent="0.2">
      <c r="B19" s="31">
        <v>2014</v>
      </c>
      <c r="D19" s="32">
        <f>Shares!L18</f>
        <v>0.23063755777616199</v>
      </c>
      <c r="G19" s="33">
        <v>0.21429000000000001</v>
      </c>
      <c r="H19" s="33">
        <v>0.204080000519753</v>
      </c>
      <c r="I19" s="17">
        <v>0.11416921764612201</v>
      </c>
      <c r="K19" s="32">
        <f>Shares!M18</f>
        <v>0.275217900082314</v>
      </c>
      <c r="L19" s="21">
        <v>0.136609092354775</v>
      </c>
      <c r="M19" s="21">
        <v>0.107965297996998</v>
      </c>
      <c r="N19" s="21">
        <v>0.201999992132187</v>
      </c>
      <c r="O19" s="21"/>
      <c r="P19" s="21">
        <v>0.20393026701640299</v>
      </c>
      <c r="S19" s="17">
        <v>0.41323834659999997</v>
      </c>
      <c r="T19" s="17">
        <f>Shares!J18</f>
        <v>0.54610774548253005</v>
      </c>
      <c r="U19" s="17">
        <v>0.47016999125480702</v>
      </c>
      <c r="V19" s="17">
        <v>0.326292514801025</v>
      </c>
      <c r="W19" s="17"/>
      <c r="X19" s="17">
        <v>0.45670651912223498</v>
      </c>
      <c r="Y19" s="154">
        <v>0.43817970160000003</v>
      </c>
      <c r="Z19" s="17">
        <f>Shares!G18</f>
        <v>0.31095979611796598</v>
      </c>
      <c r="AA19" s="17">
        <v>0.40441998839999999</v>
      </c>
      <c r="AB19" s="17">
        <v>0.44898486137390098</v>
      </c>
      <c r="AC19" s="17"/>
      <c r="AD19" s="17">
        <v>0.37518412806093698</v>
      </c>
      <c r="AE19" s="154">
        <v>0.14858192205429099</v>
      </c>
      <c r="AF19" s="17">
        <f>Shares!D18</f>
        <v>0.142932458399504</v>
      </c>
      <c r="AG19" s="17">
        <v>0.12545996904373199</v>
      </c>
      <c r="AH19" s="21">
        <v>0.22472262382507299</v>
      </c>
      <c r="AI19" s="21"/>
      <c r="AJ19" s="21">
        <v>0.168109351407111</v>
      </c>
    </row>
    <row r="20" spans="2:36" x14ac:dyDescent="0.2">
      <c r="B20" s="31">
        <v>2015</v>
      </c>
      <c r="D20" s="32">
        <f>Shares!L19</f>
        <v>0.23603140972720499</v>
      </c>
      <c r="G20" s="32">
        <v>0.22028</v>
      </c>
      <c r="H20" s="32">
        <f>G20</f>
        <v>0.22028</v>
      </c>
      <c r="I20" s="17">
        <v>0.11417026072740601</v>
      </c>
      <c r="K20" s="32">
        <f>Shares!M19</f>
        <v>0.28349236035911601</v>
      </c>
      <c r="L20" s="21">
        <v>0.13923770189285301</v>
      </c>
      <c r="M20" s="21"/>
      <c r="N20" s="21"/>
      <c r="O20" s="21"/>
      <c r="P20" s="21">
        <v>0.202365446835756</v>
      </c>
      <c r="S20" s="17">
        <v>0.41427090760000002</v>
      </c>
      <c r="T20" s="17">
        <f>Shares!J19</f>
        <v>0.55557273274445595</v>
      </c>
      <c r="U20" s="17"/>
      <c r="V20" s="17"/>
      <c r="W20" s="17"/>
      <c r="X20" s="17">
        <v>0.455179808661342</v>
      </c>
      <c r="Y20" s="154">
        <v>0.43739119170000001</v>
      </c>
      <c r="Z20" s="17">
        <f>Shares!G19</f>
        <v>0.30561676539544202</v>
      </c>
      <c r="AA20" s="17"/>
      <c r="AB20" s="17"/>
      <c r="AC20" s="17"/>
      <c r="AD20" s="17">
        <v>0.37492018472403299</v>
      </c>
      <c r="AE20" s="154">
        <v>0.14833796024322499</v>
      </c>
      <c r="AF20" s="17">
        <f>Shares!D19</f>
        <v>0.13881050186010199</v>
      </c>
      <c r="AG20" s="17"/>
      <c r="AH20" s="21"/>
      <c r="AI20" s="21"/>
      <c r="AJ20" s="21">
        <v>0.16990001133990501</v>
      </c>
    </row>
    <row r="21" spans="2:36" x14ac:dyDescent="0.2">
      <c r="Y21" s="153"/>
      <c r="AE21" s="153"/>
    </row>
    <row r="22" spans="2:36" x14ac:dyDescent="0.2">
      <c r="B22" s="48" t="s">
        <v>134</v>
      </c>
      <c r="Y22" s="153"/>
      <c r="AE22" s="153"/>
    </row>
  </sheetData>
  <mergeCells count="8">
    <mergeCell ref="AS6:AT6"/>
    <mergeCell ref="C1:I1"/>
    <mergeCell ref="C2:I2"/>
    <mergeCell ref="K1:P1"/>
    <mergeCell ref="K2:P2"/>
    <mergeCell ref="R1:X2"/>
    <mergeCell ref="Y1:AD2"/>
    <mergeCell ref="AE1:AJ2"/>
  </mergeCells>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12</vt:i4>
      </vt:variant>
      <vt:variant>
        <vt:lpstr>Charts</vt:lpstr>
      </vt:variant>
      <vt:variant>
        <vt:i4>21</vt:i4>
      </vt:variant>
    </vt:vector>
  </HeadingPairs>
  <TitlesOfParts>
    <vt:vector size="33" baseType="lpstr">
      <vt:lpstr>Read me</vt:lpstr>
      <vt:lpstr>T1_raw totals</vt:lpstr>
      <vt:lpstr>T2</vt:lpstr>
      <vt:lpstr>T3</vt:lpstr>
      <vt:lpstr>T4</vt:lpstr>
      <vt:lpstr>T5</vt:lpstr>
      <vt:lpstr>Shares</vt:lpstr>
      <vt:lpstr>Gini</vt:lpstr>
      <vt:lpstr>Comparisons</vt:lpstr>
      <vt:lpstr>Data_growth</vt:lpstr>
      <vt:lpstr>Population_income_CPI</vt:lpstr>
      <vt:lpstr>Minimum wage</vt:lpstr>
      <vt:lpstr>Fig1</vt:lpstr>
      <vt:lpstr>Fig2</vt:lpstr>
      <vt:lpstr>Fig3</vt:lpstr>
      <vt:lpstr>Fig4</vt:lpstr>
      <vt:lpstr>Fig5</vt:lpstr>
      <vt:lpstr>Fig6</vt:lpstr>
      <vt:lpstr>Fig7</vt:lpstr>
      <vt:lpstr>Fig8</vt:lpstr>
      <vt:lpstr>Fig9</vt:lpstr>
      <vt:lpstr>Fig10</vt:lpstr>
      <vt:lpstr>Fig10.1</vt:lpstr>
      <vt:lpstr>Fig11</vt:lpstr>
      <vt:lpstr>Fig11.1</vt:lpstr>
      <vt:lpstr>Fig12</vt:lpstr>
      <vt:lpstr>Fig12.1</vt:lpstr>
      <vt:lpstr>Fig13</vt:lpstr>
      <vt:lpstr>Fig14</vt:lpstr>
      <vt:lpstr>Fig15</vt:lpstr>
      <vt:lpstr>Fig16</vt:lpstr>
      <vt:lpstr>Fig17</vt:lpstr>
      <vt:lpstr>Fig18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Marc</cp:lastModifiedBy>
  <dcterms:created xsi:type="dcterms:W3CDTF">2017-06-07T14:04:17Z</dcterms:created>
  <dcterms:modified xsi:type="dcterms:W3CDTF">2018-03-05T12:58:51Z</dcterms:modified>
</cp:coreProperties>
</file>