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Users\t.piketty\Dropbox\WIDRussia\NPZ2017DistributionSeries\IncomeTaxData\"/>
    </mc:Choice>
  </mc:AlternateContent>
  <bookViews>
    <workbookView xWindow="0" yWindow="156" windowWidth="20376" windowHeight="12744"/>
  </bookViews>
  <sheets>
    <sheet name="PIT3 P1 2008 - 2015" sheetId="1" r:id="rId1"/>
    <sheet name="PIT3 P3 2008 2015" sheetId="7" r:id="rId2"/>
    <sheet name="RawDataР3_2008" sheetId="23" r:id="rId3"/>
    <sheet name="RawDataР3_2009" sheetId="22" r:id="rId4"/>
    <sheet name="RawDataР3_2011" sheetId="21" r:id="rId5"/>
    <sheet name="RawDataP3_2012" sheetId="20" r:id="rId6"/>
    <sheet name="RawDataР3_2013" sheetId="19" r:id="rId7"/>
    <sheet name="RawDataР3_2014" sheetId="18" r:id="rId8"/>
    <sheet name="RawDataР3_2015" sheetId="17" r:id="rId9"/>
    <sheet name="OldESTIM P3" sheetId="1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Print_Titles" localSheetId="5">RawDataP3_2012!$5:$9</definedName>
    <definedName name="Print_Titles" localSheetId="2">RawDataР3_2008!$4:$9</definedName>
    <definedName name="Print_Titles" localSheetId="3">RawDataР3_2009!$4:$9</definedName>
    <definedName name="Print_Titles" localSheetId="4">RawDataР3_2011!$5:$9</definedName>
    <definedName name="Print_Titles" localSheetId="6">RawDataР3_2013!$4:$9</definedName>
    <definedName name="Print_Titles" localSheetId="7">RawDataР3_2014!$4:$9</definedName>
    <definedName name="Print_Titles" localSheetId="8">RawDataР3_2015!$4:$9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23" l="1"/>
  <c r="D10" i="7"/>
  <c r="C14" i="23"/>
  <c r="D12" i="7"/>
  <c r="C12" i="22"/>
  <c r="E10" i="7" s="1"/>
  <c r="F20" i="16" s="1"/>
  <c r="C14" i="22"/>
  <c r="E12" i="7"/>
  <c r="E36" i="7"/>
  <c r="C17" i="22"/>
  <c r="E15" i="7" s="1"/>
  <c r="F36" i="7"/>
  <c r="F37" i="7" s="1"/>
  <c r="C12" i="21"/>
  <c r="G10" i="7"/>
  <c r="C14" i="21"/>
  <c r="G12" i="7" s="1"/>
  <c r="G36" i="7" s="1"/>
  <c r="G37" i="7" s="1"/>
  <c r="C17" i="21"/>
  <c r="G15" i="7"/>
  <c r="C12" i="20"/>
  <c r="H10" i="7"/>
  <c r="C14" i="20"/>
  <c r="H12" i="7"/>
  <c r="H36" i="7" s="1"/>
  <c r="H37" i="7" s="1"/>
  <c r="C17" i="20"/>
  <c r="H15" i="7" s="1"/>
  <c r="C14" i="19"/>
  <c r="I12" i="7"/>
  <c r="I36" i="7"/>
  <c r="C17" i="19"/>
  <c r="I15" i="7" s="1"/>
  <c r="C12" i="18"/>
  <c r="J10" i="7" s="1"/>
  <c r="C14" i="18"/>
  <c r="J12" i="7"/>
  <c r="C17" i="18"/>
  <c r="J15" i="7" s="1"/>
  <c r="C12" i="17"/>
  <c r="K10" i="7" s="1"/>
  <c r="K36" i="7" s="1"/>
  <c r="C14" i="17"/>
  <c r="K12" i="7"/>
  <c r="C17" i="17"/>
  <c r="K15" i="7"/>
  <c r="K37" i="7"/>
  <c r="C17" i="23"/>
  <c r="D15" i="7" s="1"/>
  <c r="C22" i="17"/>
  <c r="K21" i="7"/>
  <c r="C23" i="17"/>
  <c r="K22" i="7" s="1"/>
  <c r="C24" i="17"/>
  <c r="K23" i="7"/>
  <c r="C25" i="17"/>
  <c r="K24" i="7"/>
  <c r="C21" i="17"/>
  <c r="K20" i="7"/>
  <c r="C22" i="18"/>
  <c r="J21" i="7" s="1"/>
  <c r="C23" i="18"/>
  <c r="J22" i="7"/>
  <c r="C24" i="18"/>
  <c r="J23" i="7"/>
  <c r="C25" i="18"/>
  <c r="J24" i="7"/>
  <c r="K14" i="16" s="1"/>
  <c r="C21" i="18"/>
  <c r="J20" i="7" s="1"/>
  <c r="K10" i="16" s="1"/>
  <c r="C22" i="19"/>
  <c r="I21" i="7"/>
  <c r="J11" i="16" s="1"/>
  <c r="C23" i="19"/>
  <c r="I22" i="7"/>
  <c r="C24" i="19"/>
  <c r="I23" i="7"/>
  <c r="J13" i="16" s="1"/>
  <c r="C25" i="19"/>
  <c r="I24" i="7" s="1"/>
  <c r="J14" i="16" s="1"/>
  <c r="C21" i="19"/>
  <c r="I20" i="7"/>
  <c r="C22" i="20"/>
  <c r="H21" i="7"/>
  <c r="C23" i="20"/>
  <c r="H22" i="7"/>
  <c r="I12" i="16" s="1"/>
  <c r="C24" i="20"/>
  <c r="H23" i="7" s="1"/>
  <c r="I13" i="16" s="1"/>
  <c r="C25" i="20"/>
  <c r="H24" i="7"/>
  <c r="I14" i="16" s="1"/>
  <c r="C21" i="20"/>
  <c r="H20" i="7"/>
  <c r="C22" i="21"/>
  <c r="G21" i="7"/>
  <c r="H11" i="16" s="1"/>
  <c r="C23" i="21"/>
  <c r="G22" i="7" s="1"/>
  <c r="H12" i="16" s="1"/>
  <c r="C24" i="21"/>
  <c r="G23" i="7"/>
  <c r="H13" i="16" s="1"/>
  <c r="C25" i="21"/>
  <c r="G24" i="7"/>
  <c r="C21" i="21"/>
  <c r="G20" i="7"/>
  <c r="C22" i="22"/>
  <c r="E21" i="7" s="1"/>
  <c r="F11" i="16" s="1"/>
  <c r="C23" i="22"/>
  <c r="E22" i="7"/>
  <c r="F12" i="16" s="1"/>
  <c r="C24" i="22"/>
  <c r="E23" i="7"/>
  <c r="C25" i="22"/>
  <c r="E24" i="7"/>
  <c r="F14" i="16" s="1"/>
  <c r="C21" i="22"/>
  <c r="E20" i="7" s="1"/>
  <c r="F10" i="16" s="1"/>
  <c r="C23" i="23"/>
  <c r="D22" i="7"/>
  <c r="E12" i="16" s="1"/>
  <c r="C24" i="23"/>
  <c r="D23" i="7"/>
  <c r="C25" i="23"/>
  <c r="D24" i="7"/>
  <c r="C22" i="23"/>
  <c r="D21" i="7" s="1"/>
  <c r="E11" i="16" s="1"/>
  <c r="C21" i="23"/>
  <c r="D20" i="7"/>
  <c r="E10" i="16" s="1"/>
  <c r="C20" i="17"/>
  <c r="K18" i="7"/>
  <c r="C20" i="18"/>
  <c r="J18" i="7"/>
  <c r="C20" i="19"/>
  <c r="I18" i="7" s="1"/>
  <c r="C20" i="20"/>
  <c r="H18" i="7"/>
  <c r="C20" i="21"/>
  <c r="G18" i="7" s="1"/>
  <c r="C20" i="22"/>
  <c r="E18" i="7"/>
  <c r="C20" i="23"/>
  <c r="D18" i="7" s="1"/>
  <c r="C19" i="17"/>
  <c r="K17" i="7"/>
  <c r="C19" i="18"/>
  <c r="J17" i="7" s="1"/>
  <c r="C19" i="19"/>
  <c r="I17" i="7"/>
  <c r="C19" i="20"/>
  <c r="H17" i="7"/>
  <c r="C19" i="21"/>
  <c r="G17" i="7" s="1"/>
  <c r="C19" i="22"/>
  <c r="E17" i="7" s="1"/>
  <c r="C19" i="23"/>
  <c r="D17" i="7"/>
  <c r="C13" i="17"/>
  <c r="K11" i="7"/>
  <c r="C13" i="18"/>
  <c r="J11" i="7" s="1"/>
  <c r="K8" i="16" s="1"/>
  <c r="C13" i="19"/>
  <c r="I11" i="7"/>
  <c r="C13" i="20"/>
  <c r="H11" i="7"/>
  <c r="C13" i="21"/>
  <c r="G11" i="7" s="1"/>
  <c r="H8" i="16" s="1"/>
  <c r="C13" i="22"/>
  <c r="E11" i="7" s="1"/>
  <c r="C13" i="23"/>
  <c r="D11" i="7"/>
  <c r="C10" i="17"/>
  <c r="K8" i="7"/>
  <c r="C10" i="18"/>
  <c r="J8" i="7"/>
  <c r="C10" i="19"/>
  <c r="I8" i="7" s="1"/>
  <c r="C10" i="20"/>
  <c r="H8" i="7"/>
  <c r="C10" i="21"/>
  <c r="G8" i="7"/>
  <c r="G19" i="7" s="1"/>
  <c r="H9" i="16" s="1"/>
  <c r="C10" i="22"/>
  <c r="E8" i="7" s="1"/>
  <c r="C10" i="23"/>
  <c r="D8" i="7" s="1"/>
  <c r="C11" i="17"/>
  <c r="K9" i="7" s="1"/>
  <c r="C11" i="18"/>
  <c r="J9" i="7"/>
  <c r="C11" i="19"/>
  <c r="I9" i="7"/>
  <c r="C11" i="20"/>
  <c r="H9" i="7" s="1"/>
  <c r="C11" i="21"/>
  <c r="G9" i="7"/>
  <c r="C11" i="22"/>
  <c r="E9" i="7"/>
  <c r="C11" i="23"/>
  <c r="D9" i="7"/>
  <c r="C16" i="17"/>
  <c r="K14" i="7" s="1"/>
  <c r="C16" i="18"/>
  <c r="J14" i="7" s="1"/>
  <c r="C16" i="19"/>
  <c r="I14" i="7"/>
  <c r="C16" i="20"/>
  <c r="H14" i="7"/>
  <c r="C16" i="21"/>
  <c r="G14" i="7"/>
  <c r="C16" i="22"/>
  <c r="E14" i="7" s="1"/>
  <c r="C18" i="23"/>
  <c r="D16" i="7"/>
  <c r="C18" i="22"/>
  <c r="E16" i="7"/>
  <c r="E33" i="7" s="1"/>
  <c r="E41" i="7"/>
  <c r="F41" i="7"/>
  <c r="C18" i="21"/>
  <c r="G16" i="7"/>
  <c r="G41" i="7"/>
  <c r="C18" i="20"/>
  <c r="H16" i="7"/>
  <c r="H32" i="7" s="1"/>
  <c r="H41" i="7"/>
  <c r="C18" i="19"/>
  <c r="I16" i="7" s="1"/>
  <c r="C18" i="18"/>
  <c r="J16" i="7"/>
  <c r="C18" i="17"/>
  <c r="K16" i="7"/>
  <c r="F33" i="7"/>
  <c r="G33" i="7"/>
  <c r="H33" i="7"/>
  <c r="I33" i="7"/>
  <c r="E32" i="7"/>
  <c r="F32" i="7"/>
  <c r="G32" i="7"/>
  <c r="E7" i="16"/>
  <c r="E8" i="16"/>
  <c r="E13" i="16"/>
  <c r="E14" i="16"/>
  <c r="C10" i="16"/>
  <c r="B49" i="16"/>
  <c r="C11" i="16"/>
  <c r="C59" i="16" s="1"/>
  <c r="C50" i="16"/>
  <c r="B50" i="16"/>
  <c r="C12" i="16"/>
  <c r="C51" i="16"/>
  <c r="B51" i="16"/>
  <c r="C13" i="16"/>
  <c r="C52" i="16"/>
  <c r="B52" i="16"/>
  <c r="B53" i="16"/>
  <c r="C16" i="23"/>
  <c r="D14" i="7" s="1"/>
  <c r="D10" i="1"/>
  <c r="D1" i="1" s="1"/>
  <c r="K10" i="1"/>
  <c r="K1" i="1" s="1"/>
  <c r="J10" i="1"/>
  <c r="J1" i="1"/>
  <c r="I10" i="1"/>
  <c r="I1" i="1" s="1"/>
  <c r="H10" i="1"/>
  <c r="H1" i="1"/>
  <c r="G10" i="1"/>
  <c r="G1" i="1" s="1"/>
  <c r="F10" i="1"/>
  <c r="F1" i="1" s="1"/>
  <c r="E10" i="1"/>
  <c r="E1" i="1" s="1"/>
  <c r="G25" i="23"/>
  <c r="F25" i="23"/>
  <c r="E25" i="23"/>
  <c r="D25" i="23"/>
  <c r="G24" i="23"/>
  <c r="F24" i="23"/>
  <c r="E24" i="23"/>
  <c r="D24" i="23"/>
  <c r="G23" i="23"/>
  <c r="F23" i="23"/>
  <c r="E23" i="23"/>
  <c r="D23" i="23"/>
  <c r="G22" i="23"/>
  <c r="F22" i="23"/>
  <c r="E22" i="23"/>
  <c r="D22" i="23"/>
  <c r="G21" i="23"/>
  <c r="F21" i="23"/>
  <c r="E21" i="23"/>
  <c r="D21" i="23"/>
  <c r="G20" i="23"/>
  <c r="F20" i="23"/>
  <c r="E20" i="23"/>
  <c r="D20" i="23"/>
  <c r="G19" i="23"/>
  <c r="F19" i="23"/>
  <c r="E19" i="23"/>
  <c r="D19" i="23"/>
  <c r="G18" i="23"/>
  <c r="F18" i="23"/>
  <c r="E18" i="23"/>
  <c r="D18" i="23"/>
  <c r="G17" i="23"/>
  <c r="F17" i="23"/>
  <c r="E17" i="23"/>
  <c r="D17" i="23"/>
  <c r="G16" i="23"/>
  <c r="F16" i="23"/>
  <c r="E16" i="23"/>
  <c r="D16" i="23"/>
  <c r="G15" i="23"/>
  <c r="F15" i="23"/>
  <c r="E15" i="23"/>
  <c r="D15" i="23"/>
  <c r="C15" i="23"/>
  <c r="G14" i="23"/>
  <c r="F14" i="23"/>
  <c r="E14" i="23"/>
  <c r="D14" i="23"/>
  <c r="G13" i="23"/>
  <c r="F13" i="23"/>
  <c r="E13" i="23"/>
  <c r="D13" i="23"/>
  <c r="G12" i="23"/>
  <c r="F12" i="23"/>
  <c r="E12" i="23"/>
  <c r="D12" i="23"/>
  <c r="G11" i="23"/>
  <c r="F11" i="23"/>
  <c r="E11" i="23"/>
  <c r="D11" i="23"/>
  <c r="G10" i="23"/>
  <c r="F10" i="23"/>
  <c r="E10" i="23"/>
  <c r="D10" i="23"/>
  <c r="G25" i="22"/>
  <c r="F25" i="22"/>
  <c r="E25" i="22"/>
  <c r="D25" i="22"/>
  <c r="G24" i="22"/>
  <c r="F24" i="22"/>
  <c r="E24" i="22"/>
  <c r="D24" i="22"/>
  <c r="G23" i="22"/>
  <c r="F23" i="22"/>
  <c r="E23" i="22"/>
  <c r="D23" i="22"/>
  <c r="G22" i="22"/>
  <c r="F22" i="22"/>
  <c r="E22" i="22"/>
  <c r="D22" i="22"/>
  <c r="G21" i="22"/>
  <c r="F21" i="22"/>
  <c r="E21" i="22"/>
  <c r="D21" i="22"/>
  <c r="G20" i="22"/>
  <c r="F20" i="22"/>
  <c r="E20" i="22"/>
  <c r="D20" i="22"/>
  <c r="G19" i="22"/>
  <c r="F19" i="22"/>
  <c r="E19" i="22"/>
  <c r="D19" i="22"/>
  <c r="G18" i="22"/>
  <c r="F18" i="22"/>
  <c r="E18" i="22"/>
  <c r="D18" i="22"/>
  <c r="G17" i="22"/>
  <c r="F17" i="22"/>
  <c r="E17" i="22"/>
  <c r="D17" i="22"/>
  <c r="G16" i="22"/>
  <c r="F16" i="22"/>
  <c r="E16" i="22"/>
  <c r="D16" i="22"/>
  <c r="G15" i="22"/>
  <c r="F15" i="22"/>
  <c r="E15" i="22"/>
  <c r="D15" i="22"/>
  <c r="C15" i="22"/>
  <c r="G14" i="22"/>
  <c r="F14" i="22"/>
  <c r="E14" i="22"/>
  <c r="D14" i="22"/>
  <c r="G13" i="22"/>
  <c r="F13" i="22"/>
  <c r="E13" i="22"/>
  <c r="D13" i="22"/>
  <c r="G12" i="22"/>
  <c r="F12" i="22"/>
  <c r="E12" i="22"/>
  <c r="D12" i="22"/>
  <c r="G11" i="22"/>
  <c r="F11" i="22"/>
  <c r="E11" i="22"/>
  <c r="D11" i="22"/>
  <c r="G10" i="22"/>
  <c r="F10" i="22"/>
  <c r="E10" i="22"/>
  <c r="D10" i="22"/>
  <c r="G25" i="21"/>
  <c r="F25" i="21"/>
  <c r="E25" i="21"/>
  <c r="D25" i="21"/>
  <c r="G24" i="21"/>
  <c r="F24" i="21"/>
  <c r="E24" i="21"/>
  <c r="D24" i="21"/>
  <c r="G23" i="21"/>
  <c r="F23" i="21"/>
  <c r="E23" i="21"/>
  <c r="D23" i="21"/>
  <c r="G22" i="21"/>
  <c r="F22" i="21"/>
  <c r="E22" i="21"/>
  <c r="D22" i="21"/>
  <c r="G21" i="21"/>
  <c r="F21" i="21"/>
  <c r="E21" i="21"/>
  <c r="D21" i="21"/>
  <c r="G20" i="21"/>
  <c r="F20" i="21"/>
  <c r="E20" i="21"/>
  <c r="D20" i="21"/>
  <c r="G19" i="21"/>
  <c r="F19" i="21"/>
  <c r="E19" i="21"/>
  <c r="D19" i="21"/>
  <c r="G18" i="21"/>
  <c r="F18" i="21"/>
  <c r="E18" i="21"/>
  <c r="D18" i="21"/>
  <c r="G17" i="21"/>
  <c r="F17" i="21"/>
  <c r="E17" i="21"/>
  <c r="D17" i="21"/>
  <c r="G16" i="21"/>
  <c r="F16" i="21"/>
  <c r="E16" i="21"/>
  <c r="D16" i="21"/>
  <c r="G15" i="21"/>
  <c r="F15" i="21"/>
  <c r="E15" i="21"/>
  <c r="D15" i="21"/>
  <c r="C15" i="21"/>
  <c r="G14" i="21"/>
  <c r="F14" i="21"/>
  <c r="E14" i="21"/>
  <c r="D14" i="21"/>
  <c r="G13" i="21"/>
  <c r="F13" i="21"/>
  <c r="E13" i="21"/>
  <c r="D13" i="21"/>
  <c r="G12" i="21"/>
  <c r="F12" i="21"/>
  <c r="E12" i="21"/>
  <c r="D12" i="21"/>
  <c r="G11" i="21"/>
  <c r="F11" i="21"/>
  <c r="E11" i="21"/>
  <c r="D11" i="21"/>
  <c r="G10" i="21"/>
  <c r="F10" i="21"/>
  <c r="E10" i="21"/>
  <c r="D10" i="21"/>
  <c r="A4" i="21"/>
  <c r="G25" i="20"/>
  <c r="F25" i="20"/>
  <c r="E25" i="20"/>
  <c r="D25" i="20"/>
  <c r="G24" i="20"/>
  <c r="F24" i="20"/>
  <c r="E24" i="20"/>
  <c r="D24" i="20"/>
  <c r="G23" i="20"/>
  <c r="F23" i="20"/>
  <c r="E23" i="20"/>
  <c r="D23" i="20"/>
  <c r="G22" i="20"/>
  <c r="F22" i="20"/>
  <c r="E22" i="20"/>
  <c r="D22" i="20"/>
  <c r="G21" i="20"/>
  <c r="F21" i="20"/>
  <c r="E21" i="20"/>
  <c r="D21" i="20"/>
  <c r="G20" i="20"/>
  <c r="F20" i="20"/>
  <c r="E20" i="20"/>
  <c r="D20" i="20"/>
  <c r="G19" i="20"/>
  <c r="F19" i="20"/>
  <c r="E19" i="20"/>
  <c r="D19" i="20"/>
  <c r="G18" i="20"/>
  <c r="F18" i="20"/>
  <c r="E18" i="20"/>
  <c r="D18" i="20"/>
  <c r="G17" i="20"/>
  <c r="F17" i="20"/>
  <c r="E17" i="20"/>
  <c r="D17" i="20"/>
  <c r="G16" i="20"/>
  <c r="F16" i="20"/>
  <c r="E16" i="20"/>
  <c r="D16" i="20"/>
  <c r="G15" i="20"/>
  <c r="F15" i="20"/>
  <c r="E15" i="20"/>
  <c r="D15" i="20"/>
  <c r="C15" i="20"/>
  <c r="G14" i="20"/>
  <c r="F14" i="20"/>
  <c r="E14" i="20"/>
  <c r="D14" i="20"/>
  <c r="G13" i="20"/>
  <c r="F13" i="20"/>
  <c r="E13" i="20"/>
  <c r="D13" i="20"/>
  <c r="G12" i="20"/>
  <c r="F12" i="20"/>
  <c r="E12" i="20"/>
  <c r="D12" i="20"/>
  <c r="G11" i="20"/>
  <c r="F11" i="20"/>
  <c r="E11" i="20"/>
  <c r="D11" i="20"/>
  <c r="G10" i="20"/>
  <c r="F10" i="20"/>
  <c r="E10" i="20"/>
  <c r="D10" i="20"/>
  <c r="A4" i="20"/>
  <c r="G25" i="19"/>
  <c r="F25" i="19"/>
  <c r="E25" i="19"/>
  <c r="D25" i="19"/>
  <c r="G24" i="19"/>
  <c r="F24" i="19"/>
  <c r="E24" i="19"/>
  <c r="D24" i="19"/>
  <c r="G23" i="19"/>
  <c r="F23" i="19"/>
  <c r="E23" i="19"/>
  <c r="D23" i="19"/>
  <c r="G22" i="19"/>
  <c r="F22" i="19"/>
  <c r="E22" i="19"/>
  <c r="D22" i="19"/>
  <c r="G21" i="19"/>
  <c r="F21" i="19"/>
  <c r="E21" i="19"/>
  <c r="D21" i="19"/>
  <c r="G20" i="19"/>
  <c r="F20" i="19"/>
  <c r="E20" i="19"/>
  <c r="D20" i="19"/>
  <c r="G19" i="19"/>
  <c r="F19" i="19"/>
  <c r="E19" i="19"/>
  <c r="D19" i="19"/>
  <c r="G18" i="19"/>
  <c r="F18" i="19"/>
  <c r="E18" i="19"/>
  <c r="D18" i="19"/>
  <c r="G17" i="19"/>
  <c r="F17" i="19"/>
  <c r="E17" i="19"/>
  <c r="D17" i="19"/>
  <c r="G16" i="19"/>
  <c r="F16" i="19"/>
  <c r="E16" i="19"/>
  <c r="D16" i="19"/>
  <c r="G15" i="19"/>
  <c r="F15" i="19"/>
  <c r="E15" i="19"/>
  <c r="D15" i="19"/>
  <c r="C15" i="19"/>
  <c r="G14" i="19"/>
  <c r="F14" i="19"/>
  <c r="E14" i="19"/>
  <c r="D14" i="19"/>
  <c r="G13" i="19"/>
  <c r="F13" i="19"/>
  <c r="E13" i="19"/>
  <c r="D13" i="19"/>
  <c r="G12" i="19"/>
  <c r="F12" i="19"/>
  <c r="E12" i="19"/>
  <c r="D12" i="19"/>
  <c r="C12" i="19"/>
  <c r="G11" i="19"/>
  <c r="F11" i="19"/>
  <c r="E11" i="19"/>
  <c r="D11" i="19"/>
  <c r="G10" i="19"/>
  <c r="F10" i="19"/>
  <c r="E10" i="19"/>
  <c r="D10" i="19"/>
  <c r="A4" i="19"/>
  <c r="G25" i="18"/>
  <c r="F25" i="18"/>
  <c r="E25" i="18"/>
  <c r="D25" i="18"/>
  <c r="G24" i="18"/>
  <c r="F24" i="18"/>
  <c r="E24" i="18"/>
  <c r="D24" i="18"/>
  <c r="G23" i="18"/>
  <c r="F23" i="18"/>
  <c r="E23" i="18"/>
  <c r="D23" i="18"/>
  <c r="G22" i="18"/>
  <c r="F22" i="18"/>
  <c r="E22" i="18"/>
  <c r="D22" i="18"/>
  <c r="G21" i="18"/>
  <c r="F21" i="18"/>
  <c r="E21" i="18"/>
  <c r="D21" i="18"/>
  <c r="G20" i="18"/>
  <c r="F20" i="18"/>
  <c r="E20" i="18"/>
  <c r="D20" i="18"/>
  <c r="G19" i="18"/>
  <c r="F19" i="18"/>
  <c r="E19" i="18"/>
  <c r="D19" i="18"/>
  <c r="G18" i="18"/>
  <c r="F18" i="18"/>
  <c r="E18" i="18"/>
  <c r="D18" i="18"/>
  <c r="G17" i="18"/>
  <c r="F17" i="18"/>
  <c r="E17" i="18"/>
  <c r="D17" i="18"/>
  <c r="G16" i="18"/>
  <c r="F16" i="18"/>
  <c r="E16" i="18"/>
  <c r="D16" i="18"/>
  <c r="G15" i="18"/>
  <c r="F15" i="18"/>
  <c r="E15" i="18"/>
  <c r="D15" i="18"/>
  <c r="C15" i="18"/>
  <c r="G14" i="18"/>
  <c r="F14" i="18"/>
  <c r="E14" i="18"/>
  <c r="D14" i="18"/>
  <c r="G13" i="18"/>
  <c r="F13" i="18"/>
  <c r="E13" i="18"/>
  <c r="D13" i="18"/>
  <c r="G12" i="18"/>
  <c r="F12" i="18"/>
  <c r="E12" i="18"/>
  <c r="D12" i="18"/>
  <c r="G11" i="18"/>
  <c r="F11" i="18"/>
  <c r="E11" i="18"/>
  <c r="D11" i="18"/>
  <c r="G10" i="18"/>
  <c r="F10" i="18"/>
  <c r="E10" i="18"/>
  <c r="D10" i="18"/>
  <c r="A4" i="18"/>
  <c r="H25" i="17"/>
  <c r="G25" i="17"/>
  <c r="F25" i="17"/>
  <c r="E25" i="17"/>
  <c r="D25" i="17"/>
  <c r="H24" i="17"/>
  <c r="G24" i="17"/>
  <c r="F24" i="17"/>
  <c r="E24" i="17"/>
  <c r="D24" i="17"/>
  <c r="H23" i="17"/>
  <c r="G23" i="17"/>
  <c r="F23" i="17"/>
  <c r="E23" i="17"/>
  <c r="D23" i="17"/>
  <c r="H22" i="17"/>
  <c r="G22" i="17"/>
  <c r="F22" i="17"/>
  <c r="E22" i="17"/>
  <c r="D22" i="17"/>
  <c r="H21" i="17"/>
  <c r="G21" i="17"/>
  <c r="F21" i="17"/>
  <c r="E21" i="17"/>
  <c r="D21" i="17"/>
  <c r="H20" i="17"/>
  <c r="G20" i="17"/>
  <c r="F20" i="17"/>
  <c r="E20" i="17"/>
  <c r="D20" i="17"/>
  <c r="H19" i="17"/>
  <c r="G19" i="17"/>
  <c r="F19" i="17"/>
  <c r="E19" i="17"/>
  <c r="D19" i="17"/>
  <c r="H18" i="17"/>
  <c r="G18" i="17"/>
  <c r="F18" i="17"/>
  <c r="E18" i="17"/>
  <c r="D18" i="17"/>
  <c r="H17" i="17"/>
  <c r="G17" i="17"/>
  <c r="F17" i="17"/>
  <c r="E17" i="17"/>
  <c r="D17" i="17"/>
  <c r="H16" i="17"/>
  <c r="G16" i="17"/>
  <c r="F16" i="17"/>
  <c r="E16" i="17"/>
  <c r="D16" i="17"/>
  <c r="H15" i="17"/>
  <c r="G15" i="17"/>
  <c r="F15" i="17"/>
  <c r="E15" i="17"/>
  <c r="D15" i="17"/>
  <c r="C15" i="17"/>
  <c r="H14" i="17"/>
  <c r="G14" i="17"/>
  <c r="F14" i="17"/>
  <c r="E14" i="17"/>
  <c r="D14" i="17"/>
  <c r="H13" i="17"/>
  <c r="G13" i="17"/>
  <c r="F13" i="17"/>
  <c r="E13" i="17"/>
  <c r="D13" i="17"/>
  <c r="H12" i="17"/>
  <c r="G12" i="17"/>
  <c r="F12" i="17"/>
  <c r="E12" i="17"/>
  <c r="D12" i="17"/>
  <c r="H11" i="17"/>
  <c r="G11" i="17"/>
  <c r="F11" i="17"/>
  <c r="E11" i="17"/>
  <c r="D11" i="17"/>
  <c r="H10" i="17"/>
  <c r="G10" i="17"/>
  <c r="F10" i="17"/>
  <c r="E10" i="17"/>
  <c r="D10" i="17"/>
  <c r="A4" i="17"/>
  <c r="K13" i="16"/>
  <c r="K7" i="16"/>
  <c r="K11" i="16"/>
  <c r="K12" i="16"/>
  <c r="J8" i="16"/>
  <c r="H20" i="16"/>
  <c r="H10" i="16"/>
  <c r="H14" i="16"/>
  <c r="H7" i="16"/>
  <c r="B48" i="16"/>
  <c r="C9" i="16"/>
  <c r="B68" i="16"/>
  <c r="G20" i="16"/>
  <c r="I20" i="16"/>
  <c r="J20" i="16"/>
  <c r="G14" i="16"/>
  <c r="F13" i="16"/>
  <c r="G13" i="16"/>
  <c r="G12" i="16"/>
  <c r="J12" i="16"/>
  <c r="G11" i="16"/>
  <c r="I11" i="16"/>
  <c r="G10" i="16"/>
  <c r="I10" i="16"/>
  <c r="J10" i="16"/>
  <c r="F8" i="16"/>
  <c r="G8" i="16"/>
  <c r="I8" i="16"/>
  <c r="F7" i="16"/>
  <c r="G7" i="16"/>
  <c r="I7" i="16"/>
  <c r="J7" i="16"/>
  <c r="B84" i="16"/>
  <c r="B83" i="16"/>
  <c r="B82" i="16"/>
  <c r="B81" i="16"/>
  <c r="B80" i="16"/>
  <c r="B79" i="16"/>
  <c r="B97" i="16"/>
  <c r="C96" i="16"/>
  <c r="B96" i="16"/>
  <c r="C95" i="16"/>
  <c r="B95" i="16"/>
  <c r="B94" i="16"/>
  <c r="B93" i="16"/>
  <c r="B92" i="16"/>
  <c r="C83" i="16"/>
  <c r="C82" i="16"/>
  <c r="B73" i="16"/>
  <c r="B72" i="16"/>
  <c r="C71" i="16"/>
  <c r="B71" i="16"/>
  <c r="B70" i="16"/>
  <c r="B69" i="16"/>
  <c r="B28" i="16"/>
  <c r="I64" i="16"/>
  <c r="E64" i="16"/>
  <c r="B62" i="16"/>
  <c r="C61" i="16"/>
  <c r="B61" i="16"/>
  <c r="C60" i="16"/>
  <c r="B60" i="16"/>
  <c r="B59" i="16"/>
  <c r="B58" i="16"/>
  <c r="B57" i="16"/>
  <c r="B41" i="16"/>
  <c r="C40" i="16"/>
  <c r="B40" i="16"/>
  <c r="C39" i="16"/>
  <c r="B39" i="16"/>
  <c r="C38" i="16"/>
  <c r="B38" i="16"/>
  <c r="B37" i="16"/>
  <c r="B36" i="16"/>
  <c r="B31" i="16"/>
  <c r="C30" i="16"/>
  <c r="B30" i="16"/>
  <c r="C29" i="16"/>
  <c r="B29" i="16"/>
  <c r="B27" i="16"/>
  <c r="B26" i="16"/>
  <c r="F19" i="7"/>
  <c r="G9" i="16"/>
  <c r="C48" i="16"/>
  <c r="C94" i="16"/>
  <c r="C28" i="16"/>
  <c r="C81" i="16"/>
  <c r="C70" i="16"/>
  <c r="C79" i="16"/>
  <c r="C57" i="16"/>
  <c r="C36" i="16"/>
  <c r="C92" i="16"/>
  <c r="C68" i="16"/>
  <c r="C26" i="16"/>
  <c r="C72" i="16"/>
  <c r="J32" i="7" l="1"/>
  <c r="J41" i="7"/>
  <c r="J33" i="7"/>
  <c r="C69" i="16"/>
  <c r="C49" i="16"/>
  <c r="C37" i="16"/>
  <c r="C27" i="16"/>
  <c r="C93" i="16"/>
  <c r="G18" i="16"/>
  <c r="I41" i="7"/>
  <c r="I32" i="7"/>
  <c r="E37" i="7"/>
  <c r="I37" i="7"/>
  <c r="D36" i="7"/>
  <c r="D37" i="7" s="1"/>
  <c r="D41" i="7"/>
  <c r="E20" i="16"/>
  <c r="C58" i="16"/>
  <c r="C80" i="16"/>
  <c r="E19" i="7"/>
  <c r="F9" i="16" s="1"/>
  <c r="K19" i="7"/>
  <c r="D32" i="7"/>
  <c r="H18" i="16"/>
  <c r="K41" i="7"/>
  <c r="I19" i="7"/>
  <c r="J9" i="16" s="1"/>
  <c r="K20" i="16"/>
  <c r="J36" i="7"/>
  <c r="J37" i="7" s="1"/>
  <c r="F18" i="16"/>
  <c r="K18" i="16"/>
  <c r="D19" i="7"/>
  <c r="E9" i="16" s="1"/>
  <c r="J19" i="7"/>
  <c r="K9" i="16" s="1"/>
  <c r="H19" i="7"/>
  <c r="I9" i="16" s="1"/>
  <c r="I18" i="16" s="1"/>
  <c r="K32" i="7"/>
  <c r="K33" i="7"/>
  <c r="D33" i="7"/>
  <c r="I40" i="16" l="1"/>
  <c r="I52" i="16"/>
  <c r="I84" i="16"/>
  <c r="I97" i="16" s="1"/>
  <c r="I48" i="16"/>
  <c r="I57" i="16" s="1"/>
  <c r="I53" i="16"/>
  <c r="I73" i="16" s="1"/>
  <c r="I50" i="16"/>
  <c r="I51" i="16"/>
  <c r="I36" i="16"/>
  <c r="I38" i="16"/>
  <c r="I41" i="16"/>
  <c r="I39" i="16"/>
  <c r="I37" i="16"/>
  <c r="I49" i="16"/>
  <c r="I79" i="16"/>
  <c r="I92" i="16" s="1"/>
  <c r="K37" i="16"/>
  <c r="K79" i="16"/>
  <c r="K92" i="16" s="1"/>
  <c r="K36" i="16"/>
  <c r="K50" i="16"/>
  <c r="K38" i="16"/>
  <c r="K49" i="16"/>
  <c r="K41" i="16"/>
  <c r="K48" i="16"/>
  <c r="K52" i="16"/>
  <c r="K51" i="16"/>
  <c r="K53" i="16"/>
  <c r="K40" i="16"/>
  <c r="K39" i="16"/>
  <c r="F36" i="16"/>
  <c r="F39" i="16"/>
  <c r="F52" i="16"/>
  <c r="F53" i="16"/>
  <c r="F40" i="16"/>
  <c r="F49" i="16"/>
  <c r="F37" i="16"/>
  <c r="F48" i="16"/>
  <c r="F38" i="16"/>
  <c r="F79" i="16"/>
  <c r="F92" i="16" s="1"/>
  <c r="F51" i="16"/>
  <c r="F41" i="16"/>
  <c r="F50" i="16"/>
  <c r="E18" i="16"/>
  <c r="I26" i="16" s="1"/>
  <c r="J18" i="16"/>
  <c r="H48" i="16"/>
  <c r="H79" i="16"/>
  <c r="H92" i="16" s="1"/>
  <c r="H52" i="16"/>
  <c r="H51" i="16"/>
  <c r="H40" i="16"/>
  <c r="H50" i="16"/>
  <c r="H36" i="16"/>
  <c r="H53" i="16"/>
  <c r="H37" i="16"/>
  <c r="H39" i="16"/>
  <c r="H41" i="16"/>
  <c r="H49" i="16"/>
  <c r="H38" i="16"/>
  <c r="G37" i="16"/>
  <c r="G51" i="16"/>
  <c r="G53" i="16"/>
  <c r="G36" i="16"/>
  <c r="G48" i="16"/>
  <c r="G49" i="16"/>
  <c r="G79" i="16"/>
  <c r="G92" i="16" s="1"/>
  <c r="G41" i="16"/>
  <c r="G40" i="16"/>
  <c r="G52" i="16"/>
  <c r="G38" i="16"/>
  <c r="G50" i="16"/>
  <c r="G39" i="16"/>
  <c r="G58" i="16" l="1"/>
  <c r="G69" i="16" s="1"/>
  <c r="G80" i="16" s="1"/>
  <c r="G93" i="16" s="1"/>
  <c r="H58" i="16"/>
  <c r="H69" i="16"/>
  <c r="H80" i="16" s="1"/>
  <c r="H93" i="16" s="1"/>
  <c r="G61" i="16"/>
  <c r="G62" i="16" s="1"/>
  <c r="G64" i="16" s="1"/>
  <c r="F73" i="16"/>
  <c r="F84" i="16" s="1"/>
  <c r="F97" i="16" s="1"/>
  <c r="E26" i="16"/>
  <c r="G73" i="16"/>
  <c r="G84" i="16" s="1"/>
  <c r="G97" i="16" s="1"/>
  <c r="H59" i="16"/>
  <c r="H70" i="16" s="1"/>
  <c r="H81" i="16" s="1"/>
  <c r="H94" i="16" s="1"/>
  <c r="J36" i="16"/>
  <c r="J39" i="16"/>
  <c r="J48" i="16"/>
  <c r="J57" i="16" s="1"/>
  <c r="J50" i="16"/>
  <c r="J52" i="16"/>
  <c r="J38" i="16"/>
  <c r="J79" i="16"/>
  <c r="J92" i="16" s="1"/>
  <c r="J40" i="16"/>
  <c r="J53" i="16"/>
  <c r="J41" i="16"/>
  <c r="J49" i="16"/>
  <c r="J37" i="16"/>
  <c r="J51" i="16"/>
  <c r="F57" i="16"/>
  <c r="F61" i="16"/>
  <c r="F62" i="16" s="1"/>
  <c r="F64" i="16" s="1"/>
  <c r="F72" i="16"/>
  <c r="F83" i="16" s="1"/>
  <c r="F96" i="16" s="1"/>
  <c r="K60" i="16"/>
  <c r="K71" i="16"/>
  <c r="K82" i="16" s="1"/>
  <c r="K95" i="16" s="1"/>
  <c r="K59" i="16"/>
  <c r="K70" i="16"/>
  <c r="K81" i="16" s="1"/>
  <c r="K94" i="16" s="1"/>
  <c r="I60" i="16"/>
  <c r="I71" i="16" s="1"/>
  <c r="I82" i="16" s="1"/>
  <c r="I95" i="16" s="1"/>
  <c r="G57" i="16"/>
  <c r="G60" i="16"/>
  <c r="G71" i="16" s="1"/>
  <c r="G82" i="16" s="1"/>
  <c r="G95" i="16" s="1"/>
  <c r="F59" i="16"/>
  <c r="F70" i="16"/>
  <c r="F81" i="16" s="1"/>
  <c r="F94" i="16" s="1"/>
  <c r="K61" i="16"/>
  <c r="K62" i="16" s="1"/>
  <c r="K64" i="16" s="1"/>
  <c r="I59" i="16"/>
  <c r="I70" i="16" s="1"/>
  <c r="I81" i="16" s="1"/>
  <c r="I94" i="16" s="1"/>
  <c r="I61" i="16"/>
  <c r="I72" i="16"/>
  <c r="I83" i="16" s="1"/>
  <c r="I96" i="16" s="1"/>
  <c r="E53" i="16"/>
  <c r="E73" i="16" s="1"/>
  <c r="E84" i="16" s="1"/>
  <c r="E97" i="16" s="1"/>
  <c r="E79" i="16"/>
  <c r="E52" i="16"/>
  <c r="G31" i="16"/>
  <c r="G29" i="16"/>
  <c r="E40" i="16"/>
  <c r="E49" i="16"/>
  <c r="E51" i="16"/>
  <c r="H31" i="16"/>
  <c r="E41" i="16"/>
  <c r="I27" i="16"/>
  <c r="K30" i="16"/>
  <c r="E37" i="16"/>
  <c r="F31" i="16"/>
  <c r="G27" i="16"/>
  <c r="E39" i="16"/>
  <c r="G30" i="16"/>
  <c r="E28" i="16"/>
  <c r="F27" i="16"/>
  <c r="J28" i="16"/>
  <c r="H30" i="16"/>
  <c r="E38" i="16"/>
  <c r="E36" i="16"/>
  <c r="E48" i="16"/>
  <c r="E50" i="16"/>
  <c r="J29" i="16"/>
  <c r="K28" i="16"/>
  <c r="I28" i="16"/>
  <c r="H27" i="16"/>
  <c r="E30" i="16"/>
  <c r="K31" i="16"/>
  <c r="H29" i="16"/>
  <c r="F30" i="16"/>
  <c r="J31" i="16"/>
  <c r="I30" i="16"/>
  <c r="F28" i="16"/>
  <c r="I31" i="16"/>
  <c r="F29" i="16"/>
  <c r="J27" i="16"/>
  <c r="G28" i="16"/>
  <c r="E29" i="16"/>
  <c r="H28" i="16"/>
  <c r="H26" i="16"/>
  <c r="J30" i="16"/>
  <c r="I29" i="16"/>
  <c r="G26" i="16"/>
  <c r="E31" i="16"/>
  <c r="K27" i="16"/>
  <c r="K29" i="16"/>
  <c r="E27" i="16"/>
  <c r="G59" i="16"/>
  <c r="G70" i="16"/>
  <c r="G81" i="16" s="1"/>
  <c r="G94" i="16" s="1"/>
  <c r="K58" i="16"/>
  <c r="K69" i="16"/>
  <c r="K80" i="16" s="1"/>
  <c r="K93" i="16" s="1"/>
  <c r="H60" i="16"/>
  <c r="H71" i="16"/>
  <c r="H82" i="16" s="1"/>
  <c r="H95" i="16" s="1"/>
  <c r="F26" i="16"/>
  <c r="F58" i="16"/>
  <c r="F69" i="16"/>
  <c r="F80" i="16" s="1"/>
  <c r="F93" i="16" s="1"/>
  <c r="K57" i="16"/>
  <c r="I58" i="16"/>
  <c r="I69" i="16" s="1"/>
  <c r="I80" i="16" s="1"/>
  <c r="I93" i="16" s="1"/>
  <c r="H57" i="16"/>
  <c r="J26" i="16"/>
  <c r="H61" i="16"/>
  <c r="H62" i="16" s="1"/>
  <c r="H64" i="16" s="1"/>
  <c r="K26" i="16"/>
  <c r="F60" i="16"/>
  <c r="F71" i="16"/>
  <c r="F82" i="16" s="1"/>
  <c r="F95" i="16" s="1"/>
  <c r="E58" i="16" l="1"/>
  <c r="E69" i="16"/>
  <c r="E80" i="16" s="1"/>
  <c r="E93" i="16" s="1"/>
  <c r="J60" i="16"/>
  <c r="J71" i="16"/>
  <c r="J82" i="16" s="1"/>
  <c r="J95" i="16" s="1"/>
  <c r="K73" i="16"/>
  <c r="K84" i="16" s="1"/>
  <c r="K97" i="16" s="1"/>
  <c r="E59" i="16"/>
  <c r="E70" i="16"/>
  <c r="E81" i="16" s="1"/>
  <c r="E94" i="16" s="1"/>
  <c r="J58" i="16"/>
  <c r="J69" i="16"/>
  <c r="J80" i="16" s="1"/>
  <c r="J93" i="16" s="1"/>
  <c r="G72" i="16"/>
  <c r="G83" i="16" s="1"/>
  <c r="G96" i="16" s="1"/>
  <c r="E60" i="16"/>
  <c r="E71" i="16" s="1"/>
  <c r="E82" i="16" s="1"/>
  <c r="E92" i="16"/>
  <c r="E57" i="16"/>
  <c r="E61" i="16"/>
  <c r="E72" i="16"/>
  <c r="E83" i="16" s="1"/>
  <c r="E96" i="16" s="1"/>
  <c r="H73" i="16"/>
  <c r="H84" i="16" s="1"/>
  <c r="H97" i="16" s="1"/>
  <c r="J61" i="16"/>
  <c r="J62" i="16" s="1"/>
  <c r="J64" i="16" s="1"/>
  <c r="H72" i="16"/>
  <c r="H83" i="16" s="1"/>
  <c r="H96" i="16" s="1"/>
  <c r="K72" i="16"/>
  <c r="K83" i="16" s="1"/>
  <c r="K96" i="16" s="1"/>
  <c r="J59" i="16"/>
  <c r="J70" i="16"/>
  <c r="J81" i="16" s="1"/>
  <c r="J94" i="16" s="1"/>
  <c r="E95" i="16" l="1"/>
  <c r="D43" i="7"/>
  <c r="J73" i="16"/>
  <c r="J84" i="16" s="1"/>
  <c r="J97" i="16" s="1"/>
  <c r="J72" i="16"/>
  <c r="J83" i="16" s="1"/>
  <c r="J96" i="16" s="1"/>
</calcChain>
</file>

<file path=xl/sharedStrings.xml><?xml version="1.0" encoding="utf-8"?>
<sst xmlns="http://schemas.openxmlformats.org/spreadsheetml/2006/main" count="342" uniqueCount="142">
  <si>
    <t>Наименование показателей</t>
  </si>
  <si>
    <t>А</t>
  </si>
  <si>
    <t>Б</t>
  </si>
  <si>
    <t>Количество зарегистрированных налоговых деклараций формы 3-НДФЛ, всего  (единиц)</t>
  </si>
  <si>
    <t>Из строки 1010 количество зарегистрированных налоговых деклараций формы 3-НДФЛ по доходам 2008 года, всего (единиц)</t>
  </si>
  <si>
    <t>Количество налогоплательщиков, представивших налоговую декларацию формы 3-НДФЛ по доходам 2008 года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</si>
  <si>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1 000 000  руб. до 10 000 000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</si>
  <si>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10 000 000 руб. до 100 000 000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</si>
  <si>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100 000 000 руб. до 500 000 000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</si>
  <si>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500 000 000 руб. до 1 000 000 000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</si>
  <si>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1 000 000 000 руб. до 10 000 000 000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</si>
  <si>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10 000 000 000 руб. и выше (чел.)</t>
  </si>
  <si>
    <t>Количество налогоплательщиков представивших декларацию по доходам 2008 года  (чел.)</t>
  </si>
  <si>
    <t>Общая сумма дохода, заявленная налогоплательщиками (из строки 3010) в представленных актуальных декларациях (тыс.руб.)</t>
  </si>
  <si>
    <t>Количество актуальных деклараций с нулевой суммой дохода от предпринимательской деятельности и частной практики (единиц</t>
  </si>
  <si>
    <t>C</t>
  </si>
  <si>
    <t>Количество актуальных деклараций, в которых общая сумма расходов, учитываемых в составе профессионального налогового вычета, равна или превышает сумму дохода от предпринимательской деятельности и частной практики (единиц)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</si>
  <si>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 млн.руб. до 10 млн.руб.(чел.)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</si>
  <si>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 млн.руб. до 100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</si>
  <si>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100 млн.руб. до 500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</si>
  <si>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500 млн.руб. до 1 млрд.руб.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</si>
  <si>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свыше 1 млрд.руб. (чел.)</t>
  </si>
  <si>
    <t>Description</t>
  </si>
  <si>
    <t>A1</t>
  </si>
  <si>
    <t>Number of tax payers with income from 1,000,000 to 10,000,000 RUB</t>
  </si>
  <si>
    <t>Number of tax payers with income from 10,000,000 to 100,000,000 RUB</t>
  </si>
  <si>
    <t>Number of tax payers with income from 100,000,000 to 500,000,000 RUB</t>
  </si>
  <si>
    <t>Number of tax payers with income from 500,000,000 to 1,000,000,000 RUB</t>
  </si>
  <si>
    <t>Number of tax payers with income from 1,000,000,000 to 10,000,000,000 RUB</t>
  </si>
  <si>
    <t>Code / Year</t>
  </si>
  <si>
    <t>Number of tax payers with income less than 1,000,000 RUB</t>
  </si>
  <si>
    <t xml:space="preserve">Общая сумма дохода от предпринимательской деятельности и частной практики по актуальным декларациям налогоплательщиков из строки 3010 </t>
  </si>
  <si>
    <t>Общая сумма дохода по проверенным актуальным декларациям из строки 2015 (тыс.руб.) [из Р2, только те кто прошел проверку и по которым начислен налог]</t>
  </si>
  <si>
    <t>Number of declarations according to law</t>
  </si>
  <si>
    <t>Total Income declared in PIT3 (RUB)</t>
  </si>
  <si>
    <t>Камерные декларации</t>
  </si>
  <si>
    <t>share of ent. Income in 2013 = 8,6%</t>
  </si>
  <si>
    <t>Income range in RUB</t>
  </si>
  <si>
    <t>Total</t>
  </si>
  <si>
    <t>Total income reported in PIT3</t>
  </si>
  <si>
    <t>Relative frequency</t>
  </si>
  <si>
    <t>PARETO INTERPOLATION</t>
  </si>
  <si>
    <r>
      <t>F</t>
    </r>
    <r>
      <rPr>
        <sz val="8"/>
        <color theme="1"/>
        <rFont val="Arial"/>
        <family val="2"/>
      </rPr>
      <t>i</t>
    </r>
  </si>
  <si>
    <t>a</t>
  </si>
  <si>
    <t>Total income in the range (RUB)</t>
  </si>
  <si>
    <t>Range mean (RUB)</t>
  </si>
  <si>
    <t>Number of taxpayers submitting PIT</t>
  </si>
  <si>
    <t>negative</t>
  </si>
  <si>
    <t>PIT3: P3</t>
  </si>
  <si>
    <t xml:space="preserve">as % of total </t>
  </si>
  <si>
    <t>Number of registred 3-NFDL declarations, total (units)</t>
  </si>
  <si>
    <r>
      <t>of which [</t>
    </r>
    <r>
      <rPr>
        <i/>
        <u/>
        <sz val="11"/>
        <color theme="1"/>
        <rFont val="Arial"/>
        <family val="2"/>
      </rPr>
      <t>code 1010</t>
    </r>
    <r>
      <rPr>
        <sz val="11"/>
        <color theme="1"/>
        <rFont val="Arial"/>
        <family val="2"/>
      </rPr>
      <t>] the number registred 3-NFDL declarations from income in year [</t>
    </r>
    <r>
      <rPr>
        <i/>
        <u/>
        <sz val="11"/>
        <color theme="1"/>
        <rFont val="Arial"/>
        <family val="2"/>
      </rPr>
      <t>row 2</t>
    </r>
    <r>
      <rPr>
        <sz val="11"/>
        <color theme="1"/>
        <rFont val="Arial"/>
        <family val="2"/>
      </rPr>
      <t>] , total (units)</t>
    </r>
  </si>
  <si>
    <t>Number of taxpayers who submitted PIT3 (persons)</t>
  </si>
  <si>
    <t>Number of tax payers with income more than 10,000,000,000 RUB</t>
  </si>
  <si>
    <t>PIT3 - Section I [Раздел; Razdel I]</t>
  </si>
  <si>
    <t>Cведения о декларациях по доходам 2008 года, представленных индивидуальными предпринимателями, главами крестьянских (фермерских) хозяйств, адвокатами и другими лицами, занимающимися частной практикой 
(по данным налогоплательщика)</t>
  </si>
  <si>
    <t>Section III (Раздел III)      Only Entrepreneurial Activity</t>
  </si>
  <si>
    <t xml:space="preserve">Information about declarations for incomes in 2008, submitted by individual entrepreneurs, heads of peasant (farm) households, lawyers and other persons engaged in private practice
(according to the taxpayer data) </t>
  </si>
  <si>
    <t>Форма №1-ДДК</t>
  </si>
  <si>
    <t>Раздел III</t>
  </si>
  <si>
    <t>Cведения о налоговых декларациях формы 3-НДФЛ о доходах 2015 года, представленных индивидуальными предпринимателями, 
главами крестьянских (фермерских) хозяйств, адвокатами, учредившими адвокатский кабинет, арбитражными управляющими 
и другими лицами, занимающимися частной практикой (по данным налогоплательщика)</t>
  </si>
  <si>
    <t>Всего по Российской Федерации</t>
  </si>
  <si>
    <t>Код 
строки</t>
  </si>
  <si>
    <t>Данные декларирования</t>
  </si>
  <si>
    <t>Всего</t>
  </si>
  <si>
    <t>Индивиду-
альные предприни-
матели</t>
  </si>
  <si>
    <t>Главы крестьянских (фермерских) хозяйств</t>
  </si>
  <si>
    <t>Нотариусы и другие лица, занимающиеся частной практикой</t>
  </si>
  <si>
    <t>Адвокаты, учредившие адвокатские кабинеты</t>
  </si>
  <si>
    <t>Арбитражные управляющие</t>
  </si>
  <si>
    <t>Количество налогоплательщиков представивших актуальную декларацию о доходах 2015 года  (чел.)</t>
  </si>
  <si>
    <t>Общая сумма дохода от предпринимательской, адвокатской деятельности и частной практики по актуальным декларациям налогоплательщиков из строки 3010 (тыс. руб.)</t>
  </si>
  <si>
    <t>Количество актуальных деклараций с нулевой суммой дохода от предпринимательской, адвокатской деятельности и частной практики (единиц)</t>
  </si>
  <si>
    <t>Общая сумма фактически произведенных расходов, учитываемых в составе профессионального налогового  вычета, заявленная налогоплательщиками по доходам от предпринимательской, адвокатской деятельности и частной практики по актуальным  декларациям (тыс. руб.)</t>
  </si>
  <si>
    <t>Количество актуальных деклараций, в которых общая сумма фактически произведенных расходов, учитываемых в составе профессионального налогового вычета, равна или превышает сумму дохода от предпринимательской, адвокатской деятельности и частной практики (единиц)</t>
  </si>
  <si>
    <t>Общая сумма дохода от предпринимательской, адвокатской деятельности и частной практики, заявленная налогоплательщиками по декларациям из строки 3060 (тыс.руб.)</t>
  </si>
  <si>
    <t>Налоговая база, указанная налогоплательщиками (из строки 3010) в представленных актуальных декларациях  (тыс. руб.)</t>
  </si>
  <si>
    <t>Сумма налога, исчисленная к уплате по актуальным декларациям налогоплательщиков из строки 3010 (тыс. руб.)</t>
  </si>
  <si>
    <t>Сумма налога, подлежащая возврату из бюджета, заявленная в актуальных декларациях налогоплательщиков из строки 3010 (тыс. руб.)</t>
  </si>
  <si>
    <t>Сумма налога, подлежащая уплате (доплате) в бюджет, заявленная в актуальных декларациях налогоплательщиков из строки 3010 (тыс. руб.)</t>
  </si>
  <si>
    <t>Cведения о налоговых декларациях формы 3-НДФЛ о доходах 2014 года, представленных индивидуальными предпринимателями, главами крестьянских (фермерских) хозяйств, адвокатами, учредившими адвокатский кабинет, 
и другими лицами, занимающимися частной практикой (по данным налогоплательщика)</t>
  </si>
  <si>
    <t>Количество налогоплательщиков представивших актуальную декларацию о доходах 2014 года  (чел.)</t>
  </si>
  <si>
    <t>Cведения о налоговых декларациях формы 3-НДФЛ о доходах 2013 года, представленных индивидуальными предпринимателями, главами крестьянских (фермерских) хозяйств, адвокатами, учредившими адвокатский кабинет, 
и другими лицами, занимающимися частной практикой (по данным налогоплательщика)</t>
  </si>
  <si>
    <t>Количество налогоплательщиков представивших актуальную декларацию о доходах 2013 года  (чел.)</t>
  </si>
  <si>
    <t>Общая сумма дохода от предпринимательской деятельности и частной практики по актуальным декларациям налогоплательщиков из строки 3010 (тыс. руб.)</t>
  </si>
  <si>
    <t>Количество актуальных деклараций с нулевой суммой дохода от предпринимательской деятельности и частной практики (единиц)</t>
  </si>
  <si>
    <t>Общая сумма фактически произведенных расходов, учитываемых в составе профессионального налогового  вычета, заявленная налогоплательщиками по доходам от предпринимательской деятельности и частной практики по актуальным  декларациям (тыс. руб.)</t>
  </si>
  <si>
    <t>Количество актуальных деклараций, в которых общая сумма фактически произведенных расходов, учитываемых в составе профессионального налогового вычета, равна или превышает сумму дохода от предпринимательской деятельности и частной практики (единиц)</t>
  </si>
  <si>
    <t>Общая сумма дохода от предпринимательской деятельности и частной практики, заявленная налогоплательщиками по декларациям из строки 3060 (тыс.руб.)</t>
  </si>
  <si>
    <t>Cведения о декларациях о доходах 2012 года, представленных индивидуальными предпринимателями главами крестьянских (фермерских) хозяйств, адвокатами, учредившими адвокатский кабинет, и другими лицами, занимающимися частной практикой 
(по данным налогоплательщика)</t>
  </si>
  <si>
    <t>Количество налогоплательщиков представивших актуальную декларацию о доходах 2012 года  (чел.)</t>
  </si>
  <si>
    <t>Общая сумма фактически произведенных расходов, учитываемых в составе профессионального налогового  вычета, заявленная алогоплательщиками по доходам от предпринимательской деятельности и частной практики по актуальным  декларациям (тыс. руб.)</t>
  </si>
  <si>
    <t>Cведения о декларациях о доходах 2011 года, представленных индивидуальными предпринимателями главами крестьянских (фермерских) хозяйств, адвокатами, учредившими адвокатский кабинет, и другими лицами, занимающимися частной практикой 
(по данным налогоплательщика)</t>
  </si>
  <si>
    <t>Количество налогоплательщиков представивших актуальную декларацию о доходах 2011 года  (чел.)</t>
  </si>
  <si>
    <t>Cведения о декларациях о доходах 2009 года, представленных индивидуальными предпринимателями, главами крестьянских (фермерских) хозяйств, адвокатами и другими лицами, занимающимися частной практикой 
(по данным налогоплательщика)</t>
  </si>
  <si>
    <t>по состоянию на 01.01.2011 г.</t>
  </si>
  <si>
    <t>Всего по России</t>
  </si>
  <si>
    <t>Главы 
крестьян-
ских (фермер-
ских) хозяйств</t>
  </si>
  <si>
    <t>Нотариусы и другие лица, занимающие-
ся частной практикой</t>
  </si>
  <si>
    <t>Адвокаты</t>
  </si>
  <si>
    <t>Количество налогоплательщиков представивших декларацию о доходах 2009 года  (чел.)</t>
  </si>
  <si>
    <t>Общая сумма профессиональных налоговых вычетов, заявленных налогоплательщиками по доходам от  предпринимательской деятельности и частной практики по актуальным декларациям (тыс.руб.)</t>
  </si>
  <si>
    <t>Общая сумма дохода, подлежащая налогообложению, указанная налогоплательщиками (из строки 3010) в представленных актуальных декларациях (тыс. руб.)</t>
  </si>
  <si>
    <t>Сумма налога, подлежащая к уплате (доплате) в бюджет, заявленная в актуальных декларациях налогоплательщиков из строки 3010 (тыс. руб.)</t>
  </si>
  <si>
    <t>по состоянию на 01.01.2010 г.</t>
  </si>
  <si>
    <t>Individual entrepreneurs</t>
  </si>
  <si>
    <t>Heads of peasant farms</t>
  </si>
  <si>
    <t>Notaries and other with private practice</t>
  </si>
  <si>
    <t>Lawyers</t>
  </si>
  <si>
    <t>Arbitration managers</t>
  </si>
  <si>
    <t>checks</t>
  </si>
  <si>
    <t xml:space="preserve">Общая сумма профессиональных налоговых вычетов, заявленных налогоплательщиками по доходам от  предпринимательской деятельности и частной практики по актуальным декларациям </t>
  </si>
  <si>
    <t>Общая сумма дохода, подлежащая налогообложению, указанная налогоплательщиками (из строки 3010) в представленных актуальных декларациях (rubles)</t>
  </si>
  <si>
    <t>The total amount of income from entrepreneurial activity and private practice, declared by taxpayers on declarations from line 3060 (rubles)</t>
  </si>
  <si>
    <t>Общая сумма дохода от предпринимательской деятельности и частной практики, заявленная налогоплательщиками по декларациям из строки 3060 (руб.)</t>
  </si>
  <si>
    <t>tax payable / taxable income</t>
  </si>
  <si>
    <t>Сумма налога, исчисленная к уплате по актуальным декларациям налогоплательщиков из строки 3010 (руб.)</t>
  </si>
  <si>
    <t>Сумма налога, подлежащая к уплате (доплате) в бюджет, заявленная в актуальных декларациях налогоплательщиков из строки 3010 (руб.)</t>
  </si>
  <si>
    <t>The number of taxpayers that submitted declaration for income obtained in 2008</t>
  </si>
  <si>
    <r>
      <t xml:space="preserve">The total sum of </t>
    </r>
    <r>
      <rPr>
        <u/>
        <sz val="11"/>
        <color theme="1"/>
        <rFont val="Arial"/>
        <family val="2"/>
      </rPr>
      <t>professional tax deductions</t>
    </r>
    <r>
      <rPr>
        <sz val="11"/>
        <color theme="1"/>
        <rFont val="Arial"/>
        <family val="2"/>
      </rPr>
      <t xml:space="preserve"> claimed by taxpayers on incomes from enterpreneural activity and private practice according to relevant declarations (rubles)</t>
    </r>
  </si>
  <si>
    <r>
      <t xml:space="preserve">The total amount of income, </t>
    </r>
    <r>
      <rPr>
        <u/>
        <sz val="11"/>
        <color theme="1"/>
        <rFont val="Arial"/>
        <family val="2"/>
      </rPr>
      <t>subject to taxation</t>
    </r>
    <r>
      <rPr>
        <sz val="11"/>
        <color theme="1"/>
        <rFont val="Arial"/>
        <family val="2"/>
      </rPr>
      <t>, indicated by taxpayers (from line 3010) in the submitted in relevant declarations (rubles)</t>
    </r>
  </si>
  <si>
    <t>The amount of tax payable according to relevant taxpayers' declarations from the line 3010 (rubles)</t>
  </si>
  <si>
    <t>The total sum of income declared by taxpayers (from the line 3010) in submitted relevant declarations (rub.)</t>
  </si>
  <si>
    <t>The number of relevant declarations with zero total sum of income from the entrepreneurial activity and private practice (units)</t>
  </si>
  <si>
    <t>The total sum of income from entrepreneurial activity and private practice according to relevant declarations from the line 3010 (rubles)</t>
  </si>
  <si>
    <r>
      <rPr>
        <b/>
        <u/>
        <sz val="12"/>
        <rFont val="Arial"/>
        <family val="2"/>
      </rPr>
      <t>income from entrepreneurial activity</t>
    </r>
    <r>
      <rPr>
        <b/>
        <sz val="12"/>
        <color rgb="FFFF0000"/>
        <rFont val="Arial"/>
        <family val="2"/>
      </rPr>
      <t xml:space="preserve"> - REVENUE (or INCOME (after costs))?</t>
    </r>
  </si>
  <si>
    <r>
      <t>The number of relevant declarations,</t>
    </r>
    <r>
      <rPr>
        <b/>
        <u/>
        <sz val="11"/>
        <color theme="1"/>
        <rFont val="Arial"/>
        <family val="2"/>
      </rPr>
      <t xml:space="preserve"> </t>
    </r>
    <r>
      <rPr>
        <u/>
        <sz val="11"/>
        <color theme="1"/>
        <rFont val="Arial"/>
        <family val="2"/>
      </rPr>
      <t>for which the total sum of expenses accounted for as professional tax deductions, is equal to or greater than income from entrepreneurial activity and private practice</t>
    </r>
  </si>
  <si>
    <t>Общая сумма дохода, заявленная налогоплательщиками (из строки 3010) в представленных актуальных декларациях (руб.)</t>
  </si>
  <si>
    <t>find raw data?</t>
  </si>
  <si>
    <t>Сумма налога, подлежащая возврату из бюджета, заявленная в актуальных декларациях налогоплательщиков из строки 3010 (руб.)</t>
  </si>
  <si>
    <t>The amount of tax payable to the budget, declared in the relevant taxpayer declarations from the line 3010 (rubles)</t>
  </si>
  <si>
    <t>tax payable / income from entrepreneurial activity</t>
  </si>
  <si>
    <t>Heads of farmer households</t>
  </si>
  <si>
    <t>The number of taxpayers who reported in the submitted declarations the total amount of income from entrepreneurial activity and private practice from 1,000,000 to 10,000,000 RUB</t>
  </si>
  <si>
    <t>The number of taxpayers who reported in the submitted declarations the total amount of income from entrepreneurial activity and private practice from 10,000,000 to 100,000,000 RUB</t>
  </si>
  <si>
    <t>The number of taxpayers who reported in the submitted declarations the total amount of income from entrepreneurial activity and private practice from 100,000,000 to 500,000,000 RUB</t>
  </si>
  <si>
    <t>The number of taxpayers who reported in the submitted declarations the total amount of income from entrepreneurial activity and private practice from 500,000,000 to 1,000,000,000 RUB</t>
  </si>
  <si>
    <t>The number of taxpayers who reported in the submitted declarations the total amount of income from entrepreneurial activity and private practice higher than 1,000,000,000 RUB</t>
  </si>
  <si>
    <t>The number of declarations with declared income from entrepreneurial activity from 1 to 1,000,000 RUB</t>
  </si>
  <si>
    <t>[income from entrepreneurial activity] - [professional tax deductions]</t>
  </si>
  <si>
    <t>% of taxable income</t>
  </si>
  <si>
    <t>The amount of tax subject to refund from the budget, declared in the current taxpayer declarations from the line 3010 (rubles)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</si>
</sst>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00%"/>
    <numFmt numFmtId="165" formatCode="0.0%"/>
    <numFmt numFmtId="166" formatCode="0.000%"/>
    <numFmt numFmtId="167" formatCode="0.000000%"/>
    <numFmt numFmtId="168" formatCode="#,##0.0"/>
    <numFmt numFmtId="169" formatCode="_(* #,##0_);_(* \(#,##0\);_(* &quot;-&quot;_);_(@_)"/>
    <numFmt numFmtId="170" formatCode="_-* #,##0.00\ _р_._-;\-* #,##0.00\ _р_._-;_-* &quot;-&quot;??\ _р_._-;_-@_-"/>
    <numFmt numFmtId="171" formatCode="_(* #,##0.00_);_(* \(#,##0.00\);_(* &quot;-&quot;??_);_(@_)"/>
    <numFmt numFmtId="172" formatCode="_(&quot;$&quot;* #,##0.00_);_(&quot;$&quot;* \(#,##0.00\);_(&quot;$&quot;* &quot;-&quot;??_);_(@_)"/>
    <numFmt numFmtId="173" formatCode="_-* #,##0\ _k_r_-;\-* #,##0\ _k_r_-;_-* &quot;-&quot;\ _k_r_-;_-@_-"/>
    <numFmt numFmtId="174" formatCode="_-* #,##0\ &quot;kr&quot;_-;\-* #,##0\ &quot;kr&quot;_-;_-* &quot;-&quot;\ &quot;kr&quot;_-;_-@_-"/>
  </numFmts>
  <fonts count="5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sz val="12"/>
      <color rgb="FFFF0000"/>
      <name val="Arial"/>
      <family val="2"/>
    </font>
    <font>
      <i/>
      <sz val="12"/>
      <color rgb="FFFF000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i/>
      <u/>
      <sz val="11"/>
      <color theme="1"/>
      <name val="Arial"/>
      <family val="2"/>
    </font>
    <font>
      <sz val="10"/>
      <name val="Arial Cyr"/>
      <charset val="204"/>
    </font>
    <font>
      <sz val="9"/>
      <name val="Arial Cyr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2"/>
      <name val="Arial Cyr"/>
    </font>
    <font>
      <b/>
      <sz val="12"/>
      <color rgb="FFFF0000"/>
      <name val="Arial"/>
      <family val="2"/>
    </font>
    <font>
      <b/>
      <sz val="11"/>
      <name val="Gentle Sans"/>
    </font>
    <font>
      <sz val="10"/>
      <name val="Times New Roman"/>
      <family val="1"/>
    </font>
    <font>
      <sz val="12"/>
      <name val="Times New Roman Cyr"/>
      <charset val="204"/>
    </font>
    <font>
      <b/>
      <i/>
      <sz val="12"/>
      <name val="Gentle Sans"/>
    </font>
    <font>
      <sz val="10"/>
      <name val="Helv"/>
    </font>
    <font>
      <u/>
      <sz val="12"/>
      <color indexed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sz val="12"/>
      <color theme="1"/>
      <name val="Garamond"/>
      <family val="1"/>
      <charset val="238"/>
    </font>
    <font>
      <sz val="10"/>
      <color theme="1"/>
      <name val="Times New Roman"/>
      <family val="1"/>
      <charset val="238"/>
    </font>
    <font>
      <sz val="10"/>
      <name val="Courier"/>
      <family val="1"/>
      <charset val="238"/>
    </font>
    <font>
      <i/>
      <sz val="12"/>
      <name val="Gentle Sans"/>
    </font>
    <font>
      <sz val="9"/>
      <name val="Gentle Sans"/>
    </font>
    <font>
      <sz val="9"/>
      <name val="Gentle Sans Light"/>
    </font>
    <font>
      <sz val="10"/>
      <name val="Gentle Sans"/>
    </font>
    <font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2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b/>
      <i/>
      <u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  <fill>
      <patternFill patternType="solid">
        <fgColor indexed="1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5">
    <xf numFmtId="0" fontId="0" fillId="0" borderId="0"/>
    <xf numFmtId="0" fontId="3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7" fillId="0" borderId="0">
      <alignment horizontal="right"/>
    </xf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70" fontId="29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0" fontId="3" fillId="0" borderId="0"/>
    <xf numFmtId="172" fontId="28" fillId="0" borderId="0" applyFont="0" applyFill="0" applyBorder="0" applyAlignment="0" applyProtection="0"/>
    <xf numFmtId="0" fontId="30" fillId="0" borderId="0"/>
    <xf numFmtId="0" fontId="31" fillId="5" borderId="0" applyNumberFormat="0" applyFon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33" fillId="0" borderId="0"/>
    <xf numFmtId="0" fontId="33" fillId="0" borderId="0"/>
    <xf numFmtId="0" fontId="3" fillId="0" borderId="0"/>
    <xf numFmtId="0" fontId="1" fillId="0" borderId="0"/>
    <xf numFmtId="0" fontId="34" fillId="0" borderId="0"/>
    <xf numFmtId="0" fontId="35" fillId="0" borderId="0"/>
    <xf numFmtId="0" fontId="36" fillId="0" borderId="0">
      <protection locked="0"/>
    </xf>
    <xf numFmtId="0" fontId="29" fillId="0" borderId="0"/>
    <xf numFmtId="0" fontId="37" fillId="0" borderId="0"/>
    <xf numFmtId="0" fontId="2" fillId="0" borderId="0"/>
    <xf numFmtId="0" fontId="36" fillId="0" borderId="0">
      <protection locked="0"/>
    </xf>
    <xf numFmtId="0" fontId="38" fillId="0" borderId="0"/>
    <xf numFmtId="0" fontId="38" fillId="0" borderId="0"/>
    <xf numFmtId="0" fontId="39" fillId="0" borderId="0"/>
    <xf numFmtId="0" fontId="28" fillId="0" borderId="0"/>
    <xf numFmtId="0" fontId="38" fillId="0" borderId="0"/>
    <xf numFmtId="0" fontId="38" fillId="0" borderId="0"/>
    <xf numFmtId="0" fontId="3" fillId="0" borderId="0"/>
    <xf numFmtId="0" fontId="40" fillId="0" borderId="0"/>
    <xf numFmtId="0" fontId="1" fillId="4" borderId="10" applyNumberFormat="0" applyFont="0" applyAlignment="0" applyProtection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0" borderId="0"/>
    <xf numFmtId="0" fontId="42" fillId="0" borderId="0"/>
    <xf numFmtId="0" fontId="43" fillId="0" borderId="0"/>
    <xf numFmtId="0" fontId="30" fillId="0" borderId="0"/>
    <xf numFmtId="0" fontId="44" fillId="0" borderId="0"/>
    <xf numFmtId="0" fontId="42" fillId="0" borderId="0"/>
    <xf numFmtId="0" fontId="43" fillId="0" borderId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29">
    <xf numFmtId="0" fontId="0" fillId="0" borderId="0" xfId="0"/>
    <xf numFmtId="3" fontId="5" fillId="0" borderId="0" xfId="0" applyNumberFormat="1" applyFont="1"/>
    <xf numFmtId="1" fontId="5" fillId="0" borderId="0" xfId="0" applyNumberFormat="1" applyFont="1"/>
    <xf numFmtId="164" fontId="5" fillId="0" borderId="0" xfId="2" applyNumberFormat="1" applyFont="1"/>
    <xf numFmtId="3" fontId="5" fillId="0" borderId="0" xfId="0" applyNumberFormat="1" applyFont="1" applyFill="1" applyAlignment="1">
      <alignment horizontal="center"/>
    </xf>
    <xf numFmtId="165" fontId="7" fillId="0" borderId="0" xfId="2" applyNumberFormat="1" applyFont="1"/>
    <xf numFmtId="10" fontId="5" fillId="0" borderId="0" xfId="2" applyNumberFormat="1" applyFont="1"/>
    <xf numFmtId="166" fontId="5" fillId="0" borderId="0" xfId="2" applyNumberFormat="1" applyFont="1"/>
    <xf numFmtId="167" fontId="5" fillId="0" borderId="0" xfId="2" applyNumberFormat="1" applyFont="1"/>
    <xf numFmtId="4" fontId="5" fillId="0" borderId="0" xfId="0" applyNumberFormat="1" applyFont="1"/>
    <xf numFmtId="3" fontId="9" fillId="0" borderId="0" xfId="0" applyNumberFormat="1" applyFont="1"/>
    <xf numFmtId="9" fontId="5" fillId="0" borderId="0" xfId="2" applyFont="1"/>
    <xf numFmtId="3" fontId="8" fillId="0" borderId="0" xfId="0" applyNumberFormat="1" applyFont="1"/>
    <xf numFmtId="4" fontId="7" fillId="0" borderId="0" xfId="0" applyNumberFormat="1" applyFont="1"/>
    <xf numFmtId="3" fontId="5" fillId="0" borderId="0" xfId="0" applyNumberFormat="1" applyFont="1" applyAlignment="1">
      <alignment horizontal="right"/>
    </xf>
    <xf numFmtId="3" fontId="10" fillId="0" borderId="0" xfId="0" applyNumberFormat="1" applyFont="1"/>
    <xf numFmtId="165" fontId="5" fillId="0" borderId="0" xfId="2" applyNumberFormat="1" applyFont="1"/>
    <xf numFmtId="168" fontId="8" fillId="0" borderId="0" xfId="0" applyNumberFormat="1" applyFont="1"/>
    <xf numFmtId="168" fontId="7" fillId="0" borderId="0" xfId="0" applyNumberFormat="1" applyFont="1"/>
    <xf numFmtId="3" fontId="7" fillId="0" borderId="0" xfId="0" applyNumberFormat="1" applyFont="1"/>
    <xf numFmtId="3" fontId="11" fillId="0" borderId="0" xfId="0" applyNumberFormat="1" applyFont="1"/>
    <xf numFmtId="4" fontId="8" fillId="0" borderId="0" xfId="0" applyNumberFormat="1" applyFont="1" applyFill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6" fillId="0" borderId="1" xfId="0" applyFont="1" applyBorder="1"/>
    <xf numFmtId="0" fontId="16" fillId="0" borderId="3" xfId="0" applyFont="1" applyBorder="1" applyAlignment="1">
      <alignment horizontal="center"/>
    </xf>
    <xf numFmtId="3" fontId="16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/>
    <xf numFmtId="0" fontId="17" fillId="0" borderId="6" xfId="0" applyFont="1" applyBorder="1" applyAlignment="1">
      <alignment horizontal="center" vertical="center"/>
    </xf>
    <xf numFmtId="0" fontId="18" fillId="2" borderId="5" xfId="0" applyFont="1" applyFill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0" xfId="0" applyFont="1" applyFill="1" applyBorder="1" applyAlignment="1">
      <alignment wrapText="1"/>
    </xf>
    <xf numFmtId="0" fontId="21" fillId="0" borderId="0" xfId="24"/>
    <xf numFmtId="0" fontId="22" fillId="0" borderId="0" xfId="24" applyFont="1" applyAlignment="1">
      <alignment horizontal="right"/>
    </xf>
    <xf numFmtId="0" fontId="21" fillId="0" borderId="1" xfId="24" applyFont="1" applyBorder="1" applyAlignment="1">
      <alignment horizontal="center" vertical="center"/>
    </xf>
    <xf numFmtId="0" fontId="21" fillId="0" borderId="1" xfId="24" applyFont="1" applyBorder="1" applyAlignment="1">
      <alignment horizontal="center" vertical="center" wrapText="1"/>
    </xf>
    <xf numFmtId="0" fontId="3" fillId="0" borderId="3" xfId="24" applyFont="1" applyBorder="1" applyAlignment="1">
      <alignment horizontal="center" vertical="center" wrapText="1"/>
    </xf>
    <xf numFmtId="0" fontId="24" fillId="0" borderId="1" xfId="24" applyFont="1" applyBorder="1" applyAlignment="1">
      <alignment horizontal="center" vertical="center"/>
    </xf>
    <xf numFmtId="0" fontId="24" fillId="0" borderId="1" xfId="24" applyFont="1" applyBorder="1" applyAlignment="1">
      <alignment horizontal="center" vertical="center" wrapText="1"/>
    </xf>
    <xf numFmtId="0" fontId="21" fillId="0" borderId="1" xfId="24" applyBorder="1" applyAlignment="1">
      <alignment wrapText="1"/>
    </xf>
    <xf numFmtId="0" fontId="21" fillId="0" borderId="1" xfId="24" applyBorder="1" applyAlignment="1">
      <alignment horizontal="center"/>
    </xf>
    <xf numFmtId="3" fontId="21" fillId="0" borderId="3" xfId="24" applyNumberFormat="1" applyBorder="1" applyAlignment="1">
      <alignment horizontal="right"/>
    </xf>
    <xf numFmtId="3" fontId="21" fillId="0" borderId="1" xfId="24" applyNumberFormat="1" applyBorder="1" applyAlignment="1">
      <alignment horizontal="right"/>
    </xf>
    <xf numFmtId="0" fontId="21" fillId="0" borderId="1" xfId="24" applyFill="1" applyBorder="1" applyAlignment="1">
      <alignment horizontal="center"/>
    </xf>
    <xf numFmtId="0" fontId="21" fillId="0" borderId="1" xfId="24" applyBorder="1" applyAlignment="1">
      <alignment horizontal="left" wrapText="1"/>
    </xf>
    <xf numFmtId="0" fontId="21" fillId="0" borderId="0" xfId="24" applyFont="1" applyAlignment="1">
      <alignment horizontal="right"/>
    </xf>
    <xf numFmtId="0" fontId="24" fillId="0" borderId="3" xfId="24" applyFont="1" applyBorder="1" applyAlignment="1">
      <alignment horizontal="center" vertical="center"/>
    </xf>
    <xf numFmtId="0" fontId="24" fillId="3" borderId="1" xfId="24" applyFont="1" applyFill="1" applyBorder="1" applyAlignment="1">
      <alignment horizontal="center" vertical="center" wrapText="1"/>
    </xf>
    <xf numFmtId="0" fontId="24" fillId="3" borderId="1" xfId="24" applyFont="1" applyFill="1" applyBorder="1" applyAlignment="1">
      <alignment horizontal="center" vertical="top" wrapText="1"/>
    </xf>
    <xf numFmtId="0" fontId="16" fillId="0" borderId="0" xfId="0" applyFont="1" applyAlignment="1">
      <alignment vertical="center"/>
    </xf>
    <xf numFmtId="3" fontId="16" fillId="0" borderId="0" xfId="0" applyNumberFormat="1" applyFont="1"/>
    <xf numFmtId="0" fontId="16" fillId="6" borderId="1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left" vertical="center" wrapText="1"/>
    </xf>
    <xf numFmtId="3" fontId="16" fillId="6" borderId="1" xfId="0" applyNumberFormat="1" applyFont="1" applyFill="1" applyBorder="1" applyAlignment="1">
      <alignment vertical="center"/>
    </xf>
    <xf numFmtId="3" fontId="16" fillId="6" borderId="3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left" vertical="center" wrapText="1"/>
    </xf>
    <xf numFmtId="3" fontId="16" fillId="7" borderId="1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vertical="center"/>
    </xf>
    <xf numFmtId="3" fontId="16" fillId="0" borderId="2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vertical="center"/>
    </xf>
    <xf numFmtId="0" fontId="16" fillId="3" borderId="0" xfId="0" applyFont="1" applyFill="1"/>
    <xf numFmtId="10" fontId="16" fillId="3" borderId="0" xfId="2" applyNumberFormat="1" applyFont="1" applyFill="1"/>
    <xf numFmtId="165" fontId="19" fillId="3" borderId="0" xfId="2" applyNumberFormat="1" applyFont="1" applyFill="1"/>
    <xf numFmtId="3" fontId="16" fillId="3" borderId="0" xfId="0" applyNumberFormat="1" applyFont="1" applyFill="1"/>
    <xf numFmtId="9" fontId="16" fillId="3" borderId="0" xfId="2" applyFont="1" applyFill="1"/>
    <xf numFmtId="0" fontId="19" fillId="8" borderId="1" xfId="0" applyFont="1" applyFill="1" applyBorder="1" applyAlignment="1">
      <alignment wrapText="1"/>
    </xf>
    <xf numFmtId="0" fontId="46" fillId="8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left" vertical="center" wrapText="1"/>
    </xf>
    <xf numFmtId="0" fontId="15" fillId="8" borderId="1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vertical="center" wrapText="1"/>
    </xf>
    <xf numFmtId="0" fontId="16" fillId="8" borderId="1" xfId="0" applyFont="1" applyFill="1" applyBorder="1" applyAlignment="1">
      <alignment vertical="center" wrapText="1"/>
    </xf>
    <xf numFmtId="3" fontId="49" fillId="0" borderId="1" xfId="0" applyNumberFormat="1" applyFont="1" applyBorder="1" applyAlignment="1">
      <alignment vertical="center"/>
    </xf>
    <xf numFmtId="3" fontId="49" fillId="0" borderId="2" xfId="0" applyNumberFormat="1" applyFont="1" applyBorder="1" applyAlignment="1">
      <alignment vertical="center"/>
    </xf>
    <xf numFmtId="3" fontId="49" fillId="6" borderId="1" xfId="0" applyNumberFormat="1" applyFont="1" applyFill="1" applyBorder="1" applyAlignment="1">
      <alignment vertical="center"/>
    </xf>
    <xf numFmtId="3" fontId="49" fillId="6" borderId="3" xfId="0" applyNumberFormat="1" applyFont="1" applyFill="1" applyBorder="1" applyAlignment="1">
      <alignment vertical="center"/>
    </xf>
    <xf numFmtId="3" fontId="49" fillId="7" borderId="1" xfId="0" applyNumberFormat="1" applyFont="1" applyFill="1" applyBorder="1" applyAlignment="1">
      <alignment vertical="center"/>
    </xf>
    <xf numFmtId="0" fontId="49" fillId="0" borderId="0" xfId="0" applyFont="1" applyAlignment="1">
      <alignment horizontal="center" vertical="center"/>
    </xf>
    <xf numFmtId="3" fontId="16" fillId="0" borderId="3" xfId="0" applyNumberFormat="1" applyFont="1" applyBorder="1" applyAlignment="1">
      <alignment vertical="center"/>
    </xf>
    <xf numFmtId="3" fontId="49" fillId="0" borderId="3" xfId="0" applyNumberFormat="1" applyFont="1" applyBorder="1" applyAlignment="1">
      <alignment vertical="center"/>
    </xf>
    <xf numFmtId="3" fontId="16" fillId="8" borderId="1" xfId="0" applyNumberFormat="1" applyFont="1" applyFill="1" applyBorder="1" applyAlignment="1">
      <alignment vertical="center"/>
    </xf>
    <xf numFmtId="3" fontId="19" fillId="8" borderId="1" xfId="0" applyNumberFormat="1" applyFont="1" applyFill="1" applyBorder="1" applyAlignment="1">
      <alignment vertical="center"/>
    </xf>
    <xf numFmtId="3" fontId="50" fillId="8" borderId="1" xfId="0" applyNumberFormat="1" applyFont="1" applyFill="1" applyBorder="1" applyAlignment="1">
      <alignment vertical="center"/>
    </xf>
    <xf numFmtId="3" fontId="49" fillId="8" borderId="1" xfId="0" applyNumberFormat="1" applyFont="1" applyFill="1" applyBorder="1" applyAlignment="1">
      <alignment vertical="center"/>
    </xf>
    <xf numFmtId="0" fontId="51" fillId="3" borderId="0" xfId="0" applyFont="1" applyFill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26" fillId="3" borderId="8" xfId="0" applyFont="1" applyFill="1" applyBorder="1" applyAlignment="1">
      <alignment horizontal="center" vertical="center" wrapText="1"/>
    </xf>
    <xf numFmtId="0" fontId="26" fillId="3" borderId="9" xfId="0" applyFont="1" applyFill="1" applyBorder="1" applyAlignment="1">
      <alignment horizontal="center" vertical="center" wrapText="1"/>
    </xf>
    <xf numFmtId="0" fontId="25" fillId="0" borderId="0" xfId="24" applyFont="1" applyAlignment="1">
      <alignment horizontal="center"/>
    </xf>
    <xf numFmtId="0" fontId="25" fillId="0" borderId="0" xfId="24" applyFont="1" applyAlignment="1">
      <alignment horizontal="center" wrapText="1"/>
    </xf>
    <xf numFmtId="0" fontId="21" fillId="0" borderId="0" xfId="24" applyAlignment="1">
      <alignment horizontal="center"/>
    </xf>
    <xf numFmtId="0" fontId="21" fillId="0" borderId="7" xfId="24" applyBorder="1" applyAlignment="1">
      <alignment horizontal="left"/>
    </xf>
    <xf numFmtId="0" fontId="24" fillId="0" borderId="1" xfId="24" applyFont="1" applyBorder="1" applyAlignment="1">
      <alignment horizontal="center" vertical="center"/>
    </xf>
    <xf numFmtId="0" fontId="24" fillId="0" borderId="2" xfId="24" applyFont="1" applyBorder="1" applyAlignment="1">
      <alignment horizontal="center" vertical="center" wrapText="1"/>
    </xf>
    <xf numFmtId="0" fontId="24" fillId="0" borderId="3" xfId="24" applyFont="1" applyBorder="1" applyAlignment="1">
      <alignment horizontal="center" vertical="center"/>
    </xf>
    <xf numFmtId="0" fontId="24" fillId="0" borderId="1" xfId="24" applyFont="1" applyBorder="1" applyAlignment="1">
      <alignment horizontal="center"/>
    </xf>
    <xf numFmtId="0" fontId="23" fillId="0" borderId="0" xfId="24" applyFont="1" applyAlignment="1">
      <alignment horizontal="center"/>
    </xf>
    <xf numFmtId="0" fontId="23" fillId="0" borderId="0" xfId="24" applyFont="1" applyAlignment="1">
      <alignment horizontal="center" wrapText="1"/>
    </xf>
    <xf numFmtId="0" fontId="24" fillId="0" borderId="0" xfId="24" applyFont="1" applyAlignment="1">
      <alignment horizontal="center"/>
    </xf>
    <xf numFmtId="0" fontId="24" fillId="0" borderId="7" xfId="24" applyFont="1" applyBorder="1" applyAlignment="1">
      <alignment horizontal="left"/>
    </xf>
    <xf numFmtId="0" fontId="21" fillId="0" borderId="1" xfId="24" applyFont="1" applyBorder="1" applyAlignment="1">
      <alignment horizontal="center" vertical="center"/>
    </xf>
    <xf numFmtId="0" fontId="21" fillId="0" borderId="1" xfId="24" applyFont="1" applyBorder="1" applyAlignment="1">
      <alignment horizontal="center" vertical="center" wrapText="1"/>
    </xf>
    <xf numFmtId="0" fontId="21" fillId="0" borderId="1" xfId="24" applyFont="1" applyBorder="1" applyAlignment="1">
      <alignment horizontal="center"/>
    </xf>
    <xf numFmtId="0" fontId="24" fillId="0" borderId="0" xfId="24" applyFont="1" applyBorder="1" applyAlignment="1">
      <alignment horizontal="left"/>
    </xf>
  </cellXfs>
  <cellStyles count="185">
    <cellStyle name="Årtal" xfId="62"/>
    <cellStyle name="Comma [0] 2" xfId="63"/>
    <cellStyle name="Comma [0] 3" xfId="64"/>
    <cellStyle name="Comma 2" xfId="65"/>
    <cellStyle name="Comma 3" xfId="66"/>
    <cellStyle name="Comma 4" xfId="67"/>
    <cellStyle name="Currency 2" xfId="68"/>
    <cellStyle name="Currency 3" xfId="69"/>
    <cellStyle name="Fetrubrik" xfId="70"/>
    <cellStyle name="Gul" xfId="71"/>
    <cellStyle name="Hyperlink 2" xfId="72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Normal" xfId="0" builtinId="0"/>
    <cellStyle name="Normal 10" xfId="73"/>
    <cellStyle name="Normal 10 2" xfId="74"/>
    <cellStyle name="Normal 11" xfId="75"/>
    <cellStyle name="Normal 12" xfId="76"/>
    <cellStyle name="Normal 13" xfId="77"/>
    <cellStyle name="Normal 14" xfId="78"/>
    <cellStyle name="Normal 15" xfId="79"/>
    <cellStyle name="Normal 2" xfId="24"/>
    <cellStyle name="Normal 2 2" xfId="80"/>
    <cellStyle name="Normal 3" xfId="61"/>
    <cellStyle name="Normal 4" xfId="81"/>
    <cellStyle name="Normal 4 2" xfId="82"/>
    <cellStyle name="Normal 4 3" xfId="83"/>
    <cellStyle name="Normal 5" xfId="84"/>
    <cellStyle name="Normal 6" xfId="85"/>
    <cellStyle name="Normal 7" xfId="86"/>
    <cellStyle name="Normal 7 2" xfId="87"/>
    <cellStyle name="Normal 7 3" xfId="88"/>
    <cellStyle name="Normal 8" xfId="89"/>
    <cellStyle name="Normal 9" xfId="90"/>
    <cellStyle name="Normál_erdekeltseg" xfId="91"/>
    <cellStyle name="Normalny_BOPIIP4_1999" xfId="92"/>
    <cellStyle name="Note 2" xfId="93"/>
    <cellStyle name="Obično 2" xfId="94"/>
    <cellStyle name="Percent 2" xfId="95"/>
    <cellStyle name="Percent 3" xfId="3"/>
    <cellStyle name="Percent 4" xfId="96"/>
    <cellStyle name="Percent 4 2" xfId="97"/>
    <cellStyle name="Percent 5" xfId="98"/>
    <cellStyle name="Percent 6" xfId="99"/>
    <cellStyle name="Postotak 2" xfId="100"/>
    <cellStyle name="Pourcentage" xfId="2" builtinId="5"/>
    <cellStyle name="Rubrik 1" xfId="101"/>
    <cellStyle name="Rubrik2" xfId="102"/>
    <cellStyle name="Rubrik3" xfId="103"/>
    <cellStyle name="Tabellrubrik" xfId="104"/>
    <cellStyle name="Tal1" xfId="105"/>
    <cellStyle name="Tal2" xfId="106"/>
    <cellStyle name="Tal3" xfId="107"/>
    <cellStyle name="Tusental (0)_Blad1" xfId="108"/>
    <cellStyle name="Valuta (0)_Blad1" xfId="109"/>
    <cellStyle name="Обычный 2" xfId="1"/>
    <cellStyle name="Обычный 2 2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x_reports/1ddk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x_reports/1ddk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Tax_reports/1ddk20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Tax_reports/1ddk2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Tax_reports/1ddk201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Tax_reports/1ddk201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Tax_reports/1ddk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Р3"/>
      <sheetName val="hidden1"/>
      <sheetName val="hidden2"/>
      <sheetName val="hidden3"/>
      <sheetName val="hidden4"/>
      <sheetName val="hidden5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401463</v>
          </cell>
          <cell r="B1">
            <v>362713</v>
          </cell>
          <cell r="C1">
            <v>18805</v>
          </cell>
          <cell r="D1">
            <v>7296</v>
          </cell>
          <cell r="E1">
            <v>12649</v>
          </cell>
        </row>
        <row r="2">
          <cell r="A2">
            <v>1595758362</v>
          </cell>
          <cell r="B2">
            <v>1553082544</v>
          </cell>
          <cell r="C2">
            <v>12034932</v>
          </cell>
          <cell r="D2">
            <v>22448674</v>
          </cell>
          <cell r="E2">
            <v>8192212</v>
          </cell>
        </row>
        <row r="3">
          <cell r="A3">
            <v>1409074132</v>
          </cell>
          <cell r="B3">
            <v>1373035226</v>
          </cell>
          <cell r="C3">
            <v>10788650</v>
          </cell>
          <cell r="D3">
            <v>21266980</v>
          </cell>
          <cell r="E3">
            <v>3983276</v>
          </cell>
        </row>
        <row r="4">
          <cell r="A4">
            <v>274000</v>
          </cell>
          <cell r="B4">
            <v>260842</v>
          </cell>
          <cell r="C4">
            <v>10904</v>
          </cell>
          <cell r="D4">
            <v>135</v>
          </cell>
          <cell r="E4">
            <v>2119</v>
          </cell>
        </row>
        <row r="5">
          <cell r="A5">
            <v>1329315362</v>
          </cell>
          <cell r="B5">
            <v>1312565204</v>
          </cell>
          <cell r="C5">
            <v>9838284</v>
          </cell>
          <cell r="D5">
            <v>5765093</v>
          </cell>
          <cell r="E5">
            <v>1146781</v>
          </cell>
        </row>
        <row r="6">
          <cell r="A6">
            <v>10238</v>
          </cell>
          <cell r="B6">
            <v>7902</v>
          </cell>
          <cell r="C6">
            <v>1904</v>
          </cell>
          <cell r="D6">
            <v>56</v>
          </cell>
          <cell r="E6">
            <v>376</v>
          </cell>
        </row>
        <row r="7">
          <cell r="A7">
            <v>39853743</v>
          </cell>
          <cell r="B7">
            <v>38031639</v>
          </cell>
          <cell r="C7">
            <v>1712566</v>
          </cell>
          <cell r="D7">
            <v>75626</v>
          </cell>
          <cell r="E7">
            <v>33912</v>
          </cell>
        </row>
        <row r="8">
          <cell r="A8">
            <v>167045239</v>
          </cell>
          <cell r="B8">
            <v>95968931</v>
          </cell>
          <cell r="C8">
            <v>1361181</v>
          </cell>
          <cell r="D8">
            <v>15376334</v>
          </cell>
          <cell r="E8">
            <v>54338793</v>
          </cell>
        </row>
        <row r="9">
          <cell r="A9">
            <v>14416248</v>
          </cell>
          <cell r="B9">
            <v>11707925</v>
          </cell>
          <cell r="C9">
            <v>171259</v>
          </cell>
          <cell r="D9">
            <v>2006768</v>
          </cell>
          <cell r="E9">
            <v>530296</v>
          </cell>
        </row>
        <row r="10">
          <cell r="A10">
            <v>1037587</v>
          </cell>
          <cell r="B10">
            <v>903660</v>
          </cell>
          <cell r="C10">
            <v>13781</v>
          </cell>
          <cell r="D10">
            <v>86442</v>
          </cell>
          <cell r="E10">
            <v>33704</v>
          </cell>
        </row>
        <row r="11">
          <cell r="A11">
            <v>6527139</v>
          </cell>
          <cell r="B11">
            <v>5481893</v>
          </cell>
          <cell r="C11">
            <v>94712</v>
          </cell>
          <cell r="D11">
            <v>717190</v>
          </cell>
          <cell r="E11">
            <v>233344</v>
          </cell>
        </row>
        <row r="12">
          <cell r="A12">
            <v>34570</v>
          </cell>
          <cell r="B12">
            <v>27489</v>
          </cell>
          <cell r="C12">
            <v>1061</v>
          </cell>
          <cell r="D12">
            <v>5518</v>
          </cell>
          <cell r="E12">
            <v>502</v>
          </cell>
        </row>
        <row r="13">
          <cell r="A13">
            <v>14067</v>
          </cell>
          <cell r="B13">
            <v>13581</v>
          </cell>
          <cell r="C13">
            <v>221</v>
          </cell>
          <cell r="D13">
            <v>236</v>
          </cell>
          <cell r="E13">
            <v>29</v>
          </cell>
        </row>
        <row r="14">
          <cell r="A14">
            <v>2428</v>
          </cell>
          <cell r="B14">
            <v>2419</v>
          </cell>
          <cell r="C14">
            <v>6</v>
          </cell>
          <cell r="D14">
            <v>2</v>
          </cell>
          <cell r="E14">
            <v>1</v>
          </cell>
        </row>
        <row r="15">
          <cell r="A15">
            <v>236</v>
          </cell>
          <cell r="B15">
            <v>236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95</v>
          </cell>
          <cell r="B16">
            <v>95</v>
          </cell>
          <cell r="C16">
            <v>0</v>
          </cell>
          <cell r="D16">
            <v>0</v>
          </cell>
          <cell r="E16">
            <v>0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Р3"/>
      <sheetName val="hidden1"/>
      <sheetName val="hidden2"/>
      <sheetName val="hidden3"/>
      <sheetName val="hidden4"/>
      <sheetName val="hidden5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400561</v>
          </cell>
          <cell r="B1">
            <v>359328</v>
          </cell>
          <cell r="C1">
            <v>20082</v>
          </cell>
          <cell r="D1">
            <v>7459</v>
          </cell>
          <cell r="E1">
            <v>13692</v>
          </cell>
        </row>
        <row r="2">
          <cell r="A2">
            <v>1436410658</v>
          </cell>
          <cell r="B2">
            <v>1391572285</v>
          </cell>
          <cell r="C2">
            <v>11975487</v>
          </cell>
          <cell r="D2">
            <v>23362101</v>
          </cell>
          <cell r="E2">
            <v>9500785</v>
          </cell>
        </row>
        <row r="3">
          <cell r="A3">
            <v>1258908409</v>
          </cell>
          <cell r="B3">
            <v>1222380739</v>
          </cell>
          <cell r="C3">
            <v>10113153</v>
          </cell>
          <cell r="D3">
            <v>22632708</v>
          </cell>
          <cell r="E3">
            <v>3781809</v>
          </cell>
        </row>
        <row r="4">
          <cell r="A4">
            <v>281153</v>
          </cell>
          <cell r="B4">
            <v>266805</v>
          </cell>
          <cell r="C4">
            <v>11954</v>
          </cell>
          <cell r="D4">
            <v>125</v>
          </cell>
          <cell r="E4">
            <v>2269</v>
          </cell>
        </row>
        <row r="5">
          <cell r="A5">
            <v>1196867121</v>
          </cell>
          <cell r="B5">
            <v>1179584402</v>
          </cell>
          <cell r="C5">
            <v>9962372</v>
          </cell>
          <cell r="D5">
            <v>6224618</v>
          </cell>
          <cell r="E5">
            <v>1095729</v>
          </cell>
        </row>
        <row r="6">
          <cell r="A6">
            <v>18182</v>
          </cell>
          <cell r="B6">
            <v>14023</v>
          </cell>
          <cell r="C6">
            <v>3648</v>
          </cell>
          <cell r="D6">
            <v>59</v>
          </cell>
          <cell r="E6">
            <v>452</v>
          </cell>
        </row>
        <row r="7">
          <cell r="A7">
            <v>35287362</v>
          </cell>
          <cell r="B7">
            <v>33405942</v>
          </cell>
          <cell r="C7">
            <v>1797449</v>
          </cell>
          <cell r="D7">
            <v>52759</v>
          </cell>
          <cell r="E7">
            <v>31212</v>
          </cell>
        </row>
        <row r="8">
          <cell r="A8">
            <v>98816996</v>
          </cell>
          <cell r="B8">
            <v>78220211</v>
          </cell>
          <cell r="C8">
            <v>1124119</v>
          </cell>
          <cell r="D8">
            <v>16155408</v>
          </cell>
          <cell r="E8">
            <v>3317258</v>
          </cell>
        </row>
        <row r="9">
          <cell r="A9">
            <v>12549445</v>
          </cell>
          <cell r="B9">
            <v>9882828</v>
          </cell>
          <cell r="C9">
            <v>143617</v>
          </cell>
          <cell r="D9">
            <v>2097300</v>
          </cell>
          <cell r="E9">
            <v>425700</v>
          </cell>
        </row>
        <row r="10">
          <cell r="A10">
            <v>1094307</v>
          </cell>
          <cell r="B10">
            <v>932144</v>
          </cell>
          <cell r="C10">
            <v>13481</v>
          </cell>
          <cell r="D10">
            <v>110375</v>
          </cell>
          <cell r="E10">
            <v>38307</v>
          </cell>
        </row>
        <row r="11">
          <cell r="A11">
            <v>5436969</v>
          </cell>
          <cell r="B11">
            <v>4452940</v>
          </cell>
          <cell r="C11">
            <v>83438</v>
          </cell>
          <cell r="D11">
            <v>721210</v>
          </cell>
          <cell r="E11">
            <v>179381</v>
          </cell>
        </row>
        <row r="12">
          <cell r="A12">
            <v>30965</v>
          </cell>
          <cell r="B12">
            <v>23700</v>
          </cell>
          <cell r="C12">
            <v>933</v>
          </cell>
          <cell r="D12">
            <v>5823</v>
          </cell>
          <cell r="E12">
            <v>509</v>
          </cell>
        </row>
        <row r="13">
          <cell r="A13">
            <v>12116</v>
          </cell>
          <cell r="B13">
            <v>11633</v>
          </cell>
          <cell r="C13">
            <v>202</v>
          </cell>
          <cell r="D13">
            <v>255</v>
          </cell>
          <cell r="E13">
            <v>26</v>
          </cell>
        </row>
        <row r="14">
          <cell r="A14">
            <v>2144</v>
          </cell>
          <cell r="B14">
            <v>2137</v>
          </cell>
          <cell r="C14">
            <v>7</v>
          </cell>
          <cell r="D14">
            <v>0</v>
          </cell>
          <cell r="E14">
            <v>0</v>
          </cell>
        </row>
        <row r="15">
          <cell r="A15">
            <v>254</v>
          </cell>
          <cell r="B15">
            <v>254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90</v>
          </cell>
          <cell r="B16">
            <v>89</v>
          </cell>
          <cell r="C16">
            <v>0</v>
          </cell>
          <cell r="D16">
            <v>0</v>
          </cell>
          <cell r="E16">
            <v>1</v>
          </cell>
        </row>
      </sheetData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Р3"/>
      <sheetName val="hidden1"/>
      <sheetName val="hidden2"/>
      <sheetName val="hidden3"/>
      <sheetName val="hidden4"/>
      <sheetName val="hidden5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397348</v>
          </cell>
          <cell r="B1">
            <v>353108</v>
          </cell>
          <cell r="C1">
            <v>19525</v>
          </cell>
          <cell r="D1">
            <v>8546</v>
          </cell>
          <cell r="E1">
            <v>16169</v>
          </cell>
        </row>
        <row r="2">
          <cell r="A2">
            <v>1600110994</v>
          </cell>
          <cell r="B2">
            <v>1546315043</v>
          </cell>
          <cell r="C2">
            <v>13053561</v>
          </cell>
          <cell r="D2">
            <v>32851669</v>
          </cell>
          <cell r="E2">
            <v>7890721</v>
          </cell>
        </row>
        <row r="3">
          <cell r="A3">
            <v>1433347254</v>
          </cell>
          <cell r="B3">
            <v>1386676218</v>
          </cell>
          <cell r="C3">
            <v>11506819</v>
          </cell>
          <cell r="D3">
            <v>30025858</v>
          </cell>
          <cell r="E3">
            <v>5138359</v>
          </cell>
        </row>
        <row r="4">
          <cell r="A4">
            <v>276938</v>
          </cell>
          <cell r="B4">
            <v>260788</v>
          </cell>
          <cell r="C4">
            <v>12961</v>
          </cell>
          <cell r="D4">
            <v>349</v>
          </cell>
          <cell r="E4">
            <v>2840</v>
          </cell>
        </row>
        <row r="5">
          <cell r="A5">
            <v>1358662953</v>
          </cell>
          <cell r="B5">
            <v>1337778695</v>
          </cell>
          <cell r="C5">
            <v>11595073</v>
          </cell>
          <cell r="D5">
            <v>7892588</v>
          </cell>
          <cell r="E5">
            <v>1396597</v>
          </cell>
        </row>
        <row r="6">
          <cell r="A6">
            <v>21208</v>
          </cell>
          <cell r="B6">
            <v>17859</v>
          </cell>
          <cell r="C6">
            <v>2644</v>
          </cell>
          <cell r="D6">
            <v>70</v>
          </cell>
          <cell r="E6">
            <v>635</v>
          </cell>
        </row>
        <row r="7">
          <cell r="A7">
            <v>36568662</v>
          </cell>
          <cell r="B7">
            <v>34509506</v>
          </cell>
          <cell r="C7">
            <v>1948524</v>
          </cell>
          <cell r="D7">
            <v>60724</v>
          </cell>
          <cell r="E7">
            <v>49908</v>
          </cell>
        </row>
        <row r="8">
          <cell r="A8">
            <v>111472079</v>
          </cell>
          <cell r="B8">
            <v>84192916</v>
          </cell>
          <cell r="C8">
            <v>1130618</v>
          </cell>
          <cell r="D8">
            <v>21986939</v>
          </cell>
          <cell r="E8">
            <v>4161606</v>
          </cell>
        </row>
        <row r="9">
          <cell r="A9">
            <v>14203879</v>
          </cell>
          <cell r="B9">
            <v>10656607</v>
          </cell>
          <cell r="C9">
            <v>142977</v>
          </cell>
          <cell r="D9">
            <v>2867122</v>
          </cell>
          <cell r="E9">
            <v>537173</v>
          </cell>
        </row>
        <row r="10">
          <cell r="A10">
            <v>1088391</v>
          </cell>
          <cell r="B10">
            <v>930537</v>
          </cell>
          <cell r="C10">
            <v>11929</v>
          </cell>
          <cell r="D10">
            <v>95781</v>
          </cell>
          <cell r="E10">
            <v>50144</v>
          </cell>
        </row>
        <row r="11">
          <cell r="A11">
            <v>6721495</v>
          </cell>
          <cell r="B11">
            <v>5254909</v>
          </cell>
          <cell r="C11">
            <v>97600</v>
          </cell>
          <cell r="D11">
            <v>1093606</v>
          </cell>
          <cell r="E11">
            <v>275380</v>
          </cell>
        </row>
        <row r="12">
          <cell r="A12">
            <v>29964</v>
          </cell>
          <cell r="B12">
            <v>21746</v>
          </cell>
          <cell r="C12">
            <v>853</v>
          </cell>
          <cell r="D12">
            <v>6562</v>
          </cell>
          <cell r="E12">
            <v>803</v>
          </cell>
        </row>
        <row r="13">
          <cell r="A13">
            <v>11417</v>
          </cell>
          <cell r="B13">
            <v>10770</v>
          </cell>
          <cell r="C13">
            <v>195</v>
          </cell>
          <cell r="D13">
            <v>426</v>
          </cell>
          <cell r="E13">
            <v>26</v>
          </cell>
        </row>
        <row r="14">
          <cell r="A14">
            <v>2372</v>
          </cell>
          <cell r="B14">
            <v>2346</v>
          </cell>
          <cell r="C14">
            <v>18</v>
          </cell>
          <cell r="D14">
            <v>7</v>
          </cell>
          <cell r="E14">
            <v>1</v>
          </cell>
        </row>
        <row r="15">
          <cell r="A15">
            <v>304</v>
          </cell>
          <cell r="B15">
            <v>302</v>
          </cell>
          <cell r="C15">
            <v>2</v>
          </cell>
          <cell r="D15">
            <v>0</v>
          </cell>
          <cell r="E15">
            <v>0</v>
          </cell>
        </row>
        <row r="16">
          <cell r="A16">
            <v>151</v>
          </cell>
          <cell r="B16">
            <v>151</v>
          </cell>
          <cell r="C16">
            <v>0</v>
          </cell>
          <cell r="D16">
            <v>0</v>
          </cell>
          <cell r="E16">
            <v>0</v>
          </cell>
        </row>
      </sheetData>
      <sheetData sheetId="6"/>
      <sheetData sheetId="7">
        <row r="9">
          <cell r="A9" t="str">
            <v>по состоянию на 01.01.2013 г.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Справочно к Р2"/>
      <sheetName val="Р3"/>
      <sheetName val="hidden1"/>
      <sheetName val="hidden2"/>
      <sheetName val="hidden3"/>
      <sheetName val="hidden4"/>
      <sheetName val="hidden5"/>
      <sheetName val="hidden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377865</v>
          </cell>
          <cell r="B1">
            <v>336280</v>
          </cell>
          <cell r="C1">
            <v>15474</v>
          </cell>
          <cell r="D1">
            <v>8868</v>
          </cell>
          <cell r="E1">
            <v>17243</v>
          </cell>
        </row>
        <row r="2">
          <cell r="A2">
            <v>1614571486</v>
          </cell>
          <cell r="B2">
            <v>1555707803</v>
          </cell>
          <cell r="C2">
            <v>15313359</v>
          </cell>
          <cell r="D2">
            <v>33621286</v>
          </cell>
          <cell r="E2">
            <v>9929038</v>
          </cell>
        </row>
        <row r="3">
          <cell r="A3">
            <v>1487816687</v>
          </cell>
          <cell r="B3">
            <v>1436703548</v>
          </cell>
          <cell r="C3">
            <v>12839595</v>
          </cell>
          <cell r="D3">
            <v>32247246</v>
          </cell>
          <cell r="E3">
            <v>6026298</v>
          </cell>
        </row>
        <row r="4">
          <cell r="A4">
            <v>273840</v>
          </cell>
          <cell r="B4">
            <v>259666</v>
          </cell>
          <cell r="C4">
            <v>10634</v>
          </cell>
          <cell r="D4">
            <v>556</v>
          </cell>
          <cell r="E4">
            <v>2984</v>
          </cell>
        </row>
        <row r="5">
          <cell r="A5">
            <v>1411508477</v>
          </cell>
          <cell r="B5">
            <v>1387675802</v>
          </cell>
          <cell r="C5">
            <v>13513346</v>
          </cell>
          <cell r="D5">
            <v>8448353</v>
          </cell>
          <cell r="E5">
            <v>1870976</v>
          </cell>
        </row>
        <row r="6">
          <cell r="A6">
            <v>11593</v>
          </cell>
          <cell r="B6">
            <v>9180</v>
          </cell>
          <cell r="C6">
            <v>1597</v>
          </cell>
          <cell r="D6">
            <v>97</v>
          </cell>
          <cell r="E6">
            <v>719</v>
          </cell>
        </row>
        <row r="7">
          <cell r="A7">
            <v>39071802</v>
          </cell>
          <cell r="B7">
            <v>36299810</v>
          </cell>
          <cell r="C7">
            <v>2650180</v>
          </cell>
          <cell r="D7">
            <v>67476</v>
          </cell>
          <cell r="E7">
            <v>54336</v>
          </cell>
        </row>
        <row r="8">
          <cell r="A8">
            <v>120977461</v>
          </cell>
          <cell r="B8">
            <v>91110810</v>
          </cell>
          <cell r="C8">
            <v>1372492</v>
          </cell>
          <cell r="D8">
            <v>23889025</v>
          </cell>
          <cell r="E8">
            <v>4605134</v>
          </cell>
        </row>
        <row r="9">
          <cell r="A9">
            <v>15336778</v>
          </cell>
          <cell r="B9">
            <v>11468683</v>
          </cell>
          <cell r="C9">
            <v>172897</v>
          </cell>
          <cell r="D9">
            <v>3103543</v>
          </cell>
          <cell r="E9">
            <v>591655</v>
          </cell>
        </row>
        <row r="10">
          <cell r="A10">
            <v>1105291</v>
          </cell>
          <cell r="B10">
            <v>920386</v>
          </cell>
          <cell r="C10">
            <v>15941</v>
          </cell>
          <cell r="D10">
            <v>121480</v>
          </cell>
          <cell r="E10">
            <v>47484</v>
          </cell>
        </row>
        <row r="11">
          <cell r="A11">
            <v>7256535</v>
          </cell>
          <cell r="B11">
            <v>5689227</v>
          </cell>
          <cell r="C11">
            <v>114023</v>
          </cell>
          <cell r="D11">
            <v>1144025</v>
          </cell>
          <cell r="E11">
            <v>309260</v>
          </cell>
        </row>
        <row r="12">
          <cell r="A12">
            <v>29618</v>
          </cell>
          <cell r="B12">
            <v>21174</v>
          </cell>
          <cell r="C12">
            <v>925</v>
          </cell>
          <cell r="D12">
            <v>6606</v>
          </cell>
          <cell r="E12">
            <v>913</v>
          </cell>
        </row>
        <row r="13">
          <cell r="A13">
            <v>11818</v>
          </cell>
          <cell r="B13">
            <v>11049</v>
          </cell>
          <cell r="C13">
            <v>223</v>
          </cell>
          <cell r="D13">
            <v>508</v>
          </cell>
          <cell r="E13">
            <v>38</v>
          </cell>
        </row>
        <row r="14">
          <cell r="A14">
            <v>2347</v>
          </cell>
          <cell r="B14">
            <v>2326</v>
          </cell>
          <cell r="C14">
            <v>19</v>
          </cell>
          <cell r="D14">
            <v>1</v>
          </cell>
          <cell r="E14">
            <v>1</v>
          </cell>
        </row>
        <row r="15">
          <cell r="A15">
            <v>310</v>
          </cell>
          <cell r="B15">
            <v>307</v>
          </cell>
          <cell r="C15">
            <v>3</v>
          </cell>
          <cell r="D15">
            <v>0</v>
          </cell>
          <cell r="E15">
            <v>0</v>
          </cell>
        </row>
        <row r="16">
          <cell r="A16">
            <v>170</v>
          </cell>
          <cell r="B16">
            <v>170</v>
          </cell>
          <cell r="C16">
            <v>0</v>
          </cell>
          <cell r="D16">
            <v>0</v>
          </cell>
          <cell r="E16">
            <v>0</v>
          </cell>
        </row>
      </sheetData>
      <sheetData sheetId="7" refreshError="1"/>
      <sheetData sheetId="8">
        <row r="9">
          <cell r="A9" t="str">
            <v>по состоянию на 01.01.2014 г.</v>
          </cell>
        </row>
      </sheetData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Р2"/>
      <sheetName val="Справочно к Р2"/>
      <sheetName val="Р3"/>
      <sheetName val="hidden1"/>
      <sheetName val="hidden2"/>
      <sheetName val="hidden3"/>
      <sheetName val="hidden4"/>
      <sheetName val="hidden5"/>
      <sheetName val="hidden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345125</v>
          </cell>
          <cell r="B1">
            <v>306643</v>
          </cell>
          <cell r="C1">
            <v>11989</v>
          </cell>
          <cell r="D1">
            <v>8628</v>
          </cell>
          <cell r="E1">
            <v>17865</v>
          </cell>
        </row>
        <row r="2">
          <cell r="A2">
            <v>1625163650</v>
          </cell>
          <cell r="B2">
            <v>1564070802</v>
          </cell>
          <cell r="C2">
            <v>14903854</v>
          </cell>
          <cell r="D2">
            <v>35174249</v>
          </cell>
          <cell r="E2">
            <v>11014745</v>
          </cell>
        </row>
        <row r="3">
          <cell r="A3">
            <v>1515344282</v>
          </cell>
          <cell r="B3">
            <v>1461128111</v>
          </cell>
          <cell r="C3">
            <v>13253732</v>
          </cell>
          <cell r="D3">
            <v>34120440</v>
          </cell>
          <cell r="E3">
            <v>6841999</v>
          </cell>
        </row>
        <row r="4">
          <cell r="A4">
            <v>247502</v>
          </cell>
          <cell r="B4">
            <v>235644</v>
          </cell>
          <cell r="C4">
            <v>8144</v>
          </cell>
          <cell r="D4">
            <v>525</v>
          </cell>
          <cell r="E4">
            <v>3189</v>
          </cell>
        </row>
        <row r="5">
          <cell r="A5">
            <v>1425228326</v>
          </cell>
          <cell r="B5">
            <v>1400812988</v>
          </cell>
          <cell r="C5">
            <v>13164469</v>
          </cell>
          <cell r="D5">
            <v>9284802</v>
          </cell>
          <cell r="E5">
            <v>1966067</v>
          </cell>
        </row>
        <row r="6">
          <cell r="A6">
            <v>10432</v>
          </cell>
          <cell r="B6">
            <v>8437</v>
          </cell>
          <cell r="C6">
            <v>1125</v>
          </cell>
          <cell r="D6">
            <v>77</v>
          </cell>
          <cell r="E6">
            <v>793</v>
          </cell>
        </row>
        <row r="7">
          <cell r="A7">
            <v>31313551</v>
          </cell>
          <cell r="B7">
            <v>28698062</v>
          </cell>
          <cell r="C7">
            <v>2493660</v>
          </cell>
          <cell r="D7">
            <v>41854</v>
          </cell>
          <cell r="E7">
            <v>79975</v>
          </cell>
        </row>
        <row r="8">
          <cell r="A8">
            <v>125471668</v>
          </cell>
          <cell r="B8">
            <v>93754958</v>
          </cell>
          <cell r="C8">
            <v>1475432</v>
          </cell>
          <cell r="D8">
            <v>24638378</v>
          </cell>
          <cell r="E8">
            <v>5602900</v>
          </cell>
        </row>
        <row r="9">
          <cell r="A9">
            <v>15881253</v>
          </cell>
          <cell r="B9">
            <v>11762713</v>
          </cell>
          <cell r="C9">
            <v>191458</v>
          </cell>
          <cell r="D9">
            <v>3201510</v>
          </cell>
          <cell r="E9">
            <v>725572</v>
          </cell>
        </row>
        <row r="10">
          <cell r="A10">
            <v>1253129</v>
          </cell>
          <cell r="B10">
            <v>1057986</v>
          </cell>
          <cell r="C10">
            <v>17003</v>
          </cell>
          <cell r="D10">
            <v>122989</v>
          </cell>
          <cell r="E10">
            <v>55151</v>
          </cell>
        </row>
        <row r="11">
          <cell r="A11">
            <v>7292474</v>
          </cell>
          <cell r="B11">
            <v>5675563</v>
          </cell>
          <cell r="C11">
            <v>111573</v>
          </cell>
          <cell r="D11">
            <v>1134357</v>
          </cell>
          <cell r="E11">
            <v>370981</v>
          </cell>
        </row>
        <row r="12">
          <cell r="A12">
            <v>29374</v>
          </cell>
          <cell r="B12">
            <v>20871</v>
          </cell>
          <cell r="C12">
            <v>875</v>
          </cell>
          <cell r="D12">
            <v>6496</v>
          </cell>
          <cell r="E12">
            <v>1132</v>
          </cell>
        </row>
        <row r="13">
          <cell r="A13">
            <v>11742</v>
          </cell>
          <cell r="B13">
            <v>10868</v>
          </cell>
          <cell r="C13">
            <v>241</v>
          </cell>
          <cell r="D13">
            <v>592</v>
          </cell>
          <cell r="E13">
            <v>41</v>
          </cell>
        </row>
        <row r="14">
          <cell r="A14">
            <v>2356</v>
          </cell>
          <cell r="B14">
            <v>2340</v>
          </cell>
          <cell r="C14">
            <v>14</v>
          </cell>
          <cell r="D14">
            <v>1</v>
          </cell>
          <cell r="E14">
            <v>1</v>
          </cell>
        </row>
        <row r="15">
          <cell r="A15">
            <v>311</v>
          </cell>
          <cell r="B15">
            <v>308</v>
          </cell>
          <cell r="C15">
            <v>3</v>
          </cell>
          <cell r="D15">
            <v>0</v>
          </cell>
          <cell r="E15">
            <v>0</v>
          </cell>
        </row>
        <row r="16">
          <cell r="A16">
            <v>172</v>
          </cell>
          <cell r="B16">
            <v>172</v>
          </cell>
          <cell r="C16">
            <v>0</v>
          </cell>
          <cell r="D16">
            <v>0</v>
          </cell>
          <cell r="E16">
            <v>0</v>
          </cell>
        </row>
      </sheetData>
      <sheetData sheetId="7" refreshError="1"/>
      <sheetData sheetId="8">
        <row r="9">
          <cell r="A9" t="str">
            <v>по состоянию на 01.01.2015 г.</v>
          </cell>
        </row>
      </sheetData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Справочно к Р1"/>
      <sheetName val="Р2"/>
      <sheetName val="Справочно к Р2"/>
      <sheetName val="Р3"/>
      <sheetName val="hidden1"/>
      <sheetName val="hidden2"/>
      <sheetName val="hidden3"/>
      <sheetName val="hidden4"/>
      <sheetName val="hidden5"/>
      <sheetName val="hidden6"/>
      <sheetName val="hidden7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">
          <cell r="A1">
            <v>376708</v>
          </cell>
          <cell r="B1">
            <v>334548</v>
          </cell>
          <cell r="C1">
            <v>13037</v>
          </cell>
          <cell r="D1">
            <v>10151</v>
          </cell>
          <cell r="E1">
            <v>18972</v>
          </cell>
        </row>
        <row r="2">
          <cell r="A2">
            <v>1783347930</v>
          </cell>
          <cell r="B2">
            <v>1709867160</v>
          </cell>
          <cell r="C2">
            <v>21022693</v>
          </cell>
          <cell r="D2">
            <v>41375720</v>
          </cell>
          <cell r="E2">
            <v>11082357</v>
          </cell>
        </row>
        <row r="3">
          <cell r="A3">
            <v>1637480343</v>
          </cell>
          <cell r="B3">
            <v>1572360627</v>
          </cell>
          <cell r="C3">
            <v>18247657</v>
          </cell>
          <cell r="D3">
            <v>39216684</v>
          </cell>
          <cell r="E3">
            <v>7655375</v>
          </cell>
        </row>
        <row r="4">
          <cell r="A4">
            <v>279140</v>
          </cell>
          <cell r="B4">
            <v>263818</v>
          </cell>
          <cell r="C4">
            <v>9829</v>
          </cell>
          <cell r="D4">
            <v>1490</v>
          </cell>
          <cell r="E4">
            <v>4003</v>
          </cell>
        </row>
        <row r="5">
          <cell r="A5">
            <v>1537287402</v>
          </cell>
          <cell r="B5">
            <v>1507307228</v>
          </cell>
          <cell r="C5">
            <v>17484291</v>
          </cell>
          <cell r="D5">
            <v>10494201</v>
          </cell>
          <cell r="E5">
            <v>2001682</v>
          </cell>
        </row>
        <row r="6">
          <cell r="A6">
            <v>9774</v>
          </cell>
          <cell r="B6">
            <v>7988</v>
          </cell>
          <cell r="C6">
            <v>981</v>
          </cell>
          <cell r="D6">
            <v>102</v>
          </cell>
          <cell r="E6">
            <v>703</v>
          </cell>
        </row>
        <row r="7">
          <cell r="A7">
            <v>35989027</v>
          </cell>
          <cell r="B7">
            <v>33662227</v>
          </cell>
          <cell r="C7">
            <v>2200632</v>
          </cell>
          <cell r="D7">
            <v>50782</v>
          </cell>
          <cell r="E7">
            <v>75386</v>
          </cell>
        </row>
        <row r="8">
          <cell r="A8">
            <v>143213715</v>
          </cell>
          <cell r="B8">
            <v>105765287</v>
          </cell>
          <cell r="C8">
            <v>2193731</v>
          </cell>
          <cell r="D8">
            <v>28868339</v>
          </cell>
          <cell r="E8">
            <v>6386358</v>
          </cell>
        </row>
        <row r="9">
          <cell r="A9">
            <v>18176831</v>
          </cell>
          <cell r="B9">
            <v>13302640</v>
          </cell>
          <cell r="C9">
            <v>280693</v>
          </cell>
          <cell r="D9">
            <v>3766887</v>
          </cell>
          <cell r="E9">
            <v>826611</v>
          </cell>
        </row>
        <row r="10">
          <cell r="A10">
            <v>1379172</v>
          </cell>
          <cell r="B10">
            <v>1076598</v>
          </cell>
          <cell r="C10">
            <v>96862</v>
          </cell>
          <cell r="D10">
            <v>128280</v>
          </cell>
          <cell r="E10">
            <v>77432</v>
          </cell>
        </row>
        <row r="11">
          <cell r="A11">
            <v>8367648</v>
          </cell>
          <cell r="B11">
            <v>6268768</v>
          </cell>
          <cell r="C11">
            <v>177496</v>
          </cell>
          <cell r="D11">
            <v>1484976</v>
          </cell>
          <cell r="E11">
            <v>436408</v>
          </cell>
        </row>
        <row r="12">
          <cell r="A12">
            <v>29142</v>
          </cell>
          <cell r="B12">
            <v>20412</v>
          </cell>
          <cell r="C12">
            <v>950</v>
          </cell>
          <cell r="D12">
            <v>6506</v>
          </cell>
          <cell r="E12">
            <v>1274</v>
          </cell>
        </row>
        <row r="13">
          <cell r="A13">
            <v>12003</v>
          </cell>
          <cell r="B13">
            <v>10920</v>
          </cell>
          <cell r="C13">
            <v>273</v>
          </cell>
          <cell r="D13">
            <v>749</v>
          </cell>
          <cell r="E13">
            <v>61</v>
          </cell>
        </row>
        <row r="14">
          <cell r="A14">
            <v>2470</v>
          </cell>
          <cell r="B14">
            <v>2438</v>
          </cell>
          <cell r="C14">
            <v>29</v>
          </cell>
          <cell r="D14">
            <v>2</v>
          </cell>
          <cell r="E14">
            <v>1</v>
          </cell>
        </row>
        <row r="15">
          <cell r="A15">
            <v>329</v>
          </cell>
          <cell r="B15">
            <v>328</v>
          </cell>
          <cell r="C15">
            <v>1</v>
          </cell>
          <cell r="D15">
            <v>0</v>
          </cell>
          <cell r="E15">
            <v>0</v>
          </cell>
        </row>
        <row r="16">
          <cell r="A16">
            <v>202</v>
          </cell>
          <cell r="B16">
            <v>201</v>
          </cell>
          <cell r="C16">
            <v>1</v>
          </cell>
          <cell r="D16">
            <v>0</v>
          </cell>
          <cell r="E16">
            <v>0</v>
          </cell>
        </row>
      </sheetData>
      <sheetData sheetId="8" refreshError="1"/>
      <sheetData sheetId="9">
        <row r="9">
          <cell r="A9" t="str">
            <v>по состоянию на 01.01.2016 г.</v>
          </cell>
        </row>
      </sheetData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1"/>
      <sheetName val="Справочно к Р1"/>
      <sheetName val="Р2"/>
      <sheetName val="Р3"/>
      <sheetName val="hidden1"/>
      <sheetName val="hidden2"/>
      <sheetName val="hidden3"/>
      <sheetName val="hidden4"/>
      <sheetName val="hidden5"/>
      <sheetName val="hidden6"/>
      <sheetName val="hidden7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397867</v>
          </cell>
          <cell r="B1">
            <v>354832</v>
          </cell>
          <cell r="C1">
            <v>10694</v>
          </cell>
          <cell r="D1">
            <v>8070</v>
          </cell>
          <cell r="E1">
            <v>20256</v>
          </cell>
          <cell r="F1">
            <v>4015</v>
          </cell>
        </row>
        <row r="2">
          <cell r="A2">
            <v>1853274205</v>
          </cell>
          <cell r="B2">
            <v>1761757254</v>
          </cell>
          <cell r="C2">
            <v>23032393</v>
          </cell>
          <cell r="D2">
            <v>50209034</v>
          </cell>
          <cell r="E2">
            <v>12615146</v>
          </cell>
          <cell r="F2">
            <v>5660378</v>
          </cell>
        </row>
        <row r="3">
          <cell r="A3">
            <v>1717597120</v>
          </cell>
          <cell r="B3">
            <v>1641137146</v>
          </cell>
          <cell r="C3">
            <v>21348636</v>
          </cell>
          <cell r="D3">
            <v>42464993</v>
          </cell>
          <cell r="E3">
            <v>9129704</v>
          </cell>
          <cell r="F3">
            <v>3516641</v>
          </cell>
        </row>
        <row r="4">
          <cell r="A4">
            <v>300993</v>
          </cell>
          <cell r="B4">
            <v>287506</v>
          </cell>
          <cell r="C4">
            <v>7815</v>
          </cell>
          <cell r="D4">
            <v>317</v>
          </cell>
          <cell r="E4">
            <v>4070</v>
          </cell>
          <cell r="F4">
            <v>1285</v>
          </cell>
        </row>
        <row r="5">
          <cell r="A5">
            <v>1603922154</v>
          </cell>
          <cell r="B5">
            <v>1569277155</v>
          </cell>
          <cell r="C5">
            <v>20106483</v>
          </cell>
          <cell r="D5">
            <v>11248726</v>
          </cell>
          <cell r="E5">
            <v>2366535</v>
          </cell>
          <cell r="F5">
            <v>923255</v>
          </cell>
        </row>
        <row r="6">
          <cell r="A6">
            <v>9583</v>
          </cell>
          <cell r="B6">
            <v>7624</v>
          </cell>
          <cell r="C6">
            <v>930</v>
          </cell>
          <cell r="D6">
            <v>47</v>
          </cell>
          <cell r="E6">
            <v>811</v>
          </cell>
          <cell r="F6">
            <v>171</v>
          </cell>
        </row>
        <row r="7">
          <cell r="A7">
            <v>41773477</v>
          </cell>
          <cell r="B7">
            <v>39446054</v>
          </cell>
          <cell r="C7">
            <v>2152556</v>
          </cell>
          <cell r="D7">
            <v>28709</v>
          </cell>
          <cell r="E7">
            <v>99464</v>
          </cell>
          <cell r="F7">
            <v>46694</v>
          </cell>
        </row>
        <row r="8">
          <cell r="A8">
            <v>154933571</v>
          </cell>
          <cell r="B8">
            <v>110596742</v>
          </cell>
          <cell r="C8">
            <v>2570382</v>
          </cell>
          <cell r="D8">
            <v>30893216</v>
          </cell>
          <cell r="E8">
            <v>7960787</v>
          </cell>
          <cell r="F8">
            <v>2912444</v>
          </cell>
        </row>
        <row r="9">
          <cell r="A9">
            <v>20196626</v>
          </cell>
          <cell r="B9">
            <v>14422526</v>
          </cell>
          <cell r="C9">
            <v>326754</v>
          </cell>
          <cell r="D9">
            <v>4020503</v>
          </cell>
          <cell r="E9">
            <v>1048234</v>
          </cell>
          <cell r="F9">
            <v>378609</v>
          </cell>
        </row>
        <row r="10">
          <cell r="A10">
            <v>1334148</v>
          </cell>
          <cell r="B10">
            <v>1090038</v>
          </cell>
          <cell r="C10">
            <v>28284</v>
          </cell>
          <cell r="D10">
            <v>108048</v>
          </cell>
          <cell r="E10">
            <v>80753</v>
          </cell>
          <cell r="F10">
            <v>27025</v>
          </cell>
        </row>
        <row r="11">
          <cell r="A11">
            <v>9968207</v>
          </cell>
          <cell r="B11">
            <v>7329967</v>
          </cell>
          <cell r="C11">
            <v>251527</v>
          </cell>
          <cell r="D11">
            <v>1549071</v>
          </cell>
          <cell r="E11">
            <v>547825</v>
          </cell>
          <cell r="F11">
            <v>289817</v>
          </cell>
        </row>
        <row r="12">
          <cell r="A12">
            <v>28669</v>
          </cell>
          <cell r="B12">
            <v>19251</v>
          </cell>
          <cell r="C12">
            <v>816</v>
          </cell>
          <cell r="D12">
            <v>6372</v>
          </cell>
          <cell r="E12">
            <v>1373</v>
          </cell>
          <cell r="F12">
            <v>857</v>
          </cell>
        </row>
        <row r="13">
          <cell r="A13">
            <v>12894</v>
          </cell>
          <cell r="B13">
            <v>11590</v>
          </cell>
          <cell r="C13">
            <v>318</v>
          </cell>
          <cell r="D13">
            <v>891</v>
          </cell>
          <cell r="E13">
            <v>65</v>
          </cell>
          <cell r="F13">
            <v>30</v>
          </cell>
        </row>
        <row r="14">
          <cell r="A14">
            <v>2508</v>
          </cell>
          <cell r="B14">
            <v>2471</v>
          </cell>
          <cell r="C14">
            <v>31</v>
          </cell>
          <cell r="D14">
            <v>1</v>
          </cell>
          <cell r="E14">
            <v>5</v>
          </cell>
          <cell r="F14">
            <v>0</v>
          </cell>
        </row>
        <row r="15">
          <cell r="A15">
            <v>328</v>
          </cell>
          <cell r="B15">
            <v>325</v>
          </cell>
          <cell r="C15">
            <v>3</v>
          </cell>
          <cell r="D15">
            <v>0</v>
          </cell>
          <cell r="E15">
            <v>0</v>
          </cell>
          <cell r="F15">
            <v>0</v>
          </cell>
        </row>
        <row r="16">
          <cell r="A16">
            <v>205</v>
          </cell>
          <cell r="B16">
            <v>204</v>
          </cell>
          <cell r="C16">
            <v>1</v>
          </cell>
          <cell r="D16">
            <v>0</v>
          </cell>
          <cell r="E16">
            <v>0</v>
          </cell>
          <cell r="F16">
            <v>0</v>
          </cell>
        </row>
      </sheetData>
      <sheetData sheetId="7" refreshError="1"/>
      <sheetData sheetId="8">
        <row r="9">
          <cell r="A9" t="str">
            <v>по состоянию на 01.01.2017 г.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="75" zoomScaleNormal="75" zoomScalePageLayoutView="75" workbookViewId="0">
      <selection activeCell="A10" sqref="A10"/>
    </sheetView>
  </sheetViews>
  <sheetFormatPr baseColWidth="10" defaultColWidth="8.77734375" defaultRowHeight="13.8"/>
  <cols>
    <col min="1" max="1" width="60.6640625" style="24" customWidth="1"/>
    <col min="2" max="2" width="41.6640625" style="24" customWidth="1"/>
    <col min="3" max="3" width="12.44140625" style="24" bestFit="1" customWidth="1"/>
    <col min="4" max="4" width="16.6640625" style="24" customWidth="1"/>
    <col min="5" max="5" width="14.33203125" style="24" bestFit="1" customWidth="1"/>
    <col min="6" max="6" width="14.109375" style="24" bestFit="1" customWidth="1"/>
    <col min="7" max="10" width="14.33203125" style="24" bestFit="1" customWidth="1"/>
    <col min="11" max="11" width="16.33203125" style="24" customWidth="1"/>
    <col min="12" max="16384" width="8.77734375" style="24"/>
  </cols>
  <sheetData>
    <row r="1" spans="1:11" ht="49.05" customHeight="1">
      <c r="A1" s="22" t="s">
        <v>54</v>
      </c>
      <c r="D1" s="67">
        <f>D10+D11+D12+D13+D14+D15+D16</f>
        <v>5775641</v>
      </c>
      <c r="E1" s="67">
        <f t="shared" ref="E1:K1" si="0">E10+E11+E12+E13+E14+E15+E16</f>
        <v>4812407</v>
      </c>
      <c r="F1" s="67">
        <f t="shared" si="0"/>
        <v>5457638</v>
      </c>
      <c r="G1" s="67">
        <f t="shared" si="0"/>
        <v>6094523</v>
      </c>
      <c r="H1" s="67">
        <f t="shared" si="0"/>
        <v>6409038</v>
      </c>
      <c r="I1" s="67">
        <f t="shared" si="0"/>
        <v>6606377</v>
      </c>
      <c r="J1" s="67">
        <f t="shared" si="0"/>
        <v>7043243</v>
      </c>
      <c r="K1" s="67">
        <f t="shared" si="0"/>
        <v>7122330</v>
      </c>
    </row>
    <row r="2" spans="1:11" ht="14.4" thickBot="1"/>
    <row r="3" spans="1:11" ht="22.05" customHeight="1" thickBot="1">
      <c r="B3" s="43"/>
    </row>
    <row r="4" spans="1:11" ht="30" customHeight="1">
      <c r="A4" s="25" t="s">
        <v>0</v>
      </c>
      <c r="B4" s="42" t="s">
        <v>22</v>
      </c>
      <c r="C4" s="26" t="s">
        <v>29</v>
      </c>
      <c r="D4" s="39">
        <v>2008</v>
      </c>
      <c r="E4" s="39">
        <v>2009</v>
      </c>
      <c r="F4" s="39">
        <v>2010</v>
      </c>
      <c r="G4" s="39">
        <v>2011</v>
      </c>
      <c r="H4" s="39">
        <v>2012</v>
      </c>
      <c r="I4" s="39">
        <v>2013</v>
      </c>
      <c r="J4" s="39">
        <v>2014</v>
      </c>
      <c r="K4" s="39">
        <v>2015</v>
      </c>
    </row>
    <row r="5" spans="1:11">
      <c r="A5" s="28" t="s">
        <v>1</v>
      </c>
      <c r="B5" s="28" t="s">
        <v>23</v>
      </c>
      <c r="C5" s="28" t="s">
        <v>2</v>
      </c>
      <c r="D5" s="28">
        <v>1</v>
      </c>
      <c r="E5" s="28">
        <v>2</v>
      </c>
      <c r="F5" s="28">
        <v>3</v>
      </c>
      <c r="G5" s="29">
        <v>4</v>
      </c>
      <c r="H5" s="29">
        <v>5</v>
      </c>
      <c r="I5" s="29">
        <v>6</v>
      </c>
      <c r="J5" s="29">
        <v>7</v>
      </c>
      <c r="K5" s="29">
        <v>8</v>
      </c>
    </row>
    <row r="6" spans="1:11" ht="43.95" customHeight="1">
      <c r="A6" s="35" t="s">
        <v>3</v>
      </c>
      <c r="B6" s="37" t="s">
        <v>50</v>
      </c>
      <c r="C6" s="31">
        <v>1010</v>
      </c>
      <c r="D6" s="32">
        <v>7545363</v>
      </c>
      <c r="E6" s="41">
        <v>6569187</v>
      </c>
      <c r="F6" s="41">
        <v>7211237</v>
      </c>
      <c r="G6" s="41"/>
      <c r="H6" s="41">
        <v>8346045</v>
      </c>
      <c r="I6" s="41">
        <v>8771417</v>
      </c>
      <c r="J6" s="41">
        <v>9678197</v>
      </c>
      <c r="K6" s="32">
        <v>10011015</v>
      </c>
    </row>
    <row r="7" spans="1:11" ht="43.95" customHeight="1">
      <c r="A7" s="36" t="s">
        <v>4</v>
      </c>
      <c r="B7" s="38" t="s">
        <v>51</v>
      </c>
      <c r="C7" s="34">
        <v>1020</v>
      </c>
      <c r="D7" s="32">
        <v>6226069</v>
      </c>
      <c r="E7" s="41">
        <v>5212419</v>
      </c>
      <c r="F7" s="41">
        <v>5948582</v>
      </c>
      <c r="G7" s="32">
        <v>6640755</v>
      </c>
      <c r="H7" s="41">
        <v>7003585</v>
      </c>
      <c r="I7" s="41">
        <v>7228444</v>
      </c>
      <c r="J7" s="41">
        <v>7738375</v>
      </c>
      <c r="K7" s="41">
        <v>7840611</v>
      </c>
    </row>
    <row r="8" spans="1:11" ht="43.95" customHeight="1">
      <c r="A8" s="36" t="s">
        <v>35</v>
      </c>
      <c r="B8" s="38" t="s">
        <v>33</v>
      </c>
      <c r="C8" s="34"/>
      <c r="D8" s="32">
        <v>5904190</v>
      </c>
      <c r="E8" s="41">
        <v>4959513</v>
      </c>
      <c r="F8" s="41">
        <v>5673786</v>
      </c>
      <c r="G8" s="41"/>
      <c r="H8" s="41">
        <v>6654852</v>
      </c>
      <c r="I8" s="41">
        <v>6876722</v>
      </c>
      <c r="J8" s="41"/>
      <c r="K8" s="41"/>
    </row>
    <row r="9" spans="1:11" ht="43.95" customHeight="1">
      <c r="A9" s="36" t="s">
        <v>5</v>
      </c>
      <c r="B9" s="38" t="s">
        <v>52</v>
      </c>
      <c r="C9" s="34">
        <v>1025</v>
      </c>
      <c r="D9" s="32">
        <v>5775641</v>
      </c>
      <c r="E9" s="41">
        <v>4812407</v>
      </c>
      <c r="F9" s="41">
        <v>5457638</v>
      </c>
      <c r="G9" s="41">
        <v>6094523</v>
      </c>
      <c r="H9" s="41">
        <v>6409038</v>
      </c>
      <c r="I9" s="41">
        <v>6606377</v>
      </c>
      <c r="J9" s="41">
        <v>7043243</v>
      </c>
      <c r="K9" s="41">
        <v>7122330</v>
      </c>
    </row>
    <row r="10" spans="1:11" ht="43.95" customHeight="1">
      <c r="A10" s="33"/>
      <c r="B10" s="38" t="s">
        <v>30</v>
      </c>
      <c r="C10" s="34"/>
      <c r="D10" s="32">
        <f t="shared" ref="D10:K10" si="1">D9-D11-D12-D13-D14-D15-D16</f>
        <v>5307756</v>
      </c>
      <c r="E10" s="32">
        <f t="shared" si="1"/>
        <v>4511724</v>
      </c>
      <c r="F10" s="32">
        <f t="shared" si="1"/>
        <v>5108572</v>
      </c>
      <c r="G10" s="32">
        <f t="shared" si="1"/>
        <v>5665202</v>
      </c>
      <c r="H10" s="32">
        <f t="shared" si="1"/>
        <v>5892092</v>
      </c>
      <c r="I10" s="32">
        <f t="shared" si="1"/>
        <v>6031915</v>
      </c>
      <c r="J10" s="41">
        <f t="shared" si="1"/>
        <v>6354278</v>
      </c>
      <c r="K10" s="41">
        <f t="shared" si="1"/>
        <v>6446648</v>
      </c>
    </row>
    <row r="11" spans="1:11" ht="55.2">
      <c r="A11" s="33" t="s">
        <v>6</v>
      </c>
      <c r="B11" s="40" t="s">
        <v>24</v>
      </c>
      <c r="C11" s="34">
        <v>1030</v>
      </c>
      <c r="D11" s="32">
        <v>428726</v>
      </c>
      <c r="E11" s="41">
        <v>267999</v>
      </c>
      <c r="F11" s="41">
        <v>318741</v>
      </c>
      <c r="G11" s="41">
        <v>397333</v>
      </c>
      <c r="H11" s="41">
        <v>485468</v>
      </c>
      <c r="I11" s="41">
        <v>542840</v>
      </c>
      <c r="J11" s="41">
        <v>654754</v>
      </c>
      <c r="K11" s="41">
        <v>640300</v>
      </c>
    </row>
    <row r="12" spans="1:11" ht="55.2">
      <c r="A12" s="33" t="s">
        <v>7</v>
      </c>
      <c r="B12" s="40" t="s">
        <v>25</v>
      </c>
      <c r="C12" s="34">
        <v>1040</v>
      </c>
      <c r="D12" s="32">
        <v>33302</v>
      </c>
      <c r="E12" s="41">
        <v>27276</v>
      </c>
      <c r="F12" s="41">
        <v>25087</v>
      </c>
      <c r="G12" s="41">
        <v>26637</v>
      </c>
      <c r="H12" s="41">
        <v>26516</v>
      </c>
      <c r="I12" s="41">
        <v>26711</v>
      </c>
      <c r="J12" s="41">
        <v>28950</v>
      </c>
      <c r="K12" s="41">
        <v>29988</v>
      </c>
    </row>
    <row r="13" spans="1:11" ht="55.2">
      <c r="A13" s="33" t="s">
        <v>8</v>
      </c>
      <c r="B13" s="40" t="s">
        <v>26</v>
      </c>
      <c r="C13" s="34">
        <v>1050</v>
      </c>
      <c r="D13" s="32">
        <v>4829</v>
      </c>
      <c r="E13" s="41">
        <v>4437</v>
      </c>
      <c r="F13" s="41">
        <v>4216</v>
      </c>
      <c r="G13" s="41">
        <v>4264</v>
      </c>
      <c r="H13" s="41">
        <v>4016</v>
      </c>
      <c r="I13" s="41">
        <v>3986</v>
      </c>
      <c r="J13" s="41">
        <v>4221</v>
      </c>
      <c r="K13" s="41">
        <v>4383</v>
      </c>
    </row>
    <row r="14" spans="1:11" ht="55.2">
      <c r="A14" s="33" t="s">
        <v>9</v>
      </c>
      <c r="B14" s="40" t="s">
        <v>27</v>
      </c>
      <c r="C14" s="34">
        <v>1060</v>
      </c>
      <c r="D14" s="32">
        <v>535</v>
      </c>
      <c r="E14" s="41">
        <v>557</v>
      </c>
      <c r="F14" s="41">
        <v>579</v>
      </c>
      <c r="G14" s="41">
        <v>642</v>
      </c>
      <c r="H14" s="41">
        <v>553</v>
      </c>
      <c r="I14" s="41">
        <v>552</v>
      </c>
      <c r="J14" s="41">
        <v>613</v>
      </c>
      <c r="K14" s="41">
        <v>587</v>
      </c>
    </row>
    <row r="15" spans="1:11" ht="55.2">
      <c r="A15" s="33" t="s">
        <v>10</v>
      </c>
      <c r="B15" s="40" t="s">
        <v>28</v>
      </c>
      <c r="C15" s="34">
        <v>1070</v>
      </c>
      <c r="D15" s="32">
        <v>455</v>
      </c>
      <c r="E15" s="41">
        <v>385</v>
      </c>
      <c r="F15" s="41">
        <v>416</v>
      </c>
      <c r="G15" s="41">
        <v>430</v>
      </c>
      <c r="H15" s="41">
        <v>383</v>
      </c>
      <c r="I15" s="41">
        <v>360</v>
      </c>
      <c r="J15" s="41">
        <v>404</v>
      </c>
      <c r="K15" s="41">
        <v>398</v>
      </c>
    </row>
    <row r="16" spans="1:11" ht="55.2">
      <c r="A16" s="33" t="s">
        <v>11</v>
      </c>
      <c r="B16" s="40" t="s">
        <v>53</v>
      </c>
      <c r="C16" s="34">
        <v>1080</v>
      </c>
      <c r="D16" s="32">
        <v>38</v>
      </c>
      <c r="E16" s="41">
        <v>29</v>
      </c>
      <c r="F16" s="41">
        <v>27</v>
      </c>
      <c r="G16" s="41">
        <v>15</v>
      </c>
      <c r="H16" s="41">
        <v>10</v>
      </c>
      <c r="I16" s="41">
        <v>13</v>
      </c>
      <c r="J16" s="41">
        <v>23</v>
      </c>
      <c r="K16" s="41">
        <v>26</v>
      </c>
    </row>
    <row r="17" spans="1:11" ht="41.4">
      <c r="A17" s="33" t="s">
        <v>32</v>
      </c>
      <c r="B17" s="40" t="s">
        <v>34</v>
      </c>
      <c r="C17" s="30"/>
      <c r="D17" s="41">
        <v>6477372704000</v>
      </c>
      <c r="E17" s="41">
        <v>7695267482</v>
      </c>
      <c r="F17" s="41">
        <v>6911035698</v>
      </c>
      <c r="G17" s="41">
        <v>5263335215</v>
      </c>
      <c r="H17" s="41">
        <v>5313636052</v>
      </c>
      <c r="I17" s="41">
        <v>5725848683</v>
      </c>
      <c r="J17" s="41">
        <v>7349656391</v>
      </c>
      <c r="K17" s="41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topLeftCell="A53" zoomScale="70" zoomScaleNormal="70" zoomScalePageLayoutView="70" workbookViewId="0">
      <selection activeCell="E79" sqref="E79:E84"/>
    </sheetView>
  </sheetViews>
  <sheetFormatPr baseColWidth="10" defaultColWidth="10.77734375" defaultRowHeight="15" outlineLevelRow="1"/>
  <cols>
    <col min="1" max="1" width="10.77734375" style="1"/>
    <col min="2" max="3" width="15.6640625" style="1" customWidth="1"/>
    <col min="4" max="4" width="10.77734375" style="1"/>
    <col min="5" max="10" width="21" style="1" customWidth="1"/>
    <col min="11" max="11" width="18.44140625" style="1" bestFit="1" customWidth="1"/>
    <col min="12" max="16384" width="10.77734375" style="1"/>
  </cols>
  <sheetData>
    <row r="1" spans="1:11">
      <c r="A1" s="1" t="s">
        <v>48</v>
      </c>
    </row>
    <row r="3" spans="1:11">
      <c r="E3" s="2">
        <v>2008</v>
      </c>
      <c r="F3" s="2">
        <v>2009</v>
      </c>
      <c r="G3" s="2">
        <v>2010</v>
      </c>
      <c r="H3" s="2">
        <v>2011</v>
      </c>
      <c r="I3" s="2">
        <v>2012</v>
      </c>
      <c r="J3" s="2">
        <v>2013</v>
      </c>
      <c r="K3" s="2">
        <v>2014</v>
      </c>
    </row>
    <row r="5" spans="1:11">
      <c r="B5" s="1" t="s">
        <v>37</v>
      </c>
      <c r="E5" s="1" t="s">
        <v>46</v>
      </c>
    </row>
    <row r="7" spans="1:11">
      <c r="B7" s="14" t="s">
        <v>47</v>
      </c>
      <c r="E7" s="1">
        <f>'PIT3 P3 2008 2015'!D13</f>
        <v>10238</v>
      </c>
      <c r="F7" s="1">
        <f>'PIT3 P3 2008 2015'!E13</f>
        <v>18182</v>
      </c>
      <c r="G7" s="1">
        <f>'PIT3 P3 2008 2015'!F13</f>
        <v>28602</v>
      </c>
      <c r="H7" s="1">
        <f>'PIT3 P3 2008 2015'!G13</f>
        <v>21208</v>
      </c>
      <c r="I7" s="1">
        <f>'PIT3 P3 2008 2015'!H13</f>
        <v>11593</v>
      </c>
      <c r="J7" s="1">
        <f>'PIT3 P3 2008 2015'!I13</f>
        <v>10432</v>
      </c>
      <c r="K7" s="1">
        <f>'PIT3 P3 2008 2015'!J13</f>
        <v>9774</v>
      </c>
    </row>
    <row r="8" spans="1:11">
      <c r="B8" s="1">
        <v>0</v>
      </c>
      <c r="E8" s="1">
        <f>'PIT3 P3 2008 2015'!D11</f>
        <v>274000</v>
      </c>
      <c r="F8" s="1">
        <f>'PIT3 P3 2008 2015'!E11</f>
        <v>281153</v>
      </c>
      <c r="G8" s="1">
        <f>'PIT3 P3 2008 2015'!F11</f>
        <v>279905</v>
      </c>
      <c r="H8" s="1">
        <f>'PIT3 P3 2008 2015'!G11</f>
        <v>276938</v>
      </c>
      <c r="I8" s="1">
        <f>'PIT3 P3 2008 2015'!H11</f>
        <v>273840</v>
      </c>
      <c r="J8" s="1">
        <f>'PIT3 P3 2008 2015'!I11</f>
        <v>247502</v>
      </c>
      <c r="K8" s="1">
        <f>'PIT3 P3 2008 2015'!J11</f>
        <v>279140</v>
      </c>
    </row>
    <row r="9" spans="1:11">
      <c r="B9" s="1">
        <v>1</v>
      </c>
      <c r="C9" s="1">
        <f t="shared" ref="C9:C13" si="0">B10</f>
        <v>1000000</v>
      </c>
      <c r="E9" s="1">
        <f>'PIT3 P3 2008 2015'!D19</f>
        <v>65829</v>
      </c>
      <c r="F9" s="1">
        <f>'PIT3 P3 2008 2015'!E19</f>
        <v>55657</v>
      </c>
      <c r="G9" s="1">
        <f>'PIT3 P3 2008 2015'!F19</f>
        <v>53993</v>
      </c>
      <c r="H9" s="1">
        <f>'PIT3 P3 2008 2015'!G19</f>
        <v>54994</v>
      </c>
      <c r="I9" s="1">
        <f>'PIT3 P3 2008 2015'!H19</f>
        <v>48169</v>
      </c>
      <c r="J9" s="1">
        <f>'PIT3 P3 2008 2015'!I19</f>
        <v>43236</v>
      </c>
      <c r="K9" s="1">
        <f>'PIT3 P3 2008 2015'!J19</f>
        <v>43648</v>
      </c>
    </row>
    <row r="10" spans="1:11">
      <c r="B10" s="1">
        <v>1000000</v>
      </c>
      <c r="C10" s="1">
        <f t="shared" si="0"/>
        <v>10000000</v>
      </c>
      <c r="E10" s="1">
        <f>'PIT3 P3 2008 2015'!D20</f>
        <v>34570</v>
      </c>
      <c r="F10" s="1">
        <f>'PIT3 P3 2008 2015'!E20</f>
        <v>30965</v>
      </c>
      <c r="G10" s="1">
        <f>'PIT3 P3 2008 2015'!F20</f>
        <v>29584</v>
      </c>
      <c r="H10" s="1">
        <f>'PIT3 P3 2008 2015'!G20</f>
        <v>29964</v>
      </c>
      <c r="I10" s="1">
        <f>'PIT3 P3 2008 2015'!H20</f>
        <v>29618</v>
      </c>
      <c r="J10" s="1">
        <f>'PIT3 P3 2008 2015'!I20</f>
        <v>29374</v>
      </c>
      <c r="K10" s="1">
        <f>'PIT3 P3 2008 2015'!J20</f>
        <v>29142</v>
      </c>
    </row>
    <row r="11" spans="1:11">
      <c r="B11" s="1">
        <v>10000000</v>
      </c>
      <c r="C11" s="1">
        <f t="shared" si="0"/>
        <v>100000000</v>
      </c>
      <c r="E11" s="1">
        <f>'PIT3 P3 2008 2015'!D21</f>
        <v>14067</v>
      </c>
      <c r="F11" s="1">
        <f>'PIT3 P3 2008 2015'!E21</f>
        <v>12116</v>
      </c>
      <c r="G11" s="1">
        <f>'PIT3 P3 2008 2015'!F21</f>
        <v>11358</v>
      </c>
      <c r="H11" s="1">
        <f>'PIT3 P3 2008 2015'!G21</f>
        <v>11417</v>
      </c>
      <c r="I11" s="1">
        <f>'PIT3 P3 2008 2015'!H21</f>
        <v>11818</v>
      </c>
      <c r="J11" s="1">
        <f>'PIT3 P3 2008 2015'!I21</f>
        <v>11742</v>
      </c>
      <c r="K11" s="1">
        <f>'PIT3 P3 2008 2015'!J22</f>
        <v>2470</v>
      </c>
    </row>
    <row r="12" spans="1:11">
      <c r="B12" s="1">
        <v>100000000</v>
      </c>
      <c r="C12" s="1">
        <f t="shared" si="0"/>
        <v>500000000</v>
      </c>
      <c r="E12" s="1">
        <f>'PIT3 P3 2008 2015'!D22</f>
        <v>2428</v>
      </c>
      <c r="F12" s="1">
        <f>'PIT3 P3 2008 2015'!E22</f>
        <v>2144</v>
      </c>
      <c r="G12" s="1">
        <f>'PIT3 P3 2008 2015'!F22</f>
        <v>2247</v>
      </c>
      <c r="H12" s="1">
        <f>'PIT3 P3 2008 2015'!G22</f>
        <v>2372</v>
      </c>
      <c r="I12" s="1">
        <f>'PIT3 P3 2008 2015'!H22</f>
        <v>2347</v>
      </c>
      <c r="J12" s="1">
        <f>'PIT3 P3 2008 2015'!I22</f>
        <v>2356</v>
      </c>
      <c r="K12" s="1">
        <f>'PIT3 P3 2008 2015'!J24</f>
        <v>202</v>
      </c>
    </row>
    <row r="13" spans="1:11">
      <c r="B13" s="1">
        <v>500000000</v>
      </c>
      <c r="C13" s="1">
        <f t="shared" si="0"/>
        <v>1000000000</v>
      </c>
      <c r="E13" s="1">
        <f>'PIT3 P3 2008 2015'!D23</f>
        <v>236</v>
      </c>
      <c r="F13" s="1">
        <f>'PIT3 P3 2008 2015'!E23</f>
        <v>254</v>
      </c>
      <c r="G13" s="1">
        <f>'PIT3 P3 2008 2015'!F23</f>
        <v>264</v>
      </c>
      <c r="H13" s="1">
        <f>'PIT3 P3 2008 2015'!G23</f>
        <v>304</v>
      </c>
      <c r="I13" s="1">
        <f>'PIT3 P3 2008 2015'!H23</f>
        <v>310</v>
      </c>
      <c r="J13" s="1">
        <f>'PIT3 P3 2008 2015'!I23</f>
        <v>311</v>
      </c>
      <c r="K13" s="1">
        <f>'PIT3 P3 2008 2015'!J23</f>
        <v>329</v>
      </c>
    </row>
    <row r="14" spans="1:11">
      <c r="B14" s="1">
        <v>1000000000</v>
      </c>
      <c r="E14" s="1">
        <f>'PIT3 P3 2008 2015'!D24</f>
        <v>95</v>
      </c>
      <c r="F14" s="1">
        <f>'PIT3 P3 2008 2015'!E24</f>
        <v>90</v>
      </c>
      <c r="G14" s="1">
        <f>'PIT3 P3 2008 2015'!F24</f>
        <v>122</v>
      </c>
      <c r="H14" s="1">
        <f>'PIT3 P3 2008 2015'!G24</f>
        <v>151</v>
      </c>
      <c r="I14" s="1">
        <f>'PIT3 P3 2008 2015'!H24</f>
        <v>170</v>
      </c>
      <c r="J14" s="1">
        <f>'PIT3 P3 2008 2015'!I24</f>
        <v>172</v>
      </c>
      <c r="K14" s="1">
        <f>'PIT3 P3 2008 2015'!J24</f>
        <v>202</v>
      </c>
    </row>
    <row r="18" spans="1:11">
      <c r="C18" s="1" t="s">
        <v>38</v>
      </c>
      <c r="E18" s="1">
        <f>SUM(E7:E15)</f>
        <v>401463</v>
      </c>
      <c r="F18" s="1">
        <f t="shared" ref="F18:K18" si="1">SUM(F7:F15)</f>
        <v>400561</v>
      </c>
      <c r="G18" s="1">
        <f t="shared" si="1"/>
        <v>406075</v>
      </c>
      <c r="H18" s="1">
        <f t="shared" si="1"/>
        <v>397348</v>
      </c>
      <c r="I18" s="1">
        <f t="shared" si="1"/>
        <v>377865</v>
      </c>
      <c r="J18" s="1">
        <f t="shared" si="1"/>
        <v>345125</v>
      </c>
      <c r="K18" s="1">
        <f t="shared" si="1"/>
        <v>364907</v>
      </c>
    </row>
    <row r="20" spans="1:11">
      <c r="C20" s="1" t="s">
        <v>39</v>
      </c>
      <c r="E20" s="1">
        <f>'PIT3 P3 2008 2015'!D10</f>
        <v>1409074132000</v>
      </c>
      <c r="F20" s="1">
        <f>'PIT3 P3 2008 2015'!E10</f>
        <v>1258908409000</v>
      </c>
      <c r="G20" s="1">
        <f>'PIT3 P3 2008 2015'!F10</f>
        <v>1314263502000</v>
      </c>
      <c r="H20" s="1">
        <f>'PIT3 P3 2008 2015'!G10</f>
        <v>1433347254000</v>
      </c>
      <c r="I20" s="1">
        <f>'PIT3 P3 2008 2015'!H10</f>
        <v>1487816687000</v>
      </c>
      <c r="J20" s="1">
        <f>'PIT3 P3 2008 2015'!I10</f>
        <v>1515344282000</v>
      </c>
      <c r="K20" s="1">
        <f>'PIT3 P3 2008 2015'!J10</f>
        <v>1637480343000</v>
      </c>
    </row>
    <row r="24" spans="1:11">
      <c r="A24" s="1" t="s">
        <v>40</v>
      </c>
    </row>
    <row r="25" spans="1:11" hidden="1" outlineLevel="1"/>
    <row r="26" spans="1:11" hidden="1" outlineLevel="1">
      <c r="B26" s="15">
        <f t="shared" ref="B26:C30" si="2">B9</f>
        <v>1</v>
      </c>
      <c r="C26" s="1">
        <f t="shared" si="2"/>
        <v>1000000</v>
      </c>
      <c r="E26" s="6">
        <f t="shared" ref="E26:G31" si="3">E9/$E$18</f>
        <v>0.16397276959520554</v>
      </c>
      <c r="F26" s="6">
        <f t="shared" si="3"/>
        <v>0.13863544087499968</v>
      </c>
      <c r="G26" s="6">
        <f t="shared" si="3"/>
        <v>0.13449060062820234</v>
      </c>
      <c r="H26" s="6">
        <f t="shared" ref="H26" si="4">H9/$E$18</f>
        <v>0.13698398108916637</v>
      </c>
      <c r="I26" s="6">
        <f t="shared" ref="I26:J31" si="5">I9/$E$18</f>
        <v>0.11998365976441167</v>
      </c>
      <c r="J26" s="6">
        <f t="shared" si="5"/>
        <v>0.10769610150873181</v>
      </c>
      <c r="K26" s="6">
        <f t="shared" ref="K26" si="6">K9/$E$18</f>
        <v>0.10872234801214557</v>
      </c>
    </row>
    <row r="27" spans="1:11" hidden="1" outlineLevel="1">
      <c r="B27" s="1">
        <f t="shared" si="2"/>
        <v>1000000</v>
      </c>
      <c r="C27" s="1">
        <f t="shared" si="2"/>
        <v>10000000</v>
      </c>
      <c r="E27" s="6">
        <f t="shared" si="3"/>
        <v>8.6110052483043265E-2</v>
      </c>
      <c r="F27" s="6">
        <f t="shared" si="3"/>
        <v>7.7130395578172833E-2</v>
      </c>
      <c r="G27" s="6">
        <f t="shared" si="3"/>
        <v>7.3690477080079614E-2</v>
      </c>
      <c r="H27" s="6">
        <f t="shared" ref="H27" si="7">H10/$E$18</f>
        <v>7.4637015117208813E-2</v>
      </c>
      <c r="I27" s="6">
        <f t="shared" si="5"/>
        <v>7.3775167325506957E-2</v>
      </c>
      <c r="J27" s="6">
        <f t="shared" si="5"/>
        <v>7.316739027008716E-2</v>
      </c>
      <c r="K27" s="6">
        <f t="shared" ref="K27" si="8">K10/$E$18</f>
        <v>7.2589503889524065E-2</v>
      </c>
    </row>
    <row r="28" spans="1:11" hidden="1" outlineLevel="1">
      <c r="B28" s="1">
        <f t="shared" si="2"/>
        <v>10000000</v>
      </c>
      <c r="C28" s="1">
        <f t="shared" si="2"/>
        <v>100000000</v>
      </c>
      <c r="E28" s="6">
        <f t="shared" si="3"/>
        <v>3.5039343600780148E-2</v>
      </c>
      <c r="F28" s="6">
        <f t="shared" si="3"/>
        <v>3.0179618046993123E-2</v>
      </c>
      <c r="G28" s="6">
        <f t="shared" si="3"/>
        <v>2.8291523751877507E-2</v>
      </c>
      <c r="H28" s="6">
        <f t="shared" ref="H28" si="9">H11/$E$18</f>
        <v>2.8438486236589674E-2</v>
      </c>
      <c r="I28" s="6">
        <f t="shared" si="5"/>
        <v>2.9437332954718117E-2</v>
      </c>
      <c r="J28" s="6">
        <f t="shared" si="5"/>
        <v>2.9248025347292279E-2</v>
      </c>
      <c r="K28" s="6">
        <f t="shared" ref="K28" si="10">K11/$E$18</f>
        <v>6.1524972413397995E-3</v>
      </c>
    </row>
    <row r="29" spans="1:11" hidden="1" outlineLevel="1">
      <c r="B29" s="1">
        <f t="shared" si="2"/>
        <v>100000000</v>
      </c>
      <c r="C29" s="1">
        <f t="shared" si="2"/>
        <v>500000000</v>
      </c>
      <c r="E29" s="6">
        <f t="shared" si="3"/>
        <v>6.0478798793413089E-3</v>
      </c>
      <c r="F29" s="6">
        <f t="shared" si="3"/>
        <v>5.3404672410658017E-3</v>
      </c>
      <c r="G29" s="6">
        <f t="shared" si="3"/>
        <v>5.5970288669192425E-3</v>
      </c>
      <c r="H29" s="6">
        <f t="shared" ref="H29" si="11">H12/$E$18</f>
        <v>5.9083900633433214E-3</v>
      </c>
      <c r="I29" s="6">
        <f t="shared" si="5"/>
        <v>5.846117824058506E-3</v>
      </c>
      <c r="J29" s="6">
        <f t="shared" si="5"/>
        <v>5.8685358302010401E-3</v>
      </c>
      <c r="K29" s="6">
        <f t="shared" ref="K29" si="12">K12/$E$18</f>
        <v>5.0315969342131157E-4</v>
      </c>
    </row>
    <row r="30" spans="1:11" hidden="1" outlineLevel="1">
      <c r="B30" s="1">
        <f t="shared" si="2"/>
        <v>500000000</v>
      </c>
      <c r="C30" s="1">
        <f t="shared" si="2"/>
        <v>1000000000</v>
      </c>
      <c r="E30" s="6">
        <f t="shared" si="3"/>
        <v>5.8784993884866102E-4</v>
      </c>
      <c r="F30" s="6">
        <f t="shared" si="3"/>
        <v>6.3268595113372844E-4</v>
      </c>
      <c r="G30" s="6">
        <f t="shared" si="3"/>
        <v>6.5759484684765467E-4</v>
      </c>
      <c r="H30" s="6">
        <f t="shared" ref="H30" si="13">H13/$E$18</f>
        <v>7.5723042970335993E-4</v>
      </c>
      <c r="I30" s="6">
        <f t="shared" si="5"/>
        <v>7.7217576713171573E-4</v>
      </c>
      <c r="J30" s="6">
        <f t="shared" si="5"/>
        <v>7.7466665670310837E-4</v>
      </c>
      <c r="K30" s="6">
        <f t="shared" ref="K30" si="14">K13/$E$18</f>
        <v>8.1950266898817578E-4</v>
      </c>
    </row>
    <row r="31" spans="1:11" hidden="1" outlineLevel="1">
      <c r="B31" s="1">
        <f>B14</f>
        <v>1000000000</v>
      </c>
      <c r="E31" s="6">
        <f t="shared" si="3"/>
        <v>2.3663450928229998E-4</v>
      </c>
      <c r="F31" s="6">
        <f t="shared" si="3"/>
        <v>2.2418006142533683E-4</v>
      </c>
      <c r="G31" s="6">
        <f t="shared" si="3"/>
        <v>3.0388852770990105E-4</v>
      </c>
      <c r="H31" s="6">
        <f t="shared" ref="H31" si="15">H14/$E$18</f>
        <v>3.7612432528028733E-4</v>
      </c>
      <c r="I31" s="6">
        <f t="shared" si="5"/>
        <v>4.2345122713674733E-4</v>
      </c>
      <c r="J31" s="6">
        <f t="shared" si="5"/>
        <v>4.2843300627953259E-4</v>
      </c>
      <c r="K31" s="6">
        <f t="shared" ref="K31" si="16">K14/$E$18</f>
        <v>5.0315969342131157E-4</v>
      </c>
    </row>
    <row r="32" spans="1:11" hidden="1" outlineLevel="1">
      <c r="E32" s="3"/>
      <c r="F32" s="3"/>
      <c r="G32" s="3"/>
      <c r="H32" s="3"/>
      <c r="I32" s="3"/>
      <c r="J32" s="3"/>
      <c r="K32" s="3"/>
    </row>
    <row r="33" spans="1:11" hidden="1" outlineLevel="1"/>
    <row r="34" spans="1:11" hidden="1" outlineLevel="1"/>
    <row r="35" spans="1:11" hidden="1" outlineLevel="1">
      <c r="B35" s="1" t="s">
        <v>49</v>
      </c>
    </row>
    <row r="36" spans="1:11" hidden="1" outlineLevel="1">
      <c r="B36" s="15">
        <f t="shared" ref="B36:C40" si="17">B9</f>
        <v>1</v>
      </c>
      <c r="C36" s="1">
        <f t="shared" si="17"/>
        <v>1000000</v>
      </c>
      <c r="E36" s="16">
        <f>SUM(E9:E$15)/E$18</f>
        <v>0.29199453000650122</v>
      </c>
      <c r="F36" s="16">
        <f>SUM(F9:F$15)/F$18</f>
        <v>0.25271057342077735</v>
      </c>
      <c r="G36" s="16">
        <f>SUM(G9:G$15)/G$18</f>
        <v>0.24027088592008866</v>
      </c>
      <c r="H36" s="16">
        <f>SUM(H9:H$15)/H$18</f>
        <v>0.24966024744053072</v>
      </c>
      <c r="I36" s="16">
        <f>SUM(I9:I$15)/I$18</f>
        <v>0.24461646355179759</v>
      </c>
      <c r="J36" s="16">
        <f>SUM(J9:J$15)/J$18</f>
        <v>0.25263600144875048</v>
      </c>
      <c r="K36" s="16">
        <f>SUM(K9:K$15)/K$18</f>
        <v>0.20825306173901845</v>
      </c>
    </row>
    <row r="37" spans="1:11" hidden="1" outlineLevel="1">
      <c r="B37" s="1">
        <f t="shared" si="17"/>
        <v>1000000</v>
      </c>
      <c r="C37" s="1">
        <f t="shared" si="17"/>
        <v>10000000</v>
      </c>
      <c r="E37" s="16">
        <f>SUM(E10:E$15)/E$18</f>
        <v>0.12802176041129568</v>
      </c>
      <c r="F37" s="16">
        <f>SUM(F10:F$15)/F$18</f>
        <v>0.11376294746617868</v>
      </c>
      <c r="G37" s="16">
        <f>SUM(G10:G$15)/G$18</f>
        <v>0.10730776334420981</v>
      </c>
      <c r="H37" s="16">
        <f>SUM(H10:H$15)/H$18</f>
        <v>0.111257638140874</v>
      </c>
      <c r="I37" s="16">
        <f>SUM(I10:I$15)/I$18</f>
        <v>0.11713971921188784</v>
      </c>
      <c r="J37" s="16">
        <f>SUM(J10:J$15)/J$18</f>
        <v>0.12735965229989135</v>
      </c>
      <c r="K37" s="16">
        <f>SUM(K10:K$15)/K$18</f>
        <v>8.8639023093555341E-2</v>
      </c>
    </row>
    <row r="38" spans="1:11" hidden="1" outlineLevel="1">
      <c r="B38" s="1">
        <f t="shared" si="17"/>
        <v>10000000</v>
      </c>
      <c r="C38" s="1">
        <f t="shared" si="17"/>
        <v>100000000</v>
      </c>
      <c r="E38" s="16">
        <f>SUM(E11:E$15)/E$18</f>
        <v>4.1911707928252419E-2</v>
      </c>
      <c r="F38" s="16">
        <f>SUM(F11:F$15)/F$18</f>
        <v>3.6458866439818154E-2</v>
      </c>
      <c r="G38" s="16">
        <f>SUM(G11:G$15)/G$18</f>
        <v>3.4454226436003203E-2</v>
      </c>
      <c r="H38" s="16">
        <f>SUM(H11:H$15)/H$18</f>
        <v>3.5847670052447732E-2</v>
      </c>
      <c r="I38" s="16">
        <f>SUM(I11:I$15)/I$18</f>
        <v>3.8757228110568587E-2</v>
      </c>
      <c r="J38" s="16">
        <f>SUM(J11:J$15)/J$18</f>
        <v>4.2248460702643972E-2</v>
      </c>
      <c r="K38" s="16">
        <f>SUM(K11:K$15)/K$18</f>
        <v>8.7775789447722304E-3</v>
      </c>
    </row>
    <row r="39" spans="1:11" hidden="1" outlineLevel="1">
      <c r="B39" s="1">
        <f t="shared" si="17"/>
        <v>100000000</v>
      </c>
      <c r="C39" s="1">
        <f t="shared" si="17"/>
        <v>500000000</v>
      </c>
      <c r="E39" s="16">
        <f>SUM(E12:E$15)/E$18</f>
        <v>6.8723643274722704E-3</v>
      </c>
      <c r="F39" s="16">
        <f>SUM(F12:F$15)/F$18</f>
        <v>6.2112886676436302E-3</v>
      </c>
      <c r="G39" s="16">
        <f>SUM(G12:G$15)/G$18</f>
        <v>6.4840238872129535E-3</v>
      </c>
      <c r="H39" s="16">
        <f>SUM(H12:H$15)/H$18</f>
        <v>7.1146702638493209E-3</v>
      </c>
      <c r="I39" s="16">
        <f>SUM(I12:I$15)/I$18</f>
        <v>7.4815079459595356E-3</v>
      </c>
      <c r="J39" s="16">
        <f>SUM(J12:J$15)/J$18</f>
        <v>8.2260050706265842E-3</v>
      </c>
      <c r="K39" s="16">
        <f>SUM(K12:K$15)/K$18</f>
        <v>2.0087309917321398E-3</v>
      </c>
    </row>
    <row r="40" spans="1:11" hidden="1" outlineLevel="1">
      <c r="B40" s="1">
        <f t="shared" si="17"/>
        <v>500000000</v>
      </c>
      <c r="C40" s="1">
        <f t="shared" si="17"/>
        <v>1000000000</v>
      </c>
      <c r="E40" s="16">
        <f>SUM(E13:E$15)/E$18</f>
        <v>8.2448444813096105E-4</v>
      </c>
      <c r="F40" s="16">
        <f>SUM(F13:F$15)/F$18</f>
        <v>8.5879553925619317E-4</v>
      </c>
      <c r="G40" s="16">
        <f>SUM(G13:G$15)/G$18</f>
        <v>9.5056331958382075E-4</v>
      </c>
      <c r="H40" s="16">
        <f>SUM(H13:H$15)/H$18</f>
        <v>1.145091959692763E-3</v>
      </c>
      <c r="I40" s="16">
        <f>SUM(I13:I$15)/I$18</f>
        <v>1.2702949466079155E-3</v>
      </c>
      <c r="J40" s="16">
        <f>SUM(J13:J$15)/J$18</f>
        <v>1.3994929373415429E-3</v>
      </c>
      <c r="K40" s="16">
        <f>SUM(K13:K$15)/K$18</f>
        <v>1.4551652886899949E-3</v>
      </c>
    </row>
    <row r="41" spans="1:11" hidden="1" outlineLevel="1">
      <c r="B41" s="1">
        <f>B14</f>
        <v>1000000000</v>
      </c>
      <c r="E41" s="16">
        <f>SUM(E14:E$15)/E$18</f>
        <v>2.3663450928229998E-4</v>
      </c>
      <c r="F41" s="16">
        <f>SUM(F14:F$15)/F$18</f>
        <v>2.2468487945656216E-4</v>
      </c>
      <c r="G41" s="16">
        <f>SUM(G14:G$15)/G$18</f>
        <v>3.0043711137105216E-4</v>
      </c>
      <c r="H41" s="16">
        <f>SUM(H14:H$15)/H$18</f>
        <v>3.8001952948045541E-4</v>
      </c>
      <c r="I41" s="16">
        <f>SUM(I14:I$15)/I$18</f>
        <v>4.4989612692363672E-4</v>
      </c>
      <c r="J41" s="16">
        <f>SUM(J14:J$15)/J$18</f>
        <v>4.9837015574067365E-4</v>
      </c>
      <c r="K41" s="16">
        <f>SUM(K14:K$15)/K$18</f>
        <v>5.5356570304214501E-4</v>
      </c>
    </row>
    <row r="42" spans="1:11" collapsed="1">
      <c r="E42" s="7"/>
      <c r="F42" s="7"/>
      <c r="G42" s="7"/>
      <c r="I42" s="7"/>
      <c r="J42" s="7"/>
      <c r="K42" s="7"/>
    </row>
    <row r="45" spans="1:11">
      <c r="A45" s="1" t="s">
        <v>41</v>
      </c>
    </row>
    <row r="46" spans="1:11" outlineLevel="1">
      <c r="D46" s="4" t="s">
        <v>42</v>
      </c>
    </row>
    <row r="47" spans="1:11" outlineLevel="1"/>
    <row r="48" spans="1:11" ht="15.6" outlineLevel="1">
      <c r="B48" s="15">
        <f t="shared" ref="B48:C52" si="18">B9</f>
        <v>1</v>
      </c>
      <c r="C48" s="1">
        <f t="shared" si="18"/>
        <v>1000000</v>
      </c>
      <c r="E48" s="5">
        <f>(E$18-SUM(E9:E$15))/E$18</f>
        <v>0.70800546999349878</v>
      </c>
      <c r="F48" s="5">
        <f>(F$18-SUM(F9:F$15))/F$18</f>
        <v>0.74728942657922259</v>
      </c>
      <c r="G48" s="5">
        <f>(G$18-SUM(G9:G$15))/G$18</f>
        <v>0.75972911407991139</v>
      </c>
      <c r="H48" s="5">
        <f>(H$18-SUM(H9:H$15))/H$18</f>
        <v>0.75033975255946928</v>
      </c>
      <c r="I48" s="5">
        <f>(I$18-SUM(I9:I$15))/I$18</f>
        <v>0.75538353644820244</v>
      </c>
      <c r="J48" s="5">
        <f>(J$18-SUM(J9:J$15))/J$18</f>
        <v>0.74736399855124958</v>
      </c>
      <c r="K48" s="5">
        <f>(K$18-SUM(K9:K$15))/K$18</f>
        <v>0.79174693826098153</v>
      </c>
    </row>
    <row r="49" spans="2:11" outlineLevel="1">
      <c r="B49" s="1">
        <f t="shared" si="18"/>
        <v>1000000</v>
      </c>
      <c r="C49" s="1">
        <f t="shared" si="18"/>
        <v>10000000</v>
      </c>
      <c r="E49" s="16">
        <f>(E$18-SUM(E10:E$15))/E$18</f>
        <v>0.87197823958870435</v>
      </c>
      <c r="F49" s="16">
        <f>(F$18-SUM(F10:F$15))/F$18</f>
        <v>0.88623705253382135</v>
      </c>
      <c r="G49" s="16">
        <f>(G$18-SUM(G10:G$15))/G$18</f>
        <v>0.89269223665579023</v>
      </c>
      <c r="H49" s="16">
        <f>(H$18-SUM(H10:H$15))/H$18</f>
        <v>0.88874236185912603</v>
      </c>
      <c r="I49" s="16">
        <f>(I$18-SUM(I10:I$15))/I$18</f>
        <v>0.88286028078811218</v>
      </c>
      <c r="J49" s="16">
        <f>(J$18-SUM(J10:J$15))/J$18</f>
        <v>0.87264034770010868</v>
      </c>
      <c r="K49" s="16">
        <f>(K$18-SUM(K10:K$15))/K$18</f>
        <v>0.91136097690644469</v>
      </c>
    </row>
    <row r="50" spans="2:11" outlineLevel="1">
      <c r="B50" s="1">
        <f t="shared" si="18"/>
        <v>10000000</v>
      </c>
      <c r="C50" s="1">
        <f t="shared" si="18"/>
        <v>100000000</v>
      </c>
      <c r="E50" s="16">
        <f>(E$18-SUM(E11:E$15))/E$18</f>
        <v>0.95808829207174762</v>
      </c>
      <c r="F50" s="16">
        <f>(F$18-SUM(F11:F$15))/F$18</f>
        <v>0.96354113356018189</v>
      </c>
      <c r="G50" s="16">
        <f>(G$18-SUM(G11:G$15))/G$18</f>
        <v>0.96554577356399685</v>
      </c>
      <c r="H50" s="16">
        <f>(H$18-SUM(H11:H$15))/H$18</f>
        <v>0.96415232994755229</v>
      </c>
      <c r="I50" s="16">
        <f>(I$18-SUM(I11:I$15))/I$18</f>
        <v>0.96124277188943141</v>
      </c>
      <c r="J50" s="16">
        <f>(J$18-SUM(J11:J$15))/J$18</f>
        <v>0.95775153929735601</v>
      </c>
      <c r="K50" s="16">
        <f>(K$18-SUM(K11:K$15))/K$18</f>
        <v>0.99122242105522773</v>
      </c>
    </row>
    <row r="51" spans="2:11" outlineLevel="1">
      <c r="B51" s="1">
        <f t="shared" si="18"/>
        <v>100000000</v>
      </c>
      <c r="C51" s="1">
        <f t="shared" si="18"/>
        <v>500000000</v>
      </c>
      <c r="E51" s="16">
        <f>(E$18-SUM(E12:E$15))/E$18</f>
        <v>0.99312763567252771</v>
      </c>
      <c r="F51" s="16">
        <f>(F$18-SUM(F12:F$15))/F$18</f>
        <v>0.99378871133235636</v>
      </c>
      <c r="G51" s="16">
        <f>(G$18-SUM(G12:G$15))/G$18</f>
        <v>0.99351597611278708</v>
      </c>
      <c r="H51" s="16">
        <f>(H$18-SUM(H12:H$15))/H$18</f>
        <v>0.99288532973615062</v>
      </c>
      <c r="I51" s="16">
        <f>(I$18-SUM(I12:I$15))/I$18</f>
        <v>0.99251849205404041</v>
      </c>
      <c r="J51" s="16">
        <f>(J$18-SUM(J12:J$15))/J$18</f>
        <v>0.99177399492937346</v>
      </c>
      <c r="K51" s="16">
        <f>(K$18-SUM(K12:K$15))/K$18</f>
        <v>0.99799126900826785</v>
      </c>
    </row>
    <row r="52" spans="2:11" outlineLevel="1">
      <c r="B52" s="1">
        <f t="shared" si="18"/>
        <v>500000000</v>
      </c>
      <c r="C52" s="1">
        <f t="shared" si="18"/>
        <v>1000000000</v>
      </c>
      <c r="E52" s="16">
        <f>(E$18-SUM(E13:E$15))/E$18</f>
        <v>0.99917551555186901</v>
      </c>
      <c r="F52" s="16">
        <f>(F$18-SUM(F13:F$15))/F$18</f>
        <v>0.99914120446074384</v>
      </c>
      <c r="G52" s="16">
        <f>(G$18-SUM(G13:G$15))/G$18</f>
        <v>0.99904943668041613</v>
      </c>
      <c r="H52" s="16">
        <f>(H$18-SUM(H13:H$15))/H$18</f>
        <v>0.99885490804030719</v>
      </c>
      <c r="I52" s="16">
        <f>(I$18-SUM(I13:I$15))/I$18</f>
        <v>0.99872970505339209</v>
      </c>
      <c r="J52" s="16">
        <f>(J$18-SUM(J13:J$15))/J$18</f>
        <v>0.99860050706265846</v>
      </c>
      <c r="K52" s="16">
        <f>(K$18-SUM(K13:K$15))/K$18</f>
        <v>0.99854483471131006</v>
      </c>
    </row>
    <row r="53" spans="2:11" outlineLevel="1">
      <c r="B53" s="1">
        <f>B14</f>
        <v>1000000000</v>
      </c>
      <c r="E53" s="16">
        <f>(E$18-SUM(E14:E$15))/E$18</f>
        <v>0.99976336549071765</v>
      </c>
      <c r="F53" s="16">
        <f>(F$18-SUM(F14:F$15))/F$18</f>
        <v>0.99977531512054341</v>
      </c>
      <c r="G53" s="16">
        <f>(G$18-SUM(G14:G$15))/G$18</f>
        <v>0.99969956288862893</v>
      </c>
      <c r="H53" s="16">
        <f>(H$18-SUM(H14:H$15))/H$18</f>
        <v>0.99961998047051959</v>
      </c>
      <c r="I53" s="16">
        <f>(I$18-SUM(I14:I$15))/I$18</f>
        <v>0.99955010387307641</v>
      </c>
      <c r="J53" s="16">
        <f>(J$18-SUM(J14:J$15))/J$18</f>
        <v>0.99950162984425928</v>
      </c>
      <c r="K53" s="16">
        <f>(K$18-SUM(K14:K$15))/K$18</f>
        <v>0.9994464342969579</v>
      </c>
    </row>
    <row r="54" spans="2:11" outlineLevel="1">
      <c r="E54" s="16"/>
      <c r="F54" s="16"/>
      <c r="G54" s="16"/>
      <c r="I54" s="16"/>
      <c r="J54" s="16"/>
      <c r="K54" s="16"/>
    </row>
    <row r="55" spans="2:11" outlineLevel="1">
      <c r="E55" s="8"/>
      <c r="F55" s="8"/>
      <c r="G55" s="8"/>
      <c r="H55" s="8"/>
      <c r="I55" s="8"/>
      <c r="J55" s="8"/>
      <c r="K55" s="8"/>
    </row>
    <row r="56" spans="2:11" outlineLevel="1">
      <c r="D56" s="4" t="s">
        <v>43</v>
      </c>
    </row>
    <row r="57" spans="2:11" outlineLevel="1">
      <c r="B57" s="15">
        <f t="shared" ref="B57:C61" si="19">B9</f>
        <v>1</v>
      </c>
      <c r="C57" s="1">
        <f t="shared" si="19"/>
        <v>1000000</v>
      </c>
      <c r="E57" s="9">
        <f>LOG((1-E48)/(1-E49))/LOG($C48/$B48)</f>
        <v>5.9681820161115486E-2</v>
      </c>
      <c r="F57" s="9">
        <f t="shared" ref="F57:J58" si="20">LOG((1-F48)/(1-F49))/LOG($C48/$B48)</f>
        <v>5.7770429600110355E-2</v>
      </c>
      <c r="G57" s="9">
        <f t="shared" si="20"/>
        <v>5.8345001150542648E-2</v>
      </c>
      <c r="H57" s="9">
        <f t="shared" ref="H57" si="21">LOG((1-H48)/(1-H49))/LOG($C48/$B48)</f>
        <v>5.8503260071768905E-2</v>
      </c>
      <c r="I57" s="9">
        <f t="shared" si="20"/>
        <v>5.3296917427073986E-2</v>
      </c>
      <c r="J57" s="9">
        <f t="shared" si="20"/>
        <v>4.9577229042841876E-2</v>
      </c>
      <c r="K57" s="9">
        <f t="shared" ref="K57" si="22">LOG((1-K48)/(1-K49))/LOG($C48/$B48)</f>
        <v>6.1827739025747529E-2</v>
      </c>
    </row>
    <row r="58" spans="2:11" outlineLevel="1">
      <c r="B58" s="1">
        <f t="shared" si="19"/>
        <v>1000000</v>
      </c>
      <c r="C58" s="1">
        <f t="shared" si="19"/>
        <v>10000000</v>
      </c>
      <c r="E58" s="9">
        <f>LOG((1-E49)/(1-E50))/LOG($C49/$B49)</f>
        <v>0.48494843586460257</v>
      </c>
      <c r="F58" s="9">
        <f t="shared" si="20"/>
        <v>0.49419767392847885</v>
      </c>
      <c r="G58" s="9">
        <f t="shared" si="20"/>
        <v>0.49338863919148745</v>
      </c>
      <c r="H58" s="9">
        <f t="shared" ref="H58" si="23">LOG((1-H49)/(1-H50))/LOG($C49/$B49)</f>
        <v>0.49186890257022026</v>
      </c>
      <c r="I58" s="9">
        <f t="shared" si="20"/>
        <v>0.48035146961727598</v>
      </c>
      <c r="J58" s="9">
        <f t="shared" si="20"/>
        <v>0.47922097442843409</v>
      </c>
      <c r="K58" s="9">
        <f t="shared" ref="K58" si="24">LOG((1-K49)/(1-K50))/LOG($C49/$B49)</f>
        <v>1.0042502168126832</v>
      </c>
    </row>
    <row r="59" spans="2:11" outlineLevel="1">
      <c r="B59" s="1">
        <f t="shared" si="19"/>
        <v>10000000</v>
      </c>
      <c r="C59" s="1">
        <f t="shared" si="19"/>
        <v>100000000</v>
      </c>
      <c r="E59" s="9">
        <f t="shared" ref="E59:J61" si="25">LOG((1-E50)/(1-E51))/LOG($C50/$B50)</f>
        <v>0.78522918410040465</v>
      </c>
      <c r="F59" s="9">
        <f t="shared" si="25"/>
        <v>0.7686214482589071</v>
      </c>
      <c r="G59" s="9">
        <f t="shared" si="25"/>
        <v>0.72539789748447725</v>
      </c>
      <c r="H59" s="9">
        <f t="shared" ref="H59" si="26">LOG((1-H50)/(1-H51))/LOG($C50/$B50)</f>
        <v>0.7023061565126929</v>
      </c>
      <c r="I59" s="9">
        <f t="shared" si="25"/>
        <v>0.71436356752809482</v>
      </c>
      <c r="J59" s="9">
        <f t="shared" si="25"/>
        <v>0.710621917436148</v>
      </c>
      <c r="K59" s="9">
        <f t="shared" ref="K59" si="27">LOG((1-K50)/(1-K51))/LOG($C50/$B50)</f>
        <v>0.64045296402269258</v>
      </c>
    </row>
    <row r="60" spans="2:11" outlineLevel="1">
      <c r="B60" s="1">
        <f t="shared" si="19"/>
        <v>100000000</v>
      </c>
      <c r="C60" s="1">
        <f t="shared" si="19"/>
        <v>500000000</v>
      </c>
      <c r="E60" s="9">
        <f t="shared" si="25"/>
        <v>1.3175439589546858</v>
      </c>
      <c r="F60" s="9">
        <f t="shared" si="25"/>
        <v>1.2293688257245672</v>
      </c>
      <c r="G60" s="9">
        <f t="shared" si="25"/>
        <v>1.19298903996089</v>
      </c>
      <c r="H60" s="9">
        <f t="shared" ref="H60" si="28">LOG((1-H51)/(1-H52))/LOG($C51/$B51)</f>
        <v>1.1349763321903847</v>
      </c>
      <c r="I60" s="9">
        <f t="shared" si="25"/>
        <v>1.1017419436267135</v>
      </c>
      <c r="J60" s="9">
        <f t="shared" si="25"/>
        <v>1.1005025351625162</v>
      </c>
      <c r="K60" s="9">
        <f t="shared" ref="K60" si="29">LOG((1-K51)/(1-K52))/LOG($C51/$B51)</f>
        <v>0.20030824311649689</v>
      </c>
    </row>
    <row r="61" spans="2:11" outlineLevel="1">
      <c r="B61" s="1">
        <f t="shared" si="19"/>
        <v>500000000</v>
      </c>
      <c r="C61" s="1">
        <f t="shared" si="19"/>
        <v>1000000000</v>
      </c>
      <c r="E61" s="9">
        <f t="shared" si="25"/>
        <v>1.8008317984760061</v>
      </c>
      <c r="F61" s="9">
        <f t="shared" si="25"/>
        <v>1.9344116583721704</v>
      </c>
      <c r="G61" s="9">
        <f t="shared" si="25"/>
        <v>1.6617196997052108</v>
      </c>
      <c r="H61" s="9">
        <f t="shared" ref="H61" si="30">LOG((1-H52)/(1-H53))/LOG($C52/$B52)</f>
        <v>1.5913179957612018</v>
      </c>
      <c r="I61" s="9">
        <f t="shared" si="25"/>
        <v>1.4974996594709651</v>
      </c>
      <c r="J61" s="9">
        <f t="shared" si="25"/>
        <v>1.4896146241335266</v>
      </c>
      <c r="K61" s="9">
        <f t="shared" ref="K61" si="31">LOG((1-K52)/(1-K53))/LOG($C52/$B52)</f>
        <v>1.3943565680524159</v>
      </c>
    </row>
    <row r="62" spans="2:11" outlineLevel="1">
      <c r="B62" s="1">
        <f>B14</f>
        <v>1000000000</v>
      </c>
      <c r="E62" s="21">
        <v>1.8</v>
      </c>
      <c r="F62" s="21">
        <f>F61</f>
        <v>1.9344116583721704</v>
      </c>
      <c r="G62" s="21">
        <f t="shared" ref="G62:J62" si="32">G61</f>
        <v>1.6617196997052108</v>
      </c>
      <c r="H62" s="21">
        <f t="shared" ref="H62" si="33">H61</f>
        <v>1.5913179957612018</v>
      </c>
      <c r="I62" s="21">
        <v>1.5</v>
      </c>
      <c r="J62" s="21">
        <f t="shared" si="32"/>
        <v>1.4896146241335266</v>
      </c>
      <c r="K62" s="21">
        <f t="shared" ref="K62" si="34">K61</f>
        <v>1.3943565680524159</v>
      </c>
    </row>
    <row r="63" spans="2:11" outlineLevel="1"/>
    <row r="64" spans="2:11" ht="15.6" outlineLevel="1">
      <c r="E64" s="13">
        <f t="shared" ref="E64:J64" si="35">E62/(E62-1)</f>
        <v>2.25</v>
      </c>
      <c r="F64" s="18">
        <f t="shared" si="35"/>
        <v>2.0701921268213739</v>
      </c>
      <c r="G64" s="18">
        <f t="shared" si="35"/>
        <v>2.5112138877616754</v>
      </c>
      <c r="H64" s="18">
        <f t="shared" si="35"/>
        <v>2.6911374373321806</v>
      </c>
      <c r="I64" s="18">
        <f t="shared" si="35"/>
        <v>3</v>
      </c>
      <c r="J64" s="18">
        <f t="shared" si="35"/>
        <v>3.0424226538774346</v>
      </c>
      <c r="K64" s="18">
        <f t="shared" ref="K64" si="36">K62/(K62-1)</f>
        <v>3.5357762010624989</v>
      </c>
    </row>
    <row r="65" spans="2:11" outlineLevel="1"/>
    <row r="66" spans="2:11" outlineLevel="1"/>
    <row r="67" spans="2:11" outlineLevel="1"/>
    <row r="68" spans="2:11" ht="15.6" outlineLevel="1">
      <c r="B68" s="1">
        <f t="shared" ref="B68:C72" si="37">B9</f>
        <v>1</v>
      </c>
      <c r="C68" s="1">
        <f t="shared" si="37"/>
        <v>1000000</v>
      </c>
      <c r="E68" s="13"/>
      <c r="F68" s="13"/>
      <c r="G68" s="13"/>
      <c r="H68" s="13"/>
      <c r="I68" s="13"/>
      <c r="J68" s="13"/>
      <c r="K68" s="13"/>
    </row>
    <row r="69" spans="2:11" outlineLevel="1">
      <c r="B69" s="1">
        <f t="shared" si="37"/>
        <v>1000000</v>
      </c>
      <c r="C69" s="1">
        <f t="shared" si="37"/>
        <v>10000000</v>
      </c>
      <c r="E69" s="9">
        <f t="shared" ref="E69:G73" si="38">($B49*(1-E49)-$C49*(1-E50))/(1-1/E58)</f>
        <v>274081.7219166815</v>
      </c>
      <c r="F69" s="9">
        <f t="shared" si="38"/>
        <v>245071.00794097755</v>
      </c>
      <c r="G69" s="9">
        <f t="shared" si="38"/>
        <v>231042.60322679504</v>
      </c>
      <c r="H69" s="9">
        <f t="shared" ref="H69" si="39">($B49*(1-H49)-$C49*(1-H50))/(1-1/H58)</f>
        <v>239307.07946066203</v>
      </c>
      <c r="I69" s="9">
        <f t="shared" ref="I69:J73" si="40">($B49*(1-I49)-$C49*(1-I50))/(1-1/I58)</f>
        <v>249981.80682311722</v>
      </c>
      <c r="J69" s="9">
        <f t="shared" si="40"/>
        <v>271574.04856499663</v>
      </c>
      <c r="K69" s="9">
        <f t="shared" ref="K69" si="41">($B49*(1-K49)-$C49*(1-K50))/(1-1/K58)</f>
        <v>203966.67139437856</v>
      </c>
    </row>
    <row r="70" spans="2:11" outlineLevel="1">
      <c r="B70" s="1">
        <f t="shared" si="37"/>
        <v>10000000</v>
      </c>
      <c r="C70" s="1">
        <f t="shared" si="37"/>
        <v>100000000</v>
      </c>
      <c r="E70" s="9">
        <f t="shared" si="38"/>
        <v>980278.16433422209</v>
      </c>
      <c r="F70" s="9">
        <f t="shared" si="38"/>
        <v>852206.48325248098</v>
      </c>
      <c r="G70" s="9">
        <f t="shared" si="38"/>
        <v>802686.84515469184</v>
      </c>
      <c r="H70" s="9">
        <f t="shared" ref="H70" si="42">($B50*(1-H50)-$C50*(1-H51))/(1-1/H59)</f>
        <v>832759.17344186944</v>
      </c>
      <c r="I70" s="9">
        <f t="shared" si="40"/>
        <v>901790.26198355888</v>
      </c>
      <c r="J70" s="9">
        <f t="shared" si="40"/>
        <v>982559.30636241706</v>
      </c>
      <c r="K70" s="9">
        <f t="shared" ref="K70" si="43">($B50*(1-K50)-$C50*(1-K51))/(1-1/K59)</f>
        <v>201457.66753381322</v>
      </c>
    </row>
    <row r="71" spans="2:11" outlineLevel="1">
      <c r="B71" s="1">
        <f t="shared" si="37"/>
        <v>100000000</v>
      </c>
      <c r="C71" s="1">
        <f t="shared" si="37"/>
        <v>500000000</v>
      </c>
      <c r="E71" s="9">
        <f t="shared" si="38"/>
        <v>1140997.7994506445</v>
      </c>
      <c r="F71" s="9">
        <f t="shared" si="38"/>
        <v>1027638.4900900192</v>
      </c>
      <c r="G71" s="9">
        <f t="shared" si="38"/>
        <v>1070170.2658586968</v>
      </c>
      <c r="H71" s="9">
        <f t="shared" ref="H71" si="44">($B51*(1-H51)-$C51*(1-H52))/(1-1/H60)</f>
        <v>1168146.2765039064</v>
      </c>
      <c r="I71" s="9">
        <f t="shared" si="40"/>
        <v>1223689.0155481361</v>
      </c>
      <c r="J71" s="9">
        <f t="shared" si="40"/>
        <v>1345251.4455142503</v>
      </c>
      <c r="K71" s="9">
        <f t="shared" ref="K71" si="45">($B51*(1-K51)-$C51*(1-K52))/(1-1/K60)</f>
        <v>131931.16312365967</v>
      </c>
    </row>
    <row r="72" spans="2:11" outlineLevel="1">
      <c r="B72" s="1">
        <f t="shared" si="37"/>
        <v>500000000</v>
      </c>
      <c r="C72" s="1">
        <f t="shared" si="37"/>
        <v>1000000000</v>
      </c>
      <c r="E72" s="9">
        <f t="shared" si="38"/>
        <v>394889.36058857682</v>
      </c>
      <c r="F72" s="9">
        <f t="shared" si="38"/>
        <v>423795.0134918628</v>
      </c>
      <c r="G72" s="9">
        <f t="shared" si="38"/>
        <v>439072.05819391145</v>
      </c>
      <c r="H72" s="9">
        <f t="shared" ref="H72" si="46">($B52*(1-H52)-$C52*(1-H53))/(1-1/H61)</f>
        <v>518115.13825659949</v>
      </c>
      <c r="I72" s="9">
        <f t="shared" si="40"/>
        <v>557616.11659419932</v>
      </c>
      <c r="J72" s="9">
        <f t="shared" si="40"/>
        <v>612671.8564126835</v>
      </c>
      <c r="K72" s="9">
        <f t="shared" ref="K72" si="47">($B52*(1-K52)-$C52*(1-K53))/(1-1/K61)</f>
        <v>615284.9596403708</v>
      </c>
    </row>
    <row r="73" spans="2:11" outlineLevel="1">
      <c r="B73" s="1">
        <f>B14</f>
        <v>1000000000</v>
      </c>
      <c r="E73" s="9">
        <f t="shared" si="38"/>
        <v>532427.64588529174</v>
      </c>
      <c r="F73" s="9">
        <f t="shared" si="38"/>
        <v>465140.86846684967</v>
      </c>
      <c r="G73" s="9">
        <f t="shared" si="38"/>
        <v>754461.84647402144</v>
      </c>
      <c r="H73" s="9">
        <f t="shared" ref="H73" si="48">($B53*(1-H53)-$C53*(1-H54))/(1-1/H62)</f>
        <v>1022684.7827021001</v>
      </c>
      <c r="I73" s="9">
        <f t="shared" si="40"/>
        <v>1349688.3807707636</v>
      </c>
      <c r="J73" s="9">
        <f t="shared" si="40"/>
        <v>1516252.6518420032</v>
      </c>
      <c r="K73" s="9">
        <f t="shared" ref="K73" si="49">($B53*(1-K53)-$C53*(1-K54))/(1-1/K62)</f>
        <v>1957284.4385406971</v>
      </c>
    </row>
    <row r="74" spans="2:11" outlineLevel="1">
      <c r="E74" s="9"/>
      <c r="F74" s="9"/>
      <c r="G74" s="9"/>
      <c r="H74" s="9"/>
      <c r="I74" s="9"/>
      <c r="J74" s="9"/>
      <c r="K74" s="9"/>
    </row>
    <row r="77" spans="2:11">
      <c r="D77" s="1" t="s">
        <v>44</v>
      </c>
    </row>
    <row r="78" spans="2:11">
      <c r="E78" s="12"/>
      <c r="F78" s="12"/>
      <c r="G78" s="12"/>
      <c r="H78" s="12"/>
      <c r="I78" s="12"/>
      <c r="J78" s="12"/>
      <c r="K78" s="12"/>
    </row>
    <row r="79" spans="2:11" ht="15.6">
      <c r="B79" s="15">
        <f t="shared" ref="B79:C83" si="50">B9</f>
        <v>1</v>
      </c>
      <c r="C79" s="1">
        <f t="shared" si="50"/>
        <v>1000000</v>
      </c>
      <c r="E79" s="20">
        <f>E$18*E68</f>
        <v>0</v>
      </c>
      <c r="F79" s="20">
        <f t="shared" ref="F79:J80" si="51">F$18*F68</f>
        <v>0</v>
      </c>
      <c r="G79" s="20">
        <f t="shared" si="51"/>
        <v>0</v>
      </c>
      <c r="H79" s="20">
        <f t="shared" ref="H79" si="52">H$18*H68</f>
        <v>0</v>
      </c>
      <c r="I79" s="20">
        <f t="shared" si="51"/>
        <v>0</v>
      </c>
      <c r="J79" s="20">
        <f t="shared" si="51"/>
        <v>0</v>
      </c>
      <c r="K79" s="20">
        <f t="shared" ref="K79" si="53">K$18*K68</f>
        <v>0</v>
      </c>
    </row>
    <row r="80" spans="2:11">
      <c r="B80" s="1">
        <f t="shared" si="50"/>
        <v>1000000</v>
      </c>
      <c r="C80" s="1">
        <f t="shared" si="50"/>
        <v>10000000</v>
      </c>
      <c r="E80" s="1">
        <f>E$18*E69</f>
        <v>110033670325.8367</v>
      </c>
      <c r="F80" s="1">
        <f t="shared" si="51"/>
        <v>98165888011.845901</v>
      </c>
      <c r="G80" s="1">
        <f t="shared" si="51"/>
        <v>93820625105.320801</v>
      </c>
      <c r="H80" s="1">
        <f t="shared" ref="H80" si="54">H$18*H69</f>
        <v>95088189409.535141</v>
      </c>
      <c r="I80" s="1">
        <f t="shared" si="51"/>
        <v>94459375435.217194</v>
      </c>
      <c r="J80" s="1">
        <f t="shared" si="51"/>
        <v>93726993510.994461</v>
      </c>
      <c r="K80" s="1">
        <f t="shared" ref="K80" si="55">K$18*K69</f>
        <v>74428866158.508499</v>
      </c>
    </row>
    <row r="81" spans="2:11">
      <c r="B81" s="1">
        <f t="shared" si="50"/>
        <v>10000000</v>
      </c>
      <c r="C81" s="1">
        <f t="shared" si="50"/>
        <v>100000000</v>
      </c>
      <c r="E81" s="1">
        <f t="shared" ref="E81:J84" si="56">E$18*E70</f>
        <v>393545412688.1098</v>
      </c>
      <c r="F81" s="1">
        <f t="shared" si="56"/>
        <v>341360681138.09705</v>
      </c>
      <c r="G81" s="1">
        <f t="shared" si="56"/>
        <v>325951060646.19147</v>
      </c>
      <c r="H81" s="1">
        <f t="shared" ref="H81" si="57">H$18*H70</f>
        <v>330895192048.77997</v>
      </c>
      <c r="I81" s="1">
        <f t="shared" si="56"/>
        <v>340754977344.41748</v>
      </c>
      <c r="J81" s="1">
        <f t="shared" si="56"/>
        <v>339105780608.32916</v>
      </c>
      <c r="K81" s="1">
        <f t="shared" ref="K81" si="58">K$18*K70</f>
        <v>73513313086.761185</v>
      </c>
    </row>
    <row r="82" spans="2:11">
      <c r="B82" s="1">
        <f t="shared" si="50"/>
        <v>100000000</v>
      </c>
      <c r="C82" s="1">
        <f t="shared" si="50"/>
        <v>500000000</v>
      </c>
      <c r="E82" s="1">
        <f t="shared" si="56"/>
        <v>458068399560.85413</v>
      </c>
      <c r="F82" s="1">
        <f t="shared" si="56"/>
        <v>411631901228.94818</v>
      </c>
      <c r="G82" s="1">
        <f t="shared" si="56"/>
        <v>434569390708.57031</v>
      </c>
      <c r="H82" s="1">
        <f t="shared" ref="H82" si="59">H$18*H71</f>
        <v>464160586676.27417</v>
      </c>
      <c r="I82" s="1">
        <f t="shared" si="56"/>
        <v>462389249860.09644</v>
      </c>
      <c r="J82" s="1">
        <f t="shared" si="56"/>
        <v>464279905133.10565</v>
      </c>
      <c r="K82" s="1">
        <f t="shared" ref="K82" si="60">K$18*K71</f>
        <v>48142604941.965279</v>
      </c>
    </row>
    <row r="83" spans="2:11">
      <c r="B83" s="1">
        <f t="shared" si="50"/>
        <v>500000000</v>
      </c>
      <c r="C83" s="1">
        <f t="shared" si="50"/>
        <v>1000000000</v>
      </c>
      <c r="E83" s="1">
        <f t="shared" si="56"/>
        <v>158533467369.9718</v>
      </c>
      <c r="F83" s="1">
        <f t="shared" si="56"/>
        <v>169755754399.31406</v>
      </c>
      <c r="G83" s="1">
        <f t="shared" si="56"/>
        <v>178296186031.09259</v>
      </c>
      <c r="H83" s="1">
        <f t="shared" ref="H83" si="61">H$18*H72</f>
        <v>205872013955.98331</v>
      </c>
      <c r="I83" s="1">
        <f t="shared" si="56"/>
        <v>210703613896.86713</v>
      </c>
      <c r="J83" s="1">
        <f t="shared" si="56"/>
        <v>211448374444.4274</v>
      </c>
      <c r="K83" s="1">
        <f t="shared" ref="K83" si="62">K$18*K72</f>
        <v>224521788767.4888</v>
      </c>
    </row>
    <row r="84" spans="2:11">
      <c r="B84" s="1">
        <f>B14</f>
        <v>1000000000</v>
      </c>
      <c r="E84" s="1">
        <f t="shared" si="56"/>
        <v>213750000000.04687</v>
      </c>
      <c r="F84" s="1">
        <f t="shared" si="56"/>
        <v>186317291413.94977</v>
      </c>
      <c r="G84" s="1">
        <f t="shared" si="56"/>
        <v>306368094306.93823</v>
      </c>
      <c r="H84" s="1">
        <f t="shared" ref="H84" si="63">H$18*H73</f>
        <v>406361753037.11407</v>
      </c>
      <c r="I84" s="1">
        <f t="shared" si="56"/>
        <v>509999999999.94458</v>
      </c>
      <c r="J84" s="1">
        <f t="shared" si="56"/>
        <v>523296696466.97137</v>
      </c>
      <c r="K84" s="1">
        <f t="shared" ref="K84" si="64">K$18*K73</f>
        <v>714226792614.57019</v>
      </c>
    </row>
    <row r="85" spans="2:11" ht="15.6">
      <c r="H85" s="10"/>
    </row>
    <row r="87" spans="2:11">
      <c r="E87" s="11"/>
    </row>
    <row r="90" spans="2:11">
      <c r="D90" s="1" t="s">
        <v>45</v>
      </c>
    </row>
    <row r="92" spans="2:11" ht="15.6">
      <c r="B92" s="15">
        <f t="shared" ref="B92:C96" si="65">B9</f>
        <v>1</v>
      </c>
      <c r="C92" s="1">
        <f t="shared" si="65"/>
        <v>1000000</v>
      </c>
      <c r="E92" s="19">
        <f t="shared" ref="E92:G97" si="66">E79/E9</f>
        <v>0</v>
      </c>
      <c r="F92" s="19">
        <f t="shared" si="66"/>
        <v>0</v>
      </c>
      <c r="G92" s="19">
        <f t="shared" si="66"/>
        <v>0</v>
      </c>
      <c r="H92" s="19">
        <f t="shared" ref="H92" si="67">H79/H9</f>
        <v>0</v>
      </c>
      <c r="I92" s="19">
        <f t="shared" ref="I92:J97" si="68">I79/I9</f>
        <v>0</v>
      </c>
      <c r="J92" s="19">
        <f t="shared" si="68"/>
        <v>0</v>
      </c>
      <c r="K92" s="19">
        <f t="shared" ref="K92" si="69">K79/K9</f>
        <v>0</v>
      </c>
    </row>
    <row r="93" spans="2:11">
      <c r="B93" s="1">
        <f t="shared" si="65"/>
        <v>1000000</v>
      </c>
      <c r="C93" s="1">
        <f t="shared" si="65"/>
        <v>10000000</v>
      </c>
      <c r="E93" s="1">
        <f t="shared" si="66"/>
        <v>3182923.6426334018</v>
      </c>
      <c r="F93" s="1">
        <f t="shared" si="66"/>
        <v>3170220.830351878</v>
      </c>
      <c r="G93" s="1">
        <f t="shared" si="66"/>
        <v>3171329.9454205246</v>
      </c>
      <c r="H93" s="1">
        <f t="shared" ref="H93" si="70">H80/H10</f>
        <v>3173414.4109443044</v>
      </c>
      <c r="I93" s="1">
        <f t="shared" si="68"/>
        <v>3189255.7038023225</v>
      </c>
      <c r="J93" s="1">
        <f t="shared" si="68"/>
        <v>3190814.7855584687</v>
      </c>
      <c r="K93" s="1">
        <f t="shared" ref="K93" si="71">K80/K10</f>
        <v>2554006.7997566569</v>
      </c>
    </row>
    <row r="94" spans="2:11">
      <c r="B94" s="1">
        <f t="shared" si="65"/>
        <v>10000000</v>
      </c>
      <c r="C94" s="1">
        <f t="shared" si="65"/>
        <v>100000000</v>
      </c>
      <c r="E94" s="1">
        <f t="shared" si="66"/>
        <v>27976499.089223702</v>
      </c>
      <c r="F94" s="1">
        <f t="shared" si="66"/>
        <v>28174371.17349761</v>
      </c>
      <c r="G94" s="1">
        <f t="shared" si="66"/>
        <v>28697927.508909266</v>
      </c>
      <c r="H94" s="1">
        <f t="shared" ref="H94" si="72">H81/H11</f>
        <v>28982674.26195848</v>
      </c>
      <c r="I94" s="1">
        <f t="shared" si="68"/>
        <v>28833557.060790107</v>
      </c>
      <c r="J94" s="1">
        <f t="shared" si="68"/>
        <v>28879729.22912018</v>
      </c>
      <c r="K94" s="1">
        <f t="shared" ref="K94" si="73">K81/K11</f>
        <v>29762474.933911409</v>
      </c>
    </row>
    <row r="95" spans="2:11">
      <c r="B95" s="1">
        <f t="shared" si="65"/>
        <v>100000000</v>
      </c>
      <c r="C95" s="1">
        <f t="shared" si="65"/>
        <v>500000000</v>
      </c>
      <c r="E95" s="1">
        <f t="shared" si="66"/>
        <v>188660790.59343252</v>
      </c>
      <c r="F95" s="1">
        <f t="shared" si="66"/>
        <v>191992491.24484524</v>
      </c>
      <c r="G95" s="1">
        <f t="shared" si="66"/>
        <v>193399817.84983101</v>
      </c>
      <c r="H95" s="1">
        <f t="shared" ref="H95" si="74">H82/H12</f>
        <v>195683215.29353887</v>
      </c>
      <c r="I95" s="1">
        <f t="shared" si="68"/>
        <v>197012888.73459584</v>
      </c>
      <c r="J95" s="1">
        <f t="shared" si="68"/>
        <v>197062778.07007879</v>
      </c>
      <c r="K95" s="1">
        <f t="shared" ref="K95" si="75">K82/K12</f>
        <v>238329727.43547168</v>
      </c>
    </row>
    <row r="96" spans="2:11">
      <c r="B96" s="1">
        <f t="shared" si="65"/>
        <v>500000000</v>
      </c>
      <c r="C96" s="1">
        <f t="shared" si="65"/>
        <v>1000000000</v>
      </c>
      <c r="E96" s="1">
        <f t="shared" si="66"/>
        <v>671751980.38123643</v>
      </c>
      <c r="F96" s="1">
        <f t="shared" si="66"/>
        <v>668329741.72958291</v>
      </c>
      <c r="G96" s="1">
        <f t="shared" si="66"/>
        <v>675364341.02686584</v>
      </c>
      <c r="H96" s="1">
        <f t="shared" ref="H96" si="76">H83/H13</f>
        <v>677210572.22362936</v>
      </c>
      <c r="I96" s="1">
        <f t="shared" si="68"/>
        <v>679689077.08666813</v>
      </c>
      <c r="J96" s="1">
        <f t="shared" si="68"/>
        <v>679898310.11069906</v>
      </c>
      <c r="K96" s="1">
        <f t="shared" ref="K96" si="77">K83/K13</f>
        <v>682437047.92549789</v>
      </c>
    </row>
    <row r="97" spans="2:11">
      <c r="B97" s="1">
        <f>B14</f>
        <v>1000000000</v>
      </c>
      <c r="E97" s="1">
        <f t="shared" si="66"/>
        <v>2250000000.0004935</v>
      </c>
      <c r="F97" s="1">
        <f t="shared" si="66"/>
        <v>2070192126.8216641</v>
      </c>
      <c r="G97" s="1">
        <f t="shared" si="66"/>
        <v>2511213887.7617888</v>
      </c>
      <c r="H97" s="1">
        <f t="shared" ref="H97" si="78">H84/H14</f>
        <v>2691137437.3318815</v>
      </c>
      <c r="I97" s="1">
        <f t="shared" si="68"/>
        <v>2999999999.9996738</v>
      </c>
      <c r="J97" s="1">
        <f t="shared" si="68"/>
        <v>3042422653.8777404</v>
      </c>
      <c r="K97" s="1">
        <f t="shared" ref="K97" si="79">K84/K14</f>
        <v>3535776201.0622287</v>
      </c>
    </row>
    <row r="99" spans="2:11">
      <c r="D99" s="12"/>
      <c r="E99" s="12"/>
      <c r="F99" s="12"/>
      <c r="G99" s="12"/>
      <c r="H99" s="12"/>
      <c r="I99" s="12"/>
      <c r="J99" s="12"/>
    </row>
    <row r="100" spans="2:11">
      <c r="D100" s="12"/>
      <c r="E100" s="12"/>
      <c r="F100" s="12"/>
      <c r="G100" s="12"/>
      <c r="H100" s="12"/>
      <c r="I100" s="12"/>
      <c r="J100" s="12"/>
    </row>
    <row r="101" spans="2:11">
      <c r="D101" s="12"/>
      <c r="E101" s="17"/>
      <c r="F101" s="12"/>
      <c r="G101" s="12"/>
      <c r="H101" s="12"/>
      <c r="I101" s="12"/>
      <c r="J101" s="12"/>
    </row>
    <row r="102" spans="2:11">
      <c r="D102" s="12"/>
      <c r="E102" s="17"/>
      <c r="F102" s="17"/>
      <c r="G102" s="17"/>
      <c r="H102" s="17"/>
      <c r="I102" s="17"/>
      <c r="J102" s="17"/>
    </row>
    <row r="103" spans="2:11">
      <c r="D103" s="12"/>
      <c r="E103" s="17"/>
      <c r="F103" s="17"/>
      <c r="G103" s="17"/>
      <c r="H103" s="17"/>
      <c r="I103" s="17"/>
      <c r="J103" s="17"/>
    </row>
    <row r="104" spans="2:11">
      <c r="D104" s="12"/>
      <c r="E104" s="17"/>
      <c r="F104" s="17"/>
      <c r="G104" s="17"/>
      <c r="H104" s="17"/>
      <c r="I104" s="17"/>
      <c r="J104" s="17"/>
    </row>
    <row r="105" spans="2:11">
      <c r="D105" s="12"/>
      <c r="E105" s="17"/>
      <c r="F105" s="17"/>
      <c r="G105" s="17"/>
      <c r="H105" s="17"/>
      <c r="I105" s="17"/>
      <c r="J105" s="17"/>
    </row>
    <row r="108" spans="2:11">
      <c r="E108" s="11"/>
      <c r="F108" s="11"/>
      <c r="G108" s="11"/>
      <c r="H108" s="11"/>
      <c r="I108" s="11"/>
      <c r="J108" s="11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A13" zoomScale="80" zoomScaleNormal="80" zoomScalePageLayoutView="80" workbookViewId="0">
      <selection activeCell="B17" sqref="B17"/>
    </sheetView>
  </sheetViews>
  <sheetFormatPr baseColWidth="10" defaultColWidth="8.77734375" defaultRowHeight="13.8"/>
  <cols>
    <col min="1" max="1" width="56.6640625" style="24" bestFit="1" customWidth="1"/>
    <col min="2" max="2" width="51.33203125" style="24" customWidth="1"/>
    <col min="3" max="3" width="14" style="24" customWidth="1"/>
    <col min="4" max="11" width="19.77734375" style="24" customWidth="1"/>
    <col min="12" max="16384" width="8.77734375" style="24"/>
  </cols>
  <sheetData>
    <row r="1" spans="1:11" ht="34.5" customHeight="1">
      <c r="A1" s="44" t="s">
        <v>56</v>
      </c>
      <c r="B1" s="23"/>
    </row>
    <row r="2" spans="1:11" ht="34.5" customHeight="1">
      <c r="A2" s="109" t="s">
        <v>55</v>
      </c>
      <c r="B2" s="109"/>
      <c r="C2" s="109"/>
      <c r="D2" s="109"/>
      <c r="E2" s="109"/>
      <c r="F2" s="109"/>
      <c r="G2" s="109"/>
    </row>
    <row r="3" spans="1:11" ht="34.5" customHeight="1" thickBot="1">
      <c r="A3" s="110" t="s">
        <v>57</v>
      </c>
      <c r="B3" s="110"/>
      <c r="C3" s="110"/>
      <c r="D3" s="110"/>
      <c r="E3" s="110"/>
      <c r="F3" s="110"/>
      <c r="G3" s="110"/>
    </row>
    <row r="4" spans="1:11" s="66" customFormat="1" ht="25.05" customHeight="1">
      <c r="A4" s="45"/>
      <c r="B4" s="111" t="s">
        <v>125</v>
      </c>
    </row>
    <row r="5" spans="1:11" s="66" customFormat="1" ht="25.05" customHeight="1" thickBot="1">
      <c r="A5" s="45"/>
      <c r="B5" s="112"/>
      <c r="F5" s="101" t="s">
        <v>128</v>
      </c>
    </row>
    <row r="6" spans="1:11" ht="46.05" customHeight="1">
      <c r="A6" s="25" t="s">
        <v>0</v>
      </c>
      <c r="B6" s="47" t="s">
        <v>22</v>
      </c>
      <c r="C6" s="26" t="s">
        <v>29</v>
      </c>
      <c r="D6" s="26">
        <v>2008</v>
      </c>
      <c r="E6" s="26">
        <v>2009</v>
      </c>
      <c r="F6" s="26">
        <v>2010</v>
      </c>
      <c r="G6" s="26">
        <v>2011</v>
      </c>
      <c r="H6" s="26">
        <v>2012</v>
      </c>
      <c r="I6" s="26">
        <v>2013</v>
      </c>
      <c r="J6" s="27">
        <v>2014</v>
      </c>
      <c r="K6" s="27">
        <v>2015</v>
      </c>
    </row>
    <row r="7" spans="1:11" ht="19.05" customHeight="1">
      <c r="A7" s="46" t="s">
        <v>1</v>
      </c>
      <c r="B7" s="47"/>
      <c r="C7" s="47" t="s">
        <v>2</v>
      </c>
      <c r="D7" s="46" t="s">
        <v>15</v>
      </c>
      <c r="E7" s="30"/>
      <c r="F7" s="30"/>
      <c r="G7" s="30"/>
      <c r="H7" s="30"/>
      <c r="I7" s="30"/>
      <c r="J7" s="30"/>
    </row>
    <row r="8" spans="1:11" ht="54" customHeight="1">
      <c r="A8" s="40" t="s">
        <v>12</v>
      </c>
      <c r="B8" s="40" t="s">
        <v>118</v>
      </c>
      <c r="C8" s="73">
        <v>3010</v>
      </c>
      <c r="D8" s="82">
        <f>RawDataР3_2008!C10</f>
        <v>401463</v>
      </c>
      <c r="E8" s="82">
        <f>RawDataР3_2009!C10</f>
        <v>400561</v>
      </c>
      <c r="F8" s="96">
        <v>406075</v>
      </c>
      <c r="G8" s="82">
        <f>RawDataР3_2011!C10</f>
        <v>397348</v>
      </c>
      <c r="H8" s="82">
        <f>RawDataP3_2012!C10</f>
        <v>377865</v>
      </c>
      <c r="I8" s="82">
        <f>RawDataР3_2013!C10</f>
        <v>345125</v>
      </c>
      <c r="J8" s="82">
        <f>RawDataР3_2014!C10</f>
        <v>376708</v>
      </c>
      <c r="K8" s="82">
        <f>RawDataР3_2015!C10</f>
        <v>397867</v>
      </c>
    </row>
    <row r="9" spans="1:11" ht="54" customHeight="1">
      <c r="A9" s="40" t="s">
        <v>127</v>
      </c>
      <c r="B9" s="80" t="s">
        <v>122</v>
      </c>
      <c r="C9" s="74">
        <v>3020</v>
      </c>
      <c r="D9" s="83">
        <f>RawDataР3_2008!C11*1000</f>
        <v>1595758362000</v>
      </c>
      <c r="E9" s="83">
        <f>RawDataР3_2009!C11*1000</f>
        <v>1436410658000</v>
      </c>
      <c r="F9" s="97">
        <v>1539232397000</v>
      </c>
      <c r="G9" s="83">
        <f>RawDataР3_2011!C11*1000</f>
        <v>1600110994000</v>
      </c>
      <c r="H9" s="83">
        <f>RawDataP3_2012!C11*1000</f>
        <v>1614571486000</v>
      </c>
      <c r="I9" s="83">
        <f>RawDataР3_2013!C11*1000</f>
        <v>1625163650000</v>
      </c>
      <c r="J9" s="83">
        <f>RawDataР3_2014!C11*1000</f>
        <v>1783347930000</v>
      </c>
      <c r="K9" s="83">
        <f>RawDataР3_2015!C11*1000</f>
        <v>1853274205000</v>
      </c>
    </row>
    <row r="10" spans="1:11" ht="55.95" customHeight="1">
      <c r="A10" s="94" t="s">
        <v>31</v>
      </c>
      <c r="B10" s="68" t="s">
        <v>124</v>
      </c>
      <c r="C10" s="75">
        <v>3030</v>
      </c>
      <c r="D10" s="71">
        <f>RawDataР3_2008!C12*1000</f>
        <v>1409074132000</v>
      </c>
      <c r="E10" s="71">
        <f>RawDataР3_2009!C12*1000</f>
        <v>1258908409000</v>
      </c>
      <c r="F10" s="98">
        <v>1314263502000</v>
      </c>
      <c r="G10" s="71">
        <f>RawDataР3_2011!C12*1000</f>
        <v>1433347254000</v>
      </c>
      <c r="H10" s="71">
        <f>RawDataP3_2012!C12*1000</f>
        <v>1487816687000</v>
      </c>
      <c r="I10" s="71">
        <v>1515344282000</v>
      </c>
      <c r="J10" s="71">
        <f>RawDataР3_2014!C12*1000</f>
        <v>1637480343000</v>
      </c>
      <c r="K10" s="71">
        <f>RawDataР3_2015!C12*1000</f>
        <v>1717597120000</v>
      </c>
    </row>
    <row r="11" spans="1:11" ht="55.05" customHeight="1">
      <c r="A11" s="40" t="s">
        <v>14</v>
      </c>
      <c r="B11" s="81" t="s">
        <v>123</v>
      </c>
      <c r="C11" s="76">
        <v>3040</v>
      </c>
      <c r="D11" s="102">
        <f>RawDataР3_2008!C13</f>
        <v>274000</v>
      </c>
      <c r="E11" s="102">
        <f>RawDataР3_2009!C13</f>
        <v>281153</v>
      </c>
      <c r="F11" s="103">
        <v>279905</v>
      </c>
      <c r="G11" s="102">
        <f>RawDataР3_2011!C13</f>
        <v>276938</v>
      </c>
      <c r="H11" s="102">
        <f>RawDataP3_2012!C13</f>
        <v>273840</v>
      </c>
      <c r="I11" s="102">
        <f>RawDataР3_2013!C13</f>
        <v>247502</v>
      </c>
      <c r="J11" s="102">
        <f>RawDataР3_2014!C13</f>
        <v>279140</v>
      </c>
      <c r="K11" s="102">
        <f>RawDataР3_2015!C13</f>
        <v>300993</v>
      </c>
    </row>
    <row r="12" spans="1:11" ht="61.05" customHeight="1">
      <c r="A12" s="68" t="s">
        <v>111</v>
      </c>
      <c r="B12" s="70" t="s">
        <v>119</v>
      </c>
      <c r="C12" s="77">
        <v>3050</v>
      </c>
      <c r="D12" s="71">
        <f>RawDataР3_2008!C14*1000</f>
        <v>1329315362000</v>
      </c>
      <c r="E12" s="72">
        <f>RawDataР3_2009!C14*1000</f>
        <v>1196867121000</v>
      </c>
      <c r="F12" s="99"/>
      <c r="G12" s="72">
        <f>RawDataР3_2011!C14*1000</f>
        <v>1358662953000</v>
      </c>
      <c r="H12" s="72">
        <f>RawDataP3_2012!C14*1000</f>
        <v>1411508477000</v>
      </c>
      <c r="I12" s="72">
        <f>RawDataР3_2013!C14*1000</f>
        <v>1425228326000</v>
      </c>
      <c r="J12" s="71">
        <f>RawDataР3_2014!C14*1000</f>
        <v>1537287402000</v>
      </c>
      <c r="K12" s="71">
        <f>RawDataР3_2015!C14*1000</f>
        <v>1603922154000</v>
      </c>
    </row>
    <row r="13" spans="1:11" ht="69">
      <c r="A13" s="40" t="s">
        <v>16</v>
      </c>
      <c r="B13" s="40" t="s">
        <v>126</v>
      </c>
      <c r="C13" s="73">
        <v>3060</v>
      </c>
      <c r="D13" s="82">
        <v>10238</v>
      </c>
      <c r="E13" s="82">
        <v>18182</v>
      </c>
      <c r="F13" s="96">
        <v>28602</v>
      </c>
      <c r="G13" s="82">
        <v>21208</v>
      </c>
      <c r="H13" s="82">
        <v>11593</v>
      </c>
      <c r="I13" s="82">
        <v>10432</v>
      </c>
      <c r="J13" s="82">
        <v>9774</v>
      </c>
      <c r="K13" s="84">
        <v>9583</v>
      </c>
    </row>
    <row r="14" spans="1:11" ht="61.05" customHeight="1">
      <c r="A14" s="40" t="s">
        <v>114</v>
      </c>
      <c r="B14" s="40" t="s">
        <v>113</v>
      </c>
      <c r="C14" s="73">
        <v>3061</v>
      </c>
      <c r="D14" s="82">
        <f>RawDataР3_2008!C16*1000</f>
        <v>39853743000</v>
      </c>
      <c r="E14" s="82">
        <f>RawDataР3_2009!C16*1000</f>
        <v>35287362000</v>
      </c>
      <c r="F14" s="96"/>
      <c r="G14" s="82">
        <f>RawDataР3_2011!C16*1000</f>
        <v>36568662000</v>
      </c>
      <c r="H14" s="82">
        <f>RawDataP3_2012!C16*1000</f>
        <v>39071802000</v>
      </c>
      <c r="I14" s="82">
        <f>RawDataР3_2013!C16*1000</f>
        <v>31313551000</v>
      </c>
      <c r="J14" s="82">
        <f>RawDataР3_2014!C16*1000</f>
        <v>35989027000</v>
      </c>
      <c r="K14" s="82">
        <f>RawDataР3_2015!C16*1000</f>
        <v>41773477000</v>
      </c>
    </row>
    <row r="15" spans="1:11" ht="57" customHeight="1">
      <c r="A15" s="68" t="s">
        <v>112</v>
      </c>
      <c r="B15" s="68" t="s">
        <v>120</v>
      </c>
      <c r="C15" s="75">
        <v>3070</v>
      </c>
      <c r="D15" s="71">
        <f>RawDataР3_2008!C17*1000</f>
        <v>167045239000</v>
      </c>
      <c r="E15" s="71">
        <f>RawDataР3_2009!C17*1000</f>
        <v>98816996000</v>
      </c>
      <c r="F15" s="98"/>
      <c r="G15" s="71">
        <f>RawDataР3_2011!C17*1000</f>
        <v>111472079000</v>
      </c>
      <c r="H15" s="71">
        <f>RawDataP3_2012!C17*1000</f>
        <v>120977461000</v>
      </c>
      <c r="I15" s="71">
        <f>RawDataР3_2013!C17*1000</f>
        <v>125471668000</v>
      </c>
      <c r="J15" s="71">
        <f>RawDataР3_2014!C17*1000</f>
        <v>143213715000</v>
      </c>
      <c r="K15" s="71">
        <f>RawDataР3_2015!C17*1000</f>
        <v>154933571000</v>
      </c>
    </row>
    <row r="16" spans="1:11" ht="58.05" customHeight="1">
      <c r="A16" s="68" t="s">
        <v>116</v>
      </c>
      <c r="B16" s="69" t="s">
        <v>121</v>
      </c>
      <c r="C16" s="75">
        <v>3080</v>
      </c>
      <c r="D16" s="71">
        <f>RawDataР3_2008!C18*1000</f>
        <v>14416248000</v>
      </c>
      <c r="E16" s="71">
        <f>RawDataР3_2009!C18*1000</f>
        <v>12549445000</v>
      </c>
      <c r="F16" s="98"/>
      <c r="G16" s="71">
        <f>RawDataР3_2011!C18*1000</f>
        <v>14203879000</v>
      </c>
      <c r="H16" s="71">
        <f>RawDataP3_2012!C18*1000</f>
        <v>15336778000</v>
      </c>
      <c r="I16" s="71">
        <f>RawDataР3_2013!C18*1000</f>
        <v>15881253000</v>
      </c>
      <c r="J16" s="71">
        <f>RawDataР3_2014!C18*1000</f>
        <v>18176831000</v>
      </c>
      <c r="K16" s="71">
        <f>RawDataР3_2015!C18*1000</f>
        <v>20196626000</v>
      </c>
    </row>
    <row r="17" spans="1:11" ht="58.05" customHeight="1">
      <c r="A17" s="40" t="s">
        <v>129</v>
      </c>
      <c r="B17" s="78" t="s">
        <v>141</v>
      </c>
      <c r="C17" s="73">
        <v>3090</v>
      </c>
      <c r="D17" s="79">
        <f>RawDataР3_2008!C19*1000</f>
        <v>1037587000</v>
      </c>
      <c r="E17" s="79">
        <f>RawDataР3_2009!C19*1000</f>
        <v>1094307000</v>
      </c>
      <c r="F17" s="100"/>
      <c r="G17" s="79">
        <f>RawDataР3_2011!C19*1000</f>
        <v>1088391000</v>
      </c>
      <c r="H17" s="79">
        <f>RawDataP3_2012!C19*1000</f>
        <v>1105291000</v>
      </c>
      <c r="I17" s="79">
        <f>RawDataР3_2013!C19*1000</f>
        <v>1253129000</v>
      </c>
      <c r="J17" s="79">
        <f>RawDataР3_2014!C19*1000</f>
        <v>1379172000</v>
      </c>
      <c r="K17" s="79">
        <f>RawDataР3_2015!C19*1000</f>
        <v>1334148000</v>
      </c>
    </row>
    <row r="18" spans="1:11" ht="58.05" customHeight="1">
      <c r="A18" s="40" t="s">
        <v>117</v>
      </c>
      <c r="B18" s="78" t="s">
        <v>130</v>
      </c>
      <c r="C18" s="73">
        <v>3100</v>
      </c>
      <c r="D18" s="79">
        <f>RawDataР3_2008!C20*1000</f>
        <v>6527139000</v>
      </c>
      <c r="E18" s="79">
        <f>RawDataР3_2009!C20*1000</f>
        <v>5436969000</v>
      </c>
      <c r="F18" s="100"/>
      <c r="G18" s="79">
        <f>RawDataР3_2011!C20*1000</f>
        <v>6721495000</v>
      </c>
      <c r="H18" s="79">
        <f>RawDataP3_2012!C20*1000</f>
        <v>7256535000</v>
      </c>
      <c r="I18" s="79">
        <f>RawDataР3_2013!C20*1000</f>
        <v>7292474000</v>
      </c>
      <c r="J18" s="79">
        <f>RawDataР3_2014!C20*1000</f>
        <v>8367648000</v>
      </c>
      <c r="K18" s="79">
        <f>RawDataР3_2015!C20*1000</f>
        <v>9968207000</v>
      </c>
    </row>
    <row r="19" spans="1:11" ht="46.05" customHeight="1">
      <c r="A19" s="95"/>
      <c r="B19" s="90" t="s">
        <v>138</v>
      </c>
      <c r="C19" s="91"/>
      <c r="D19" s="105">
        <f t="shared" ref="D19:K19" si="0">D8-D11-D13-D20-D21-D22-D23-D24</f>
        <v>65829</v>
      </c>
      <c r="E19" s="105">
        <f t="shared" si="0"/>
        <v>55657</v>
      </c>
      <c r="F19" s="106">
        <f t="shared" si="0"/>
        <v>53993</v>
      </c>
      <c r="G19" s="105">
        <f t="shared" si="0"/>
        <v>54994</v>
      </c>
      <c r="H19" s="105">
        <f t="shared" si="0"/>
        <v>48169</v>
      </c>
      <c r="I19" s="105">
        <f t="shared" si="0"/>
        <v>43236</v>
      </c>
      <c r="J19" s="105">
        <f t="shared" si="0"/>
        <v>43648</v>
      </c>
      <c r="K19" s="105">
        <f t="shared" si="0"/>
        <v>42687</v>
      </c>
    </row>
    <row r="20" spans="1:11" ht="61.05" customHeight="1">
      <c r="A20" s="95" t="s">
        <v>17</v>
      </c>
      <c r="B20" s="92" t="s">
        <v>133</v>
      </c>
      <c r="C20" s="93">
        <v>3110</v>
      </c>
      <c r="D20" s="104">
        <f>RawDataР3_2008!C21</f>
        <v>34570</v>
      </c>
      <c r="E20" s="104">
        <f>RawDataР3_2009!C21</f>
        <v>30965</v>
      </c>
      <c r="F20" s="107">
        <v>29584</v>
      </c>
      <c r="G20" s="104">
        <f>RawDataР3_2011!C21</f>
        <v>29964</v>
      </c>
      <c r="H20" s="104">
        <f>RawDataP3_2012!C21</f>
        <v>29618</v>
      </c>
      <c r="I20" s="104">
        <f>RawDataР3_2013!C21</f>
        <v>29374</v>
      </c>
      <c r="J20" s="104">
        <f>RawDataР3_2014!C21</f>
        <v>29142</v>
      </c>
      <c r="K20" s="104">
        <f>RawDataР3_2015!C21</f>
        <v>28669</v>
      </c>
    </row>
    <row r="21" spans="1:11" ht="61.05" customHeight="1">
      <c r="A21" s="95" t="s">
        <v>18</v>
      </c>
      <c r="B21" s="92" t="s">
        <v>134</v>
      </c>
      <c r="C21" s="93">
        <v>3120</v>
      </c>
      <c r="D21" s="104">
        <f>RawDataР3_2008!C22</f>
        <v>14067</v>
      </c>
      <c r="E21" s="104">
        <f>RawDataР3_2009!C22</f>
        <v>12116</v>
      </c>
      <c r="F21" s="107">
        <v>11358</v>
      </c>
      <c r="G21" s="104">
        <f>RawDataР3_2011!C22</f>
        <v>11417</v>
      </c>
      <c r="H21" s="104">
        <f>RawDataP3_2012!C22</f>
        <v>11818</v>
      </c>
      <c r="I21" s="104">
        <f>RawDataР3_2013!C22</f>
        <v>11742</v>
      </c>
      <c r="J21" s="104">
        <f>RawDataР3_2014!C22</f>
        <v>12003</v>
      </c>
      <c r="K21" s="104">
        <f>RawDataР3_2015!C22</f>
        <v>12894</v>
      </c>
    </row>
    <row r="22" spans="1:11" ht="61.05" customHeight="1">
      <c r="A22" s="95" t="s">
        <v>19</v>
      </c>
      <c r="B22" s="92" t="s">
        <v>135</v>
      </c>
      <c r="C22" s="93">
        <v>3130</v>
      </c>
      <c r="D22" s="104">
        <f>RawDataР3_2008!C23</f>
        <v>2428</v>
      </c>
      <c r="E22" s="104">
        <f>RawDataР3_2009!C23</f>
        <v>2144</v>
      </c>
      <c r="F22" s="107">
        <v>2247</v>
      </c>
      <c r="G22" s="104">
        <f>RawDataР3_2011!C23</f>
        <v>2372</v>
      </c>
      <c r="H22" s="104">
        <f>RawDataP3_2012!C23</f>
        <v>2347</v>
      </c>
      <c r="I22" s="104">
        <f>RawDataР3_2013!C23</f>
        <v>2356</v>
      </c>
      <c r="J22" s="104">
        <f>RawDataР3_2014!C23</f>
        <v>2470</v>
      </c>
      <c r="K22" s="104">
        <f>RawDataР3_2015!C23</f>
        <v>2508</v>
      </c>
    </row>
    <row r="23" spans="1:11" ht="61.05" customHeight="1">
      <c r="A23" s="95" t="s">
        <v>20</v>
      </c>
      <c r="B23" s="92" t="s">
        <v>136</v>
      </c>
      <c r="C23" s="93">
        <v>3140</v>
      </c>
      <c r="D23" s="104">
        <f>RawDataР3_2008!C24</f>
        <v>236</v>
      </c>
      <c r="E23" s="104">
        <f>RawDataР3_2009!C24</f>
        <v>254</v>
      </c>
      <c r="F23" s="107">
        <v>264</v>
      </c>
      <c r="G23" s="104">
        <f>RawDataР3_2011!C24</f>
        <v>304</v>
      </c>
      <c r="H23" s="104">
        <f>RawDataP3_2012!C24</f>
        <v>310</v>
      </c>
      <c r="I23" s="104">
        <f>RawDataР3_2013!C24</f>
        <v>311</v>
      </c>
      <c r="J23" s="104">
        <f>RawDataР3_2014!C24</f>
        <v>329</v>
      </c>
      <c r="K23" s="104">
        <f>RawDataР3_2015!C24</f>
        <v>328</v>
      </c>
    </row>
    <row r="24" spans="1:11" ht="61.05" customHeight="1">
      <c r="A24" s="95" t="s">
        <v>21</v>
      </c>
      <c r="B24" s="92" t="s">
        <v>137</v>
      </c>
      <c r="C24" s="93">
        <v>3150</v>
      </c>
      <c r="D24" s="104">
        <f>RawDataР3_2008!C25</f>
        <v>95</v>
      </c>
      <c r="E24" s="104">
        <f>RawDataР3_2009!C25</f>
        <v>90</v>
      </c>
      <c r="F24" s="107">
        <v>122</v>
      </c>
      <c r="G24" s="104">
        <f>RawDataР3_2011!C25</f>
        <v>151</v>
      </c>
      <c r="H24" s="104">
        <f>RawDataP3_2012!C25</f>
        <v>170</v>
      </c>
      <c r="I24" s="104">
        <f>RawDataР3_2013!C25</f>
        <v>172</v>
      </c>
      <c r="J24" s="104">
        <f>RawDataР3_2014!C25</f>
        <v>202</v>
      </c>
      <c r="K24" s="104">
        <f>RawDataР3_2015!C25</f>
        <v>205</v>
      </c>
    </row>
    <row r="25" spans="1:11">
      <c r="B25" s="48"/>
    </row>
    <row r="27" spans="1:11">
      <c r="B27" s="24" t="s">
        <v>36</v>
      </c>
    </row>
    <row r="32" spans="1:11" ht="16.05" customHeight="1">
      <c r="A32" s="108" t="s">
        <v>110</v>
      </c>
      <c r="B32" s="85" t="s">
        <v>115</v>
      </c>
      <c r="C32" s="85"/>
      <c r="D32" s="86">
        <f>D16/D15</f>
        <v>8.6301459929666119E-2</v>
      </c>
      <c r="E32" s="86">
        <f t="shared" ref="E32:K32" si="1">E16/E15</f>
        <v>0.12699682754978708</v>
      </c>
      <c r="F32" s="86" t="e">
        <f t="shared" si="1"/>
        <v>#DIV/0!</v>
      </c>
      <c r="G32" s="86">
        <f t="shared" si="1"/>
        <v>0.12742095713492524</v>
      </c>
      <c r="H32" s="86">
        <f t="shared" si="1"/>
        <v>0.12677384591498411</v>
      </c>
      <c r="I32" s="86">
        <f t="shared" si="1"/>
        <v>0.12657242270820851</v>
      </c>
      <c r="J32" s="86">
        <f t="shared" si="1"/>
        <v>0.12692102149574153</v>
      </c>
      <c r="K32" s="86">
        <f t="shared" si="1"/>
        <v>0.13035668041240719</v>
      </c>
    </row>
    <row r="33" spans="1:11" ht="16.05" customHeight="1">
      <c r="A33" s="85"/>
      <c r="B33" s="85"/>
      <c r="C33" s="85"/>
      <c r="D33" s="87">
        <f>D16/(D10-D12)</f>
        <v>0.18074812337251439</v>
      </c>
      <c r="E33" s="87">
        <f t="shared" ref="E33:K33" si="2">E16/(E10-E12)</f>
        <v>0.20227570065921263</v>
      </c>
      <c r="F33" s="87">
        <f t="shared" si="2"/>
        <v>0</v>
      </c>
      <c r="G33" s="87">
        <f t="shared" si="2"/>
        <v>0.19018560540588042</v>
      </c>
      <c r="H33" s="87">
        <f t="shared" si="2"/>
        <v>0.20098463848123288</v>
      </c>
      <c r="I33" s="87">
        <f t="shared" si="2"/>
        <v>0.17623131024654501</v>
      </c>
      <c r="J33" s="87">
        <f t="shared" si="2"/>
        <v>0.18141827975685432</v>
      </c>
      <c r="K33" s="87">
        <f t="shared" si="2"/>
        <v>0.17766995417443099</v>
      </c>
    </row>
    <row r="34" spans="1:11" ht="16.05" customHeight="1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</row>
    <row r="35" spans="1:11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</row>
    <row r="36" spans="1:11">
      <c r="A36" s="85"/>
      <c r="B36" s="85" t="s">
        <v>139</v>
      </c>
      <c r="C36" s="85"/>
      <c r="D36" s="88">
        <f>D10-D12</f>
        <v>79758770000</v>
      </c>
      <c r="E36" s="88">
        <f>E10-E12</f>
        <v>62041288000</v>
      </c>
      <c r="F36" s="88">
        <f t="shared" ref="F36:K36" si="3">F10-F12</f>
        <v>1314263502000</v>
      </c>
      <c r="G36" s="88">
        <f t="shared" si="3"/>
        <v>74684301000</v>
      </c>
      <c r="H36" s="88">
        <f t="shared" si="3"/>
        <v>76308210000</v>
      </c>
      <c r="I36" s="88">
        <f t="shared" si="3"/>
        <v>90115956000</v>
      </c>
      <c r="J36" s="88">
        <f t="shared" si="3"/>
        <v>100192941000</v>
      </c>
      <c r="K36" s="88">
        <f t="shared" si="3"/>
        <v>113674966000</v>
      </c>
    </row>
    <row r="37" spans="1:11">
      <c r="A37" s="85"/>
      <c r="B37" s="85" t="s">
        <v>140</v>
      </c>
      <c r="C37" s="85"/>
      <c r="D37" s="89">
        <f>D36/D15</f>
        <v>0.47746808276289754</v>
      </c>
      <c r="E37" s="89">
        <f t="shared" ref="E37:K37" si="4">E36/E15</f>
        <v>0.62784025533421395</v>
      </c>
      <c r="F37" s="89" t="e">
        <f t="shared" si="4"/>
        <v>#DIV/0!</v>
      </c>
      <c r="G37" s="89">
        <f t="shared" si="4"/>
        <v>0.6699821306822491</v>
      </c>
      <c r="H37" s="89">
        <f t="shared" si="4"/>
        <v>0.63076385774040999</v>
      </c>
      <c r="I37" s="89">
        <f t="shared" si="4"/>
        <v>0.71821756605642639</v>
      </c>
      <c r="J37" s="89">
        <f t="shared" si="4"/>
        <v>0.69960437099198214</v>
      </c>
      <c r="K37" s="89">
        <f t="shared" si="4"/>
        <v>0.7337013228721101</v>
      </c>
    </row>
    <row r="38" spans="1:11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</row>
    <row r="39" spans="1:11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</row>
    <row r="40" spans="1:11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</row>
    <row r="41" spans="1:11" ht="19.05" customHeight="1">
      <c r="A41" s="85"/>
      <c r="B41" s="85" t="s">
        <v>131</v>
      </c>
      <c r="C41" s="85"/>
      <c r="D41" s="86">
        <f>D16/D10</f>
        <v>1.0231007491094868E-2</v>
      </c>
      <c r="E41" s="86">
        <f t="shared" ref="E41:K41" si="5">E16/E10</f>
        <v>9.968513126358821E-3</v>
      </c>
      <c r="F41" s="86">
        <f t="shared" si="5"/>
        <v>0</v>
      </c>
      <c r="G41" s="86">
        <f t="shared" si="5"/>
        <v>9.909586780427181E-3</v>
      </c>
      <c r="H41" s="86">
        <f t="shared" si="5"/>
        <v>1.0308244378495804E-2</v>
      </c>
      <c r="I41" s="86">
        <f t="shared" si="5"/>
        <v>1.0480293612907169E-2</v>
      </c>
      <c r="J41" s="86">
        <f t="shared" si="5"/>
        <v>1.1100488062469523E-2</v>
      </c>
      <c r="K41" s="86">
        <f t="shared" si="5"/>
        <v>1.1758651528246624E-2</v>
      </c>
    </row>
    <row r="42" spans="1:11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</row>
    <row r="43" spans="1:11">
      <c r="A43" s="85"/>
      <c r="B43" s="85"/>
      <c r="C43" s="85"/>
      <c r="D43" s="89">
        <f>SUM('OldESTIM P3'!E79:E84)/'PIT3 P3 2008 2015'!D15</f>
        <v>7.9854472832046373</v>
      </c>
      <c r="E43" s="85"/>
      <c r="F43" s="85"/>
      <c r="G43" s="85"/>
      <c r="H43" s="85"/>
      <c r="I43" s="85"/>
      <c r="J43" s="85"/>
      <c r="K43" s="85"/>
    </row>
    <row r="44" spans="1:11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</row>
    <row r="45" spans="1:11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</row>
  </sheetData>
  <mergeCells count="3">
    <mergeCell ref="A2:G2"/>
    <mergeCell ref="A3:G3"/>
    <mergeCell ref="B4:B5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pane xSplit="2" ySplit="9" topLeftCell="C20" activePane="bottomRight" state="frozen"/>
      <selection pane="topRight" activeCell="C1" sqref="C1"/>
      <selection pane="bottomLeft" activeCell="A10" sqref="A10"/>
      <selection pane="bottomRight" activeCell="C19" sqref="C19"/>
    </sheetView>
  </sheetViews>
  <sheetFormatPr baseColWidth="10" defaultColWidth="10.109375" defaultRowHeight="13.2"/>
  <cols>
    <col min="1" max="1" width="59.77734375" style="49" customWidth="1"/>
    <col min="2" max="2" width="10.77734375" style="49" customWidth="1"/>
    <col min="3" max="3" width="19.77734375" style="49" customWidth="1"/>
    <col min="4" max="6" width="17.44140625" style="49" customWidth="1"/>
    <col min="7" max="7" width="17.77734375" style="49" customWidth="1"/>
    <col min="8" max="16384" width="10.109375" style="49"/>
  </cols>
  <sheetData>
    <row r="1" spans="1:7">
      <c r="G1" s="62" t="s">
        <v>58</v>
      </c>
    </row>
    <row r="2" spans="1:7" ht="15.6">
      <c r="A2" s="113" t="s">
        <v>59</v>
      </c>
      <c r="B2" s="113"/>
      <c r="C2" s="113"/>
      <c r="D2" s="113"/>
      <c r="E2" s="113"/>
      <c r="F2" s="113"/>
      <c r="G2" s="113"/>
    </row>
    <row r="3" spans="1:7" ht="45" customHeight="1">
      <c r="A3" s="114" t="s">
        <v>55</v>
      </c>
      <c r="B3" s="114"/>
      <c r="C3" s="114"/>
      <c r="D3" s="114"/>
      <c r="E3" s="114"/>
      <c r="F3" s="114"/>
      <c r="G3" s="114"/>
    </row>
    <row r="4" spans="1:7">
      <c r="A4" s="115" t="s">
        <v>104</v>
      </c>
      <c r="B4" s="115"/>
      <c r="C4" s="115"/>
      <c r="D4" s="115"/>
      <c r="E4" s="115"/>
      <c r="F4" s="115"/>
      <c r="G4" s="115"/>
    </row>
    <row r="5" spans="1:7">
      <c r="A5" s="116" t="s">
        <v>96</v>
      </c>
      <c r="B5" s="116"/>
      <c r="C5" s="116"/>
    </row>
    <row r="6" spans="1:7">
      <c r="A6" s="117" t="s">
        <v>0</v>
      </c>
      <c r="B6" s="118" t="s">
        <v>62</v>
      </c>
      <c r="C6" s="120" t="s">
        <v>63</v>
      </c>
      <c r="D6" s="120"/>
      <c r="E6" s="120"/>
      <c r="F6" s="120"/>
      <c r="G6" s="120"/>
    </row>
    <row r="7" spans="1:7" ht="63.75" customHeight="1">
      <c r="A7" s="117"/>
      <c r="B7" s="119"/>
      <c r="C7" s="54" t="s">
        <v>64</v>
      </c>
      <c r="D7" s="55" t="s">
        <v>65</v>
      </c>
      <c r="E7" s="55" t="s">
        <v>97</v>
      </c>
      <c r="F7" s="55" t="s">
        <v>98</v>
      </c>
      <c r="G7" s="55" t="s">
        <v>99</v>
      </c>
    </row>
    <row r="8" spans="1:7" ht="40.049999999999997" customHeight="1">
      <c r="A8" s="54"/>
      <c r="B8" s="63"/>
      <c r="C8" s="64" t="s">
        <v>38</v>
      </c>
      <c r="D8" s="64" t="s">
        <v>105</v>
      </c>
      <c r="E8" s="64" t="s">
        <v>106</v>
      </c>
      <c r="F8" s="65" t="s">
        <v>107</v>
      </c>
      <c r="G8" s="64" t="s">
        <v>108</v>
      </c>
    </row>
    <row r="9" spans="1:7">
      <c r="A9" s="54" t="s">
        <v>1</v>
      </c>
      <c r="B9" s="63" t="s">
        <v>2</v>
      </c>
      <c r="C9" s="54">
        <v>1</v>
      </c>
      <c r="D9" s="55">
        <v>2</v>
      </c>
      <c r="E9" s="55">
        <v>3</v>
      </c>
      <c r="F9" s="55">
        <v>4</v>
      </c>
      <c r="G9" s="55">
        <v>5</v>
      </c>
    </row>
    <row r="10" spans="1:7" ht="27" customHeight="1">
      <c r="A10" s="56" t="s">
        <v>12</v>
      </c>
      <c r="B10" s="57">
        <v>3010</v>
      </c>
      <c r="C10" s="59">
        <f>[1]hidden3!A1</f>
        <v>401463</v>
      </c>
      <c r="D10" s="59">
        <f>[1]hidden3!B1</f>
        <v>362713</v>
      </c>
      <c r="E10" s="59">
        <f>[1]hidden3!C1</f>
        <v>18805</v>
      </c>
      <c r="F10" s="59">
        <f>[1]hidden3!D1</f>
        <v>7296</v>
      </c>
      <c r="G10" s="59">
        <f>[1]hidden3!E1</f>
        <v>12649</v>
      </c>
    </row>
    <row r="11" spans="1:7" ht="38.25" customHeight="1">
      <c r="A11" s="56" t="s">
        <v>13</v>
      </c>
      <c r="B11" s="57">
        <v>3020</v>
      </c>
      <c r="C11" s="59">
        <f>[1]hidden3!A2</f>
        <v>1595758362</v>
      </c>
      <c r="D11" s="59">
        <f>[1]hidden3!B2</f>
        <v>1553082544</v>
      </c>
      <c r="E11" s="59">
        <f>[1]hidden3!C2</f>
        <v>12034932</v>
      </c>
      <c r="F11" s="59">
        <f>[1]hidden3!D2</f>
        <v>22448674</v>
      </c>
      <c r="G11" s="59">
        <f>[1]hidden3!E2</f>
        <v>8192212</v>
      </c>
    </row>
    <row r="12" spans="1:7" ht="39.6">
      <c r="A12" s="56" t="s">
        <v>84</v>
      </c>
      <c r="B12" s="57">
        <v>3030</v>
      </c>
      <c r="C12" s="59">
        <f>[1]hidden3!A3</f>
        <v>1409074132</v>
      </c>
      <c r="D12" s="59">
        <f>[1]hidden3!B3</f>
        <v>1373035226</v>
      </c>
      <c r="E12" s="59">
        <f>[1]hidden3!C3</f>
        <v>10788650</v>
      </c>
      <c r="F12" s="59">
        <f>[1]hidden3!D3</f>
        <v>21266980</v>
      </c>
      <c r="G12" s="59">
        <f>[1]hidden3!E3</f>
        <v>3983276</v>
      </c>
    </row>
    <row r="13" spans="1:7" ht="39" customHeight="1">
      <c r="A13" s="56" t="s">
        <v>14</v>
      </c>
      <c r="B13" s="57">
        <v>3040</v>
      </c>
      <c r="C13" s="59">
        <f>[1]hidden3!A4</f>
        <v>274000</v>
      </c>
      <c r="D13" s="59">
        <f>[1]hidden3!B4</f>
        <v>260842</v>
      </c>
      <c r="E13" s="59">
        <f>[1]hidden3!C4</f>
        <v>10904</v>
      </c>
      <c r="F13" s="59">
        <f>[1]hidden3!D4</f>
        <v>135</v>
      </c>
      <c r="G13" s="59">
        <f>[1]hidden3!E4</f>
        <v>2119</v>
      </c>
    </row>
    <row r="14" spans="1:7" ht="51" customHeight="1">
      <c r="A14" s="56" t="s">
        <v>101</v>
      </c>
      <c r="B14" s="57">
        <v>3050</v>
      </c>
      <c r="C14" s="59">
        <f>[1]hidden3!A5</f>
        <v>1329315362</v>
      </c>
      <c r="D14" s="59">
        <f>[1]hidden3!B5</f>
        <v>1312565204</v>
      </c>
      <c r="E14" s="59">
        <f>[1]hidden3!C5</f>
        <v>9838284</v>
      </c>
      <c r="F14" s="59">
        <f>[1]hidden3!D5</f>
        <v>5765093</v>
      </c>
      <c r="G14" s="59">
        <f>[1]hidden3!E5</f>
        <v>1146781</v>
      </c>
    </row>
    <row r="15" spans="1:7" ht="63.75" customHeight="1">
      <c r="A15" s="56" t="s">
        <v>16</v>
      </c>
      <c r="B15" s="57">
        <v>3060</v>
      </c>
      <c r="C15" s="59">
        <f>[1]hidden3!A6</f>
        <v>10238</v>
      </c>
      <c r="D15" s="59">
        <f>[1]hidden3!B6</f>
        <v>7902</v>
      </c>
      <c r="E15" s="59">
        <f>[1]hidden3!C6</f>
        <v>1904</v>
      </c>
      <c r="F15" s="59">
        <f>[1]hidden3!D6</f>
        <v>56</v>
      </c>
      <c r="G15" s="59">
        <f>[1]hidden3!E6</f>
        <v>376</v>
      </c>
    </row>
    <row r="16" spans="1:7" ht="51" customHeight="1">
      <c r="A16" s="56" t="s">
        <v>88</v>
      </c>
      <c r="B16" s="57">
        <v>3061</v>
      </c>
      <c r="C16" s="59">
        <f>[1]hidden3!A7</f>
        <v>39853743</v>
      </c>
      <c r="D16" s="59">
        <f>[1]hidden3!B7</f>
        <v>38031639</v>
      </c>
      <c r="E16" s="59">
        <f>[1]hidden3!C7</f>
        <v>1712566</v>
      </c>
      <c r="F16" s="59">
        <f>[1]hidden3!D7</f>
        <v>75626</v>
      </c>
      <c r="G16" s="59">
        <f>[1]hidden3!E7</f>
        <v>33912</v>
      </c>
    </row>
    <row r="17" spans="1:7" ht="39.6">
      <c r="A17" s="56" t="s">
        <v>102</v>
      </c>
      <c r="B17" s="57">
        <v>3070</v>
      </c>
      <c r="C17" s="59">
        <f>[1]hidden3!A8</f>
        <v>167045239</v>
      </c>
      <c r="D17" s="59">
        <f>[1]hidden3!B8</f>
        <v>95968931</v>
      </c>
      <c r="E17" s="59">
        <f>[1]hidden3!C8</f>
        <v>1361181</v>
      </c>
      <c r="F17" s="59">
        <f>[1]hidden3!D8</f>
        <v>15376334</v>
      </c>
      <c r="G17" s="59">
        <f>[1]hidden3!E8</f>
        <v>54338793</v>
      </c>
    </row>
    <row r="18" spans="1:7" ht="26.4">
      <c r="A18" s="56" t="s">
        <v>77</v>
      </c>
      <c r="B18" s="57">
        <v>3080</v>
      </c>
      <c r="C18" s="59">
        <f>[1]hidden3!A9</f>
        <v>14416248</v>
      </c>
      <c r="D18" s="59">
        <f>[1]hidden3!B9</f>
        <v>11707925</v>
      </c>
      <c r="E18" s="59">
        <f>[1]hidden3!C9</f>
        <v>171259</v>
      </c>
      <c r="F18" s="59">
        <f>[1]hidden3!D9</f>
        <v>2006768</v>
      </c>
      <c r="G18" s="59">
        <f>[1]hidden3!E9</f>
        <v>530296</v>
      </c>
    </row>
    <row r="19" spans="1:7" ht="38.25" customHeight="1">
      <c r="A19" s="56" t="s">
        <v>78</v>
      </c>
      <c r="B19" s="57">
        <v>3090</v>
      </c>
      <c r="C19" s="59">
        <f>[1]hidden3!A10</f>
        <v>1037587</v>
      </c>
      <c r="D19" s="59">
        <f>[1]hidden3!B10</f>
        <v>903660</v>
      </c>
      <c r="E19" s="59">
        <f>[1]hidden3!C10</f>
        <v>13781</v>
      </c>
      <c r="F19" s="59">
        <f>[1]hidden3!D10</f>
        <v>86442</v>
      </c>
      <c r="G19" s="59">
        <f>[1]hidden3!E10</f>
        <v>33704</v>
      </c>
    </row>
    <row r="20" spans="1:7" ht="38.25" customHeight="1">
      <c r="A20" s="56" t="s">
        <v>103</v>
      </c>
      <c r="B20" s="57">
        <v>3100</v>
      </c>
      <c r="C20" s="59">
        <f>[1]hidden3!A11</f>
        <v>6527139</v>
      </c>
      <c r="D20" s="59">
        <f>[1]hidden3!B11</f>
        <v>5481893</v>
      </c>
      <c r="E20" s="59">
        <f>[1]hidden3!C11</f>
        <v>94712</v>
      </c>
      <c r="F20" s="59">
        <f>[1]hidden3!D11</f>
        <v>717190</v>
      </c>
      <c r="G20" s="59">
        <f>[1]hidden3!E11</f>
        <v>233344</v>
      </c>
    </row>
    <row r="21" spans="1:7" ht="52.8">
      <c r="A21" s="56" t="s">
        <v>17</v>
      </c>
      <c r="B21" s="57">
        <v>3110</v>
      </c>
      <c r="C21" s="59">
        <f>[1]hidden3!A12</f>
        <v>34570</v>
      </c>
      <c r="D21" s="59">
        <f>[1]hidden3!B12</f>
        <v>27489</v>
      </c>
      <c r="E21" s="59">
        <f>[1]hidden3!C12</f>
        <v>1061</v>
      </c>
      <c r="F21" s="59">
        <f>[1]hidden3!D12</f>
        <v>5518</v>
      </c>
      <c r="G21" s="59">
        <f>[1]hidden3!E12</f>
        <v>502</v>
      </c>
    </row>
    <row r="22" spans="1:7" ht="52.8">
      <c r="A22" s="56" t="s">
        <v>18</v>
      </c>
      <c r="B22" s="60">
        <v>3120</v>
      </c>
      <c r="C22" s="59">
        <f>[1]hidden3!A13</f>
        <v>14067</v>
      </c>
      <c r="D22" s="59">
        <f>[1]hidden3!B13</f>
        <v>13581</v>
      </c>
      <c r="E22" s="59">
        <f>[1]hidden3!C13</f>
        <v>221</v>
      </c>
      <c r="F22" s="59">
        <f>[1]hidden3!D13</f>
        <v>236</v>
      </c>
      <c r="G22" s="59">
        <f>[1]hidden3!E13</f>
        <v>29</v>
      </c>
    </row>
    <row r="23" spans="1:7" ht="52.8">
      <c r="A23" s="56" t="s">
        <v>19</v>
      </c>
      <c r="B23" s="60">
        <v>3130</v>
      </c>
      <c r="C23" s="59">
        <f>[1]hidden3!A14</f>
        <v>2428</v>
      </c>
      <c r="D23" s="59">
        <f>[1]hidden3!B14</f>
        <v>2419</v>
      </c>
      <c r="E23" s="59">
        <f>[1]hidden3!C14</f>
        <v>6</v>
      </c>
      <c r="F23" s="59">
        <f>[1]hidden3!D14</f>
        <v>2</v>
      </c>
      <c r="G23" s="59">
        <f>[1]hidden3!E14</f>
        <v>1</v>
      </c>
    </row>
    <row r="24" spans="1:7" ht="52.8">
      <c r="A24" s="56" t="s">
        <v>20</v>
      </c>
      <c r="B24" s="60">
        <v>3140</v>
      </c>
      <c r="C24" s="59">
        <f>[1]hidden3!A15</f>
        <v>236</v>
      </c>
      <c r="D24" s="59">
        <f>[1]hidden3!B15</f>
        <v>236</v>
      </c>
      <c r="E24" s="59">
        <f>[1]hidden3!C15</f>
        <v>0</v>
      </c>
      <c r="F24" s="59">
        <f>[1]hidden3!D15</f>
        <v>0</v>
      </c>
      <c r="G24" s="59">
        <f>[1]hidden3!E15</f>
        <v>0</v>
      </c>
    </row>
    <row r="25" spans="1:7" ht="51" customHeight="1">
      <c r="A25" s="56" t="s">
        <v>21</v>
      </c>
      <c r="B25" s="60">
        <v>3150</v>
      </c>
      <c r="C25" s="59">
        <f>[1]hidden3!A16</f>
        <v>95</v>
      </c>
      <c r="D25" s="59">
        <f>[1]hidden3!B16</f>
        <v>95</v>
      </c>
      <c r="E25" s="59">
        <f>[1]hidden3!C16</f>
        <v>0</v>
      </c>
      <c r="F25" s="59">
        <f>[1]hidden3!D16</f>
        <v>0</v>
      </c>
      <c r="G25" s="59">
        <f>[1]hidden3!E16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39370078740157483" right="0.39370078740157483" top="0.39370078740157483" bottom="0.39370078740157483" header="0.19685039370078741" footer="0"/>
  <pageSetup paperSize="9" orientation="landscape" r:id="rId1"/>
  <headerFooter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pane xSplit="2" ySplit="9" topLeftCell="C20" activePane="bottomRight" state="frozen"/>
      <selection pane="topRight" activeCell="C1" sqref="C1"/>
      <selection pane="bottomLeft" activeCell="A10" sqref="A10"/>
      <selection pane="bottomRight" activeCell="E8" sqref="E8"/>
    </sheetView>
  </sheetViews>
  <sheetFormatPr baseColWidth="10" defaultColWidth="10.109375" defaultRowHeight="13.2"/>
  <cols>
    <col min="1" max="1" width="59.77734375" style="49" customWidth="1"/>
    <col min="2" max="2" width="10.77734375" style="49" customWidth="1"/>
    <col min="3" max="3" width="19.77734375" style="49" customWidth="1"/>
    <col min="4" max="6" width="17.44140625" style="49" customWidth="1"/>
    <col min="7" max="7" width="17.77734375" style="49" customWidth="1"/>
    <col min="8" max="16384" width="10.109375" style="49"/>
  </cols>
  <sheetData>
    <row r="1" spans="1:7">
      <c r="G1" s="62" t="s">
        <v>58</v>
      </c>
    </row>
    <row r="2" spans="1:7" ht="15.6">
      <c r="A2" s="113" t="s">
        <v>59</v>
      </c>
      <c r="B2" s="113"/>
      <c r="C2" s="113"/>
      <c r="D2" s="113"/>
      <c r="E2" s="113"/>
      <c r="F2" s="113"/>
      <c r="G2" s="113"/>
    </row>
    <row r="3" spans="1:7" ht="45" customHeight="1">
      <c r="A3" s="114" t="s">
        <v>94</v>
      </c>
      <c r="B3" s="114"/>
      <c r="C3" s="114"/>
      <c r="D3" s="114"/>
      <c r="E3" s="114"/>
      <c r="F3" s="114"/>
      <c r="G3" s="114"/>
    </row>
    <row r="4" spans="1:7">
      <c r="A4" s="115" t="s">
        <v>95</v>
      </c>
      <c r="B4" s="115"/>
      <c r="C4" s="115"/>
      <c r="D4" s="115"/>
      <c r="E4" s="115"/>
      <c r="F4" s="115"/>
      <c r="G4" s="115"/>
    </row>
    <row r="5" spans="1:7">
      <c r="A5" s="116" t="s">
        <v>96</v>
      </c>
      <c r="B5" s="116"/>
      <c r="C5" s="116"/>
    </row>
    <row r="6" spans="1:7">
      <c r="A6" s="117" t="s">
        <v>0</v>
      </c>
      <c r="B6" s="118" t="s">
        <v>62</v>
      </c>
      <c r="C6" s="120" t="s">
        <v>63</v>
      </c>
      <c r="D6" s="120"/>
      <c r="E6" s="120"/>
      <c r="F6" s="120"/>
      <c r="G6" s="120"/>
    </row>
    <row r="7" spans="1:7" ht="63.75" customHeight="1">
      <c r="A7" s="117"/>
      <c r="B7" s="119"/>
      <c r="C7" s="54" t="s">
        <v>64</v>
      </c>
      <c r="D7" s="55" t="s">
        <v>65</v>
      </c>
      <c r="E7" s="55" t="s">
        <v>97</v>
      </c>
      <c r="F7" s="55" t="s">
        <v>98</v>
      </c>
      <c r="G7" s="55" t="s">
        <v>99</v>
      </c>
    </row>
    <row r="8" spans="1:7" ht="46.05" customHeight="1">
      <c r="A8" s="54"/>
      <c r="B8" s="63"/>
      <c r="C8" s="64" t="s">
        <v>38</v>
      </c>
      <c r="D8" s="64" t="s">
        <v>105</v>
      </c>
      <c r="E8" s="64" t="s">
        <v>132</v>
      </c>
      <c r="F8" s="65" t="s">
        <v>107</v>
      </c>
      <c r="G8" s="64" t="s">
        <v>108</v>
      </c>
    </row>
    <row r="9" spans="1:7">
      <c r="A9" s="54" t="s">
        <v>1</v>
      </c>
      <c r="B9" s="63" t="s">
        <v>2</v>
      </c>
      <c r="C9" s="54">
        <v>1</v>
      </c>
      <c r="D9" s="55">
        <v>2</v>
      </c>
      <c r="E9" s="55">
        <v>3</v>
      </c>
      <c r="F9" s="55">
        <v>4</v>
      </c>
      <c r="G9" s="55">
        <v>5</v>
      </c>
    </row>
    <row r="10" spans="1:7" ht="27" customHeight="1">
      <c r="A10" s="56" t="s">
        <v>100</v>
      </c>
      <c r="B10" s="57">
        <v>3010</v>
      </c>
      <c r="C10" s="59">
        <f>[2]hidden3!A1</f>
        <v>400561</v>
      </c>
      <c r="D10" s="59">
        <f>[2]hidden3!B1</f>
        <v>359328</v>
      </c>
      <c r="E10" s="59">
        <f>[2]hidden3!C1</f>
        <v>20082</v>
      </c>
      <c r="F10" s="59">
        <f>[2]hidden3!D1</f>
        <v>7459</v>
      </c>
      <c r="G10" s="59">
        <f>[2]hidden3!E1</f>
        <v>13692</v>
      </c>
    </row>
    <row r="11" spans="1:7" ht="38.25" customHeight="1">
      <c r="A11" s="56" t="s">
        <v>13</v>
      </c>
      <c r="B11" s="57">
        <v>3020</v>
      </c>
      <c r="C11" s="59">
        <f>[2]hidden3!A2</f>
        <v>1436410658</v>
      </c>
      <c r="D11" s="59">
        <f>[2]hidden3!B2</f>
        <v>1391572285</v>
      </c>
      <c r="E11" s="59">
        <f>[2]hidden3!C2</f>
        <v>11975487</v>
      </c>
      <c r="F11" s="59">
        <f>[2]hidden3!D2</f>
        <v>23362101</v>
      </c>
      <c r="G11" s="59">
        <f>[2]hidden3!E2</f>
        <v>9500785</v>
      </c>
    </row>
    <row r="12" spans="1:7" ht="39.6">
      <c r="A12" s="56" t="s">
        <v>84</v>
      </c>
      <c r="B12" s="57">
        <v>3030</v>
      </c>
      <c r="C12" s="59">
        <f>[2]hidden3!A3</f>
        <v>1258908409</v>
      </c>
      <c r="D12" s="59">
        <f>[2]hidden3!B3</f>
        <v>1222380739</v>
      </c>
      <c r="E12" s="59">
        <f>[2]hidden3!C3</f>
        <v>10113153</v>
      </c>
      <c r="F12" s="59">
        <f>[2]hidden3!D3</f>
        <v>22632708</v>
      </c>
      <c r="G12" s="59">
        <f>[2]hidden3!E3</f>
        <v>3781809</v>
      </c>
    </row>
    <row r="13" spans="1:7" ht="39" customHeight="1">
      <c r="A13" s="56" t="s">
        <v>14</v>
      </c>
      <c r="B13" s="57">
        <v>3040</v>
      </c>
      <c r="C13" s="59">
        <f>[2]hidden3!A4</f>
        <v>281153</v>
      </c>
      <c r="D13" s="59">
        <f>[2]hidden3!B4</f>
        <v>266805</v>
      </c>
      <c r="E13" s="59">
        <f>[2]hidden3!C4</f>
        <v>11954</v>
      </c>
      <c r="F13" s="59">
        <f>[2]hidden3!D4</f>
        <v>125</v>
      </c>
      <c r="G13" s="59">
        <f>[2]hidden3!E4</f>
        <v>2269</v>
      </c>
    </row>
    <row r="14" spans="1:7" ht="51" customHeight="1">
      <c r="A14" s="56" t="s">
        <v>101</v>
      </c>
      <c r="B14" s="57">
        <v>3050</v>
      </c>
      <c r="C14" s="59">
        <f>[2]hidden3!A5</f>
        <v>1196867121</v>
      </c>
      <c r="D14" s="59">
        <f>[2]hidden3!B5</f>
        <v>1179584402</v>
      </c>
      <c r="E14" s="59">
        <f>[2]hidden3!C5</f>
        <v>9962372</v>
      </c>
      <c r="F14" s="59">
        <f>[2]hidden3!D5</f>
        <v>6224618</v>
      </c>
      <c r="G14" s="59">
        <f>[2]hidden3!E5</f>
        <v>1095729</v>
      </c>
    </row>
    <row r="15" spans="1:7" ht="63.75" customHeight="1">
      <c r="A15" s="56" t="s">
        <v>16</v>
      </c>
      <c r="B15" s="57">
        <v>3060</v>
      </c>
      <c r="C15" s="59">
        <f>[2]hidden3!A6</f>
        <v>18182</v>
      </c>
      <c r="D15" s="59">
        <f>[2]hidden3!B6</f>
        <v>14023</v>
      </c>
      <c r="E15" s="59">
        <f>[2]hidden3!C6</f>
        <v>3648</v>
      </c>
      <c r="F15" s="59">
        <f>[2]hidden3!D6</f>
        <v>59</v>
      </c>
      <c r="G15" s="59">
        <f>[2]hidden3!E6</f>
        <v>452</v>
      </c>
    </row>
    <row r="16" spans="1:7" ht="51" customHeight="1">
      <c r="A16" s="56" t="s">
        <v>88</v>
      </c>
      <c r="B16" s="57">
        <v>3061</v>
      </c>
      <c r="C16" s="59">
        <f>[2]hidden3!A7</f>
        <v>35287362</v>
      </c>
      <c r="D16" s="59">
        <f>[2]hidden3!B7</f>
        <v>33405942</v>
      </c>
      <c r="E16" s="59">
        <f>[2]hidden3!C7</f>
        <v>1797449</v>
      </c>
      <c r="F16" s="59">
        <f>[2]hidden3!D7</f>
        <v>52759</v>
      </c>
      <c r="G16" s="59">
        <f>[2]hidden3!E7</f>
        <v>31212</v>
      </c>
    </row>
    <row r="17" spans="1:7" ht="39.6">
      <c r="A17" s="56" t="s">
        <v>102</v>
      </c>
      <c r="B17" s="57">
        <v>3070</v>
      </c>
      <c r="C17" s="59">
        <f>[2]hidden3!A8</f>
        <v>98816996</v>
      </c>
      <c r="D17" s="59">
        <f>[2]hidden3!B8</f>
        <v>78220211</v>
      </c>
      <c r="E17" s="59">
        <f>[2]hidden3!C8</f>
        <v>1124119</v>
      </c>
      <c r="F17" s="59">
        <f>[2]hidden3!D8</f>
        <v>16155408</v>
      </c>
      <c r="G17" s="59">
        <f>[2]hidden3!E8</f>
        <v>3317258</v>
      </c>
    </row>
    <row r="18" spans="1:7" ht="26.4">
      <c r="A18" s="56" t="s">
        <v>77</v>
      </c>
      <c r="B18" s="57">
        <v>3080</v>
      </c>
      <c r="C18" s="59">
        <f>[2]hidden3!A9</f>
        <v>12549445</v>
      </c>
      <c r="D18" s="59">
        <f>[2]hidden3!B9</f>
        <v>9882828</v>
      </c>
      <c r="E18" s="59">
        <f>[2]hidden3!C9</f>
        <v>143617</v>
      </c>
      <c r="F18" s="59">
        <f>[2]hidden3!D9</f>
        <v>2097300</v>
      </c>
      <c r="G18" s="59">
        <f>[2]hidden3!E9</f>
        <v>425700</v>
      </c>
    </row>
    <row r="19" spans="1:7" ht="38.25" customHeight="1">
      <c r="A19" s="56" t="s">
        <v>78</v>
      </c>
      <c r="B19" s="57">
        <v>3090</v>
      </c>
      <c r="C19" s="59">
        <f>[2]hidden3!A10</f>
        <v>1094307</v>
      </c>
      <c r="D19" s="59">
        <f>[2]hidden3!B10</f>
        <v>932144</v>
      </c>
      <c r="E19" s="59">
        <f>[2]hidden3!C10</f>
        <v>13481</v>
      </c>
      <c r="F19" s="59">
        <f>[2]hidden3!D10</f>
        <v>110375</v>
      </c>
      <c r="G19" s="59">
        <f>[2]hidden3!E10</f>
        <v>38307</v>
      </c>
    </row>
    <row r="20" spans="1:7" ht="38.25" customHeight="1">
      <c r="A20" s="56" t="s">
        <v>103</v>
      </c>
      <c r="B20" s="57">
        <v>3100</v>
      </c>
      <c r="C20" s="59">
        <f>[2]hidden3!A11</f>
        <v>5436969</v>
      </c>
      <c r="D20" s="59">
        <f>[2]hidden3!B11</f>
        <v>4452940</v>
      </c>
      <c r="E20" s="59">
        <f>[2]hidden3!C11</f>
        <v>83438</v>
      </c>
      <c r="F20" s="59">
        <f>[2]hidden3!D11</f>
        <v>721210</v>
      </c>
      <c r="G20" s="59">
        <f>[2]hidden3!E11</f>
        <v>179381</v>
      </c>
    </row>
    <row r="21" spans="1:7" ht="52.8">
      <c r="A21" s="56" t="s">
        <v>17</v>
      </c>
      <c r="B21" s="57">
        <v>3110</v>
      </c>
      <c r="C21" s="59">
        <f>[2]hidden3!A12</f>
        <v>30965</v>
      </c>
      <c r="D21" s="59">
        <f>[2]hidden3!B12</f>
        <v>23700</v>
      </c>
      <c r="E21" s="59">
        <f>[2]hidden3!C12</f>
        <v>933</v>
      </c>
      <c r="F21" s="59">
        <f>[2]hidden3!D12</f>
        <v>5823</v>
      </c>
      <c r="G21" s="59">
        <f>[2]hidden3!E12</f>
        <v>509</v>
      </c>
    </row>
    <row r="22" spans="1:7" ht="52.8">
      <c r="A22" s="56" t="s">
        <v>18</v>
      </c>
      <c r="B22" s="60">
        <v>3120</v>
      </c>
      <c r="C22" s="59">
        <f>[2]hidden3!A13</f>
        <v>12116</v>
      </c>
      <c r="D22" s="59">
        <f>[2]hidden3!B13</f>
        <v>11633</v>
      </c>
      <c r="E22" s="59">
        <f>[2]hidden3!C13</f>
        <v>202</v>
      </c>
      <c r="F22" s="59">
        <f>[2]hidden3!D13</f>
        <v>255</v>
      </c>
      <c r="G22" s="59">
        <f>[2]hidden3!E13</f>
        <v>26</v>
      </c>
    </row>
    <row r="23" spans="1:7" ht="52.8">
      <c r="A23" s="56" t="s">
        <v>19</v>
      </c>
      <c r="B23" s="60">
        <v>3130</v>
      </c>
      <c r="C23" s="59">
        <f>[2]hidden3!A14</f>
        <v>2144</v>
      </c>
      <c r="D23" s="59">
        <f>[2]hidden3!B14</f>
        <v>2137</v>
      </c>
      <c r="E23" s="59">
        <f>[2]hidden3!C14</f>
        <v>7</v>
      </c>
      <c r="F23" s="59">
        <f>[2]hidden3!D14</f>
        <v>0</v>
      </c>
      <c r="G23" s="59">
        <f>[2]hidden3!E14</f>
        <v>0</v>
      </c>
    </row>
    <row r="24" spans="1:7" ht="52.8">
      <c r="A24" s="56" t="s">
        <v>20</v>
      </c>
      <c r="B24" s="60">
        <v>3140</v>
      </c>
      <c r="C24" s="59">
        <f>[2]hidden3!A15</f>
        <v>254</v>
      </c>
      <c r="D24" s="59">
        <f>[2]hidden3!B15</f>
        <v>254</v>
      </c>
      <c r="E24" s="59">
        <f>[2]hidden3!C15</f>
        <v>0</v>
      </c>
      <c r="F24" s="59">
        <f>[2]hidden3!D15</f>
        <v>0</v>
      </c>
      <c r="G24" s="59">
        <f>[2]hidden3!E15</f>
        <v>0</v>
      </c>
    </row>
    <row r="25" spans="1:7" ht="51" customHeight="1">
      <c r="A25" s="56" t="s">
        <v>21</v>
      </c>
      <c r="B25" s="60">
        <v>3150</v>
      </c>
      <c r="C25" s="59">
        <f>[2]hidden3!A16</f>
        <v>90</v>
      </c>
      <c r="D25" s="59">
        <f>[2]hidden3!B16</f>
        <v>89</v>
      </c>
      <c r="E25" s="59">
        <f>[2]hidden3!C16</f>
        <v>0</v>
      </c>
      <c r="F25" s="59">
        <f>[2]hidden3!D16</f>
        <v>0</v>
      </c>
      <c r="G25" s="59">
        <f>[2]hidden3!E16</f>
        <v>1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39370078740157483" right="0.39370078740157483" top="0.39370078740157483" bottom="0.39370078740157483" header="0.19685039370078741" footer="0"/>
  <pageSetup paperSize="9" orientation="landscape" r:id="rId1"/>
  <headerFooter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75" zoomScalePageLayoutView="75" workbookViewId="0">
      <pane xSplit="2" ySplit="9" topLeftCell="C19" activePane="bottomRight" state="frozen"/>
      <selection pane="topRight" activeCell="C1" sqref="C1"/>
      <selection pane="bottomLeft" activeCell="A9" sqref="A9"/>
      <selection pane="bottomRight" activeCell="E8" sqref="E8"/>
    </sheetView>
  </sheetViews>
  <sheetFormatPr baseColWidth="10" defaultColWidth="10.109375" defaultRowHeight="13.2"/>
  <cols>
    <col min="1" max="1" width="56.77734375" style="49" customWidth="1"/>
    <col min="2" max="2" width="8.6640625" style="49" customWidth="1"/>
    <col min="3" max="3" width="23.44140625" style="49" customWidth="1"/>
    <col min="4" max="4" width="18.33203125" style="49" customWidth="1"/>
    <col min="5" max="5" width="19.109375" style="49" customWidth="1"/>
    <col min="6" max="6" width="17.44140625" style="49" customWidth="1"/>
    <col min="7" max="7" width="20.109375" style="49" customWidth="1"/>
    <col min="8" max="16384" width="10.109375" style="49"/>
  </cols>
  <sheetData>
    <row r="1" spans="1:7">
      <c r="G1" s="50" t="s">
        <v>58</v>
      </c>
    </row>
    <row r="2" spans="1:7" ht="13.8">
      <c r="A2" s="121" t="s">
        <v>59</v>
      </c>
      <c r="B2" s="121"/>
      <c r="C2" s="121"/>
      <c r="D2" s="121"/>
      <c r="E2" s="121"/>
      <c r="F2" s="121"/>
      <c r="G2" s="121"/>
    </row>
    <row r="3" spans="1:7" ht="45" customHeight="1">
      <c r="A3" s="122" t="s">
        <v>92</v>
      </c>
      <c r="B3" s="122"/>
      <c r="C3" s="122"/>
      <c r="D3" s="122"/>
      <c r="E3" s="122"/>
      <c r="F3" s="122"/>
      <c r="G3" s="122"/>
    </row>
    <row r="4" spans="1:7">
      <c r="A4" s="123" t="str">
        <f>[3]hidden5!A9</f>
        <v>по состоянию на 01.01.2013 г.</v>
      </c>
      <c r="B4" s="123"/>
      <c r="C4" s="123"/>
      <c r="D4" s="123"/>
      <c r="E4" s="123"/>
      <c r="F4" s="123"/>
      <c r="G4" s="123"/>
    </row>
    <row r="5" spans="1:7">
      <c r="A5" s="124" t="s">
        <v>61</v>
      </c>
      <c r="B5" s="124"/>
      <c r="C5" s="124"/>
    </row>
    <row r="6" spans="1:7">
      <c r="A6" s="125" t="s">
        <v>0</v>
      </c>
      <c r="B6" s="126" t="s">
        <v>62</v>
      </c>
      <c r="C6" s="127" t="s">
        <v>63</v>
      </c>
      <c r="D6" s="127"/>
      <c r="E6" s="127"/>
      <c r="F6" s="127"/>
      <c r="G6" s="127"/>
    </row>
    <row r="7" spans="1:7" ht="52.8">
      <c r="A7" s="125"/>
      <c r="B7" s="125"/>
      <c r="C7" s="51" t="s">
        <v>64</v>
      </c>
      <c r="D7" s="52" t="s">
        <v>65</v>
      </c>
      <c r="E7" s="52" t="s">
        <v>66</v>
      </c>
      <c r="F7" s="52" t="s">
        <v>67</v>
      </c>
      <c r="G7" s="52" t="s">
        <v>68</v>
      </c>
    </row>
    <row r="8" spans="1:7" ht="39" customHeight="1">
      <c r="A8" s="51"/>
      <c r="B8" s="51"/>
      <c r="C8" s="64" t="s">
        <v>38</v>
      </c>
      <c r="D8" s="64" t="s">
        <v>105</v>
      </c>
      <c r="E8" s="64" t="s">
        <v>132</v>
      </c>
      <c r="F8" s="65" t="s">
        <v>107</v>
      </c>
      <c r="G8" s="64" t="s">
        <v>108</v>
      </c>
    </row>
    <row r="9" spans="1:7">
      <c r="A9" s="54" t="s">
        <v>1</v>
      </c>
      <c r="B9" s="54" t="s">
        <v>2</v>
      </c>
      <c r="C9" s="54">
        <v>1</v>
      </c>
      <c r="D9" s="55">
        <v>2</v>
      </c>
      <c r="E9" s="55">
        <v>3</v>
      </c>
      <c r="F9" s="55">
        <v>4</v>
      </c>
      <c r="G9" s="55">
        <v>5</v>
      </c>
    </row>
    <row r="10" spans="1:7" ht="24" customHeight="1">
      <c r="A10" s="61" t="s">
        <v>93</v>
      </c>
      <c r="B10" s="57">
        <v>3010</v>
      </c>
      <c r="C10" s="59">
        <f>[3]hidden3!A1</f>
        <v>397348</v>
      </c>
      <c r="D10" s="59">
        <f>[3]hidden3!B1</f>
        <v>353108</v>
      </c>
      <c r="E10" s="59">
        <f>[3]hidden3!C1</f>
        <v>19525</v>
      </c>
      <c r="F10" s="59">
        <f>[3]hidden3!D1</f>
        <v>8546</v>
      </c>
      <c r="G10" s="59">
        <f>[3]hidden3!E1</f>
        <v>16169</v>
      </c>
    </row>
    <row r="11" spans="1:7" ht="37.5" customHeight="1">
      <c r="A11" s="61" t="s">
        <v>13</v>
      </c>
      <c r="B11" s="57">
        <v>3020</v>
      </c>
      <c r="C11" s="59">
        <f>[3]hidden3!A2</f>
        <v>1600110994</v>
      </c>
      <c r="D11" s="59">
        <f>[3]hidden3!B2</f>
        <v>1546315043</v>
      </c>
      <c r="E11" s="59">
        <f>[3]hidden3!C2</f>
        <v>13053561</v>
      </c>
      <c r="F11" s="59">
        <f>[3]hidden3!D2</f>
        <v>32851669</v>
      </c>
      <c r="G11" s="59">
        <f>[3]hidden3!E2</f>
        <v>7890721</v>
      </c>
    </row>
    <row r="12" spans="1:7" ht="51" customHeight="1">
      <c r="A12" s="61" t="s">
        <v>84</v>
      </c>
      <c r="B12" s="57">
        <v>3030</v>
      </c>
      <c r="C12" s="59">
        <f>[3]hidden3!A3</f>
        <v>1433347254</v>
      </c>
      <c r="D12" s="59">
        <f>[3]hidden3!B3</f>
        <v>1386676218</v>
      </c>
      <c r="E12" s="59">
        <f>[3]hidden3!C3</f>
        <v>11506819</v>
      </c>
      <c r="F12" s="59">
        <f>[3]hidden3!D3</f>
        <v>30025858</v>
      </c>
      <c r="G12" s="59">
        <f>[3]hidden3!E3</f>
        <v>5138359</v>
      </c>
    </row>
    <row r="13" spans="1:7" ht="39.6">
      <c r="A13" s="61" t="s">
        <v>85</v>
      </c>
      <c r="B13" s="57">
        <v>3040</v>
      </c>
      <c r="C13" s="59">
        <f>[3]hidden3!A4</f>
        <v>276938</v>
      </c>
      <c r="D13" s="59">
        <f>[3]hidden3!B4</f>
        <v>260788</v>
      </c>
      <c r="E13" s="59">
        <f>[3]hidden3!C4</f>
        <v>12961</v>
      </c>
      <c r="F13" s="59">
        <f>[3]hidden3!D4</f>
        <v>349</v>
      </c>
      <c r="G13" s="59">
        <f>[3]hidden3!E4</f>
        <v>2840</v>
      </c>
    </row>
    <row r="14" spans="1:7" ht="64.5" customHeight="1">
      <c r="A14" s="61" t="s">
        <v>91</v>
      </c>
      <c r="B14" s="57">
        <v>3050</v>
      </c>
      <c r="C14" s="59">
        <f>[3]hidden3!A5</f>
        <v>1358662953</v>
      </c>
      <c r="D14" s="59">
        <f>[3]hidden3!B5</f>
        <v>1337778695</v>
      </c>
      <c r="E14" s="59">
        <f>[3]hidden3!C5</f>
        <v>11595073</v>
      </c>
      <c r="F14" s="59">
        <f>[3]hidden3!D5</f>
        <v>7892588</v>
      </c>
      <c r="G14" s="59">
        <f>[3]hidden3!E5</f>
        <v>1396597</v>
      </c>
    </row>
    <row r="15" spans="1:7" ht="63.75" customHeight="1">
      <c r="A15" s="61" t="s">
        <v>16</v>
      </c>
      <c r="B15" s="57">
        <v>3060</v>
      </c>
      <c r="C15" s="59">
        <f>[3]hidden3!A6</f>
        <v>21208</v>
      </c>
      <c r="D15" s="59">
        <f>[3]hidden3!B6</f>
        <v>17859</v>
      </c>
      <c r="E15" s="59">
        <f>[3]hidden3!C6</f>
        <v>2644</v>
      </c>
      <c r="F15" s="59">
        <f>[3]hidden3!D6</f>
        <v>70</v>
      </c>
      <c r="G15" s="59">
        <f>[3]hidden3!E6</f>
        <v>635</v>
      </c>
    </row>
    <row r="16" spans="1:7" ht="39.6">
      <c r="A16" s="61" t="s">
        <v>88</v>
      </c>
      <c r="B16" s="57">
        <v>3061</v>
      </c>
      <c r="C16" s="59">
        <f>[3]hidden3!A7</f>
        <v>36568662</v>
      </c>
      <c r="D16" s="59">
        <f>[3]hidden3!B7</f>
        <v>34509506</v>
      </c>
      <c r="E16" s="59">
        <f>[3]hidden3!C7</f>
        <v>1948524</v>
      </c>
      <c r="F16" s="59">
        <f>[3]hidden3!D7</f>
        <v>60724</v>
      </c>
      <c r="G16" s="59">
        <f>[3]hidden3!E7</f>
        <v>49908</v>
      </c>
    </row>
    <row r="17" spans="1:7" ht="39" customHeight="1">
      <c r="A17" s="61" t="s">
        <v>76</v>
      </c>
      <c r="B17" s="57">
        <v>3070</v>
      </c>
      <c r="C17" s="59">
        <f>[3]hidden3!A8</f>
        <v>111472079</v>
      </c>
      <c r="D17" s="59">
        <f>[3]hidden3!B8</f>
        <v>84192916</v>
      </c>
      <c r="E17" s="59">
        <f>[3]hidden3!C8</f>
        <v>1130618</v>
      </c>
      <c r="F17" s="59">
        <f>[3]hidden3!D8</f>
        <v>21986939</v>
      </c>
      <c r="G17" s="59">
        <f>[3]hidden3!E8</f>
        <v>4161606</v>
      </c>
    </row>
    <row r="18" spans="1:7" ht="26.4">
      <c r="A18" s="61" t="s">
        <v>77</v>
      </c>
      <c r="B18" s="57">
        <v>3080</v>
      </c>
      <c r="C18" s="59">
        <f>[3]hidden3!A9</f>
        <v>14203879</v>
      </c>
      <c r="D18" s="59">
        <f>[3]hidden3!B9</f>
        <v>10656607</v>
      </c>
      <c r="E18" s="59">
        <f>[3]hidden3!C9</f>
        <v>142977</v>
      </c>
      <c r="F18" s="59">
        <f>[3]hidden3!D9</f>
        <v>2867122</v>
      </c>
      <c r="G18" s="59">
        <f>[3]hidden3!E9</f>
        <v>537173</v>
      </c>
    </row>
    <row r="19" spans="1:7" ht="41.25" customHeight="1">
      <c r="A19" s="61" t="s">
        <v>78</v>
      </c>
      <c r="B19" s="57">
        <v>3090</v>
      </c>
      <c r="C19" s="59">
        <f>[3]hidden3!A10</f>
        <v>1088391</v>
      </c>
      <c r="D19" s="59">
        <f>[3]hidden3!B10</f>
        <v>930537</v>
      </c>
      <c r="E19" s="59">
        <f>[3]hidden3!C10</f>
        <v>11929</v>
      </c>
      <c r="F19" s="59">
        <f>[3]hidden3!D10</f>
        <v>95781</v>
      </c>
      <c r="G19" s="59">
        <f>[3]hidden3!E10</f>
        <v>50144</v>
      </c>
    </row>
    <row r="20" spans="1:7" ht="39.6">
      <c r="A20" s="61" t="s">
        <v>79</v>
      </c>
      <c r="B20" s="57">
        <v>3100</v>
      </c>
      <c r="C20" s="59">
        <f>[3]hidden3!A11</f>
        <v>6721495</v>
      </c>
      <c r="D20" s="59">
        <f>[3]hidden3!B11</f>
        <v>5254909</v>
      </c>
      <c r="E20" s="59">
        <f>[3]hidden3!C11</f>
        <v>97600</v>
      </c>
      <c r="F20" s="59">
        <f>[3]hidden3!D11</f>
        <v>1093606</v>
      </c>
      <c r="G20" s="59">
        <f>[3]hidden3!E11</f>
        <v>275380</v>
      </c>
    </row>
    <row r="21" spans="1:7" ht="51" customHeight="1">
      <c r="A21" s="61" t="s">
        <v>17</v>
      </c>
      <c r="B21" s="57">
        <v>3110</v>
      </c>
      <c r="C21" s="59">
        <f>[3]hidden3!A12</f>
        <v>29964</v>
      </c>
      <c r="D21" s="59">
        <f>[3]hidden3!B12</f>
        <v>21746</v>
      </c>
      <c r="E21" s="59">
        <f>[3]hidden3!C12</f>
        <v>853</v>
      </c>
      <c r="F21" s="59">
        <f>[3]hidden3!D12</f>
        <v>6562</v>
      </c>
      <c r="G21" s="59">
        <f>[3]hidden3!E12</f>
        <v>803</v>
      </c>
    </row>
    <row r="22" spans="1:7" ht="51.75" customHeight="1">
      <c r="A22" s="61" t="s">
        <v>18</v>
      </c>
      <c r="B22" s="60">
        <v>3120</v>
      </c>
      <c r="C22" s="59">
        <f>[3]hidden3!A13</f>
        <v>11417</v>
      </c>
      <c r="D22" s="59">
        <f>[3]hidden3!B13</f>
        <v>10770</v>
      </c>
      <c r="E22" s="59">
        <f>[3]hidden3!C13</f>
        <v>195</v>
      </c>
      <c r="F22" s="59">
        <f>[3]hidden3!D13</f>
        <v>426</v>
      </c>
      <c r="G22" s="59">
        <f>[3]hidden3!E13</f>
        <v>26</v>
      </c>
    </row>
    <row r="23" spans="1:7" ht="52.5" customHeight="1">
      <c r="A23" s="61" t="s">
        <v>19</v>
      </c>
      <c r="B23" s="60">
        <v>3130</v>
      </c>
      <c r="C23" s="59">
        <f>[3]hidden3!A14</f>
        <v>2372</v>
      </c>
      <c r="D23" s="59">
        <f>[3]hidden3!B14</f>
        <v>2346</v>
      </c>
      <c r="E23" s="59">
        <f>[3]hidden3!C14</f>
        <v>18</v>
      </c>
      <c r="F23" s="59">
        <f>[3]hidden3!D14</f>
        <v>7</v>
      </c>
      <c r="G23" s="59">
        <f>[3]hidden3!E14</f>
        <v>1</v>
      </c>
    </row>
    <row r="24" spans="1:7" ht="54.75" customHeight="1">
      <c r="A24" s="61" t="s">
        <v>20</v>
      </c>
      <c r="B24" s="60">
        <v>3140</v>
      </c>
      <c r="C24" s="59">
        <f>[3]hidden3!A15</f>
        <v>304</v>
      </c>
      <c r="D24" s="59">
        <f>[3]hidden3!B15</f>
        <v>302</v>
      </c>
      <c r="E24" s="59">
        <f>[3]hidden3!C15</f>
        <v>2</v>
      </c>
      <c r="F24" s="59">
        <f>[3]hidden3!D15</f>
        <v>0</v>
      </c>
      <c r="G24" s="59">
        <f>[3]hidden3!E15</f>
        <v>0</v>
      </c>
    </row>
    <row r="25" spans="1:7" ht="52.8">
      <c r="A25" s="61" t="s">
        <v>21</v>
      </c>
      <c r="B25" s="60">
        <v>3150</v>
      </c>
      <c r="C25" s="59">
        <f>[3]hidden3!A16</f>
        <v>151</v>
      </c>
      <c r="D25" s="59">
        <f>[3]hidden3!B16</f>
        <v>151</v>
      </c>
      <c r="E25" s="59">
        <f>[3]hidden3!C16</f>
        <v>0</v>
      </c>
      <c r="F25" s="59">
        <f>[3]hidden3!D16</f>
        <v>0</v>
      </c>
      <c r="G25" s="59">
        <f>[3]hidden3!E16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19685039370078741" right="0.19685039370078741" top="0.39370078740157483" bottom="0.19685039370078741" header="0.19685039370078741" footer="0.31496062992125984"/>
  <pageSetup paperSize="9" orientation="landscape" r:id="rId1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75" zoomScalePageLayoutView="75" workbookViewId="0">
      <pane xSplit="2" ySplit="9" topLeftCell="C18" activePane="bottomRight" state="frozen"/>
      <selection pane="topRight" activeCell="C1" sqref="C1"/>
      <selection pane="bottomLeft" activeCell="A9" sqref="A9"/>
      <selection pane="bottomRight" activeCell="E8" sqref="E8"/>
    </sheetView>
  </sheetViews>
  <sheetFormatPr baseColWidth="10" defaultColWidth="10.109375" defaultRowHeight="13.2"/>
  <cols>
    <col min="1" max="1" width="56.77734375" style="49" customWidth="1"/>
    <col min="2" max="2" width="8.6640625" style="49" customWidth="1"/>
    <col min="3" max="3" width="23.44140625" style="49" customWidth="1"/>
    <col min="4" max="4" width="18.33203125" style="49" customWidth="1"/>
    <col min="5" max="5" width="19.109375" style="49" customWidth="1"/>
    <col min="6" max="6" width="17.44140625" style="49" customWidth="1"/>
    <col min="7" max="7" width="20.109375" style="49" customWidth="1"/>
    <col min="8" max="16384" width="10.109375" style="49"/>
  </cols>
  <sheetData>
    <row r="1" spans="1:7">
      <c r="G1" s="50" t="s">
        <v>58</v>
      </c>
    </row>
    <row r="2" spans="1:7" ht="13.8">
      <c r="A2" s="121" t="s">
        <v>59</v>
      </c>
      <c r="B2" s="121"/>
      <c r="C2" s="121"/>
      <c r="D2" s="121"/>
      <c r="E2" s="121"/>
      <c r="F2" s="121"/>
      <c r="G2" s="121"/>
    </row>
    <row r="3" spans="1:7" ht="45" customHeight="1">
      <c r="A3" s="122" t="s">
        <v>89</v>
      </c>
      <c r="B3" s="122"/>
      <c r="C3" s="122"/>
      <c r="D3" s="122"/>
      <c r="E3" s="122"/>
      <c r="F3" s="122"/>
      <c r="G3" s="122"/>
    </row>
    <row r="4" spans="1:7">
      <c r="A4" s="123" t="str">
        <f>[4]hidden5!A9</f>
        <v>по состоянию на 01.01.2014 г.</v>
      </c>
      <c r="B4" s="123"/>
      <c r="C4" s="123"/>
      <c r="D4" s="123"/>
      <c r="E4" s="123"/>
      <c r="F4" s="123"/>
      <c r="G4" s="123"/>
    </row>
    <row r="5" spans="1:7">
      <c r="A5" s="124" t="s">
        <v>61</v>
      </c>
      <c r="B5" s="124"/>
      <c r="C5" s="124"/>
    </row>
    <row r="6" spans="1:7">
      <c r="A6" s="125" t="s">
        <v>0</v>
      </c>
      <c r="B6" s="126" t="s">
        <v>62</v>
      </c>
      <c r="C6" s="127" t="s">
        <v>63</v>
      </c>
      <c r="D6" s="127"/>
      <c r="E6" s="127"/>
      <c r="F6" s="127"/>
      <c r="G6" s="127"/>
    </row>
    <row r="7" spans="1:7" ht="52.8">
      <c r="A7" s="125"/>
      <c r="B7" s="125"/>
      <c r="C7" s="51" t="s">
        <v>64</v>
      </c>
      <c r="D7" s="52" t="s">
        <v>65</v>
      </c>
      <c r="E7" s="52" t="s">
        <v>66</v>
      </c>
      <c r="F7" s="52" t="s">
        <v>67</v>
      </c>
      <c r="G7" s="52" t="s">
        <v>68</v>
      </c>
    </row>
    <row r="8" spans="1:7" ht="48" customHeight="1">
      <c r="A8" s="51"/>
      <c r="B8" s="51"/>
      <c r="C8" s="64" t="s">
        <v>38</v>
      </c>
      <c r="D8" s="64" t="s">
        <v>105</v>
      </c>
      <c r="E8" s="64" t="s">
        <v>132</v>
      </c>
      <c r="F8" s="65" t="s">
        <v>107</v>
      </c>
      <c r="G8" s="64" t="s">
        <v>108</v>
      </c>
    </row>
    <row r="9" spans="1:7">
      <c r="A9" s="54" t="s">
        <v>1</v>
      </c>
      <c r="B9" s="54" t="s">
        <v>2</v>
      </c>
      <c r="C9" s="54">
        <v>1</v>
      </c>
      <c r="D9" s="55">
        <v>2</v>
      </c>
      <c r="E9" s="55">
        <v>3</v>
      </c>
      <c r="F9" s="55">
        <v>4</v>
      </c>
      <c r="G9" s="55">
        <v>5</v>
      </c>
    </row>
    <row r="10" spans="1:7" ht="24" customHeight="1">
      <c r="A10" s="56" t="s">
        <v>90</v>
      </c>
      <c r="B10" s="57">
        <v>3010</v>
      </c>
      <c r="C10" s="59">
        <f>[4]hidden3!A1</f>
        <v>377865</v>
      </c>
      <c r="D10" s="59">
        <f>[4]hidden3!B1</f>
        <v>336280</v>
      </c>
      <c r="E10" s="59">
        <f>[4]hidden3!C1</f>
        <v>15474</v>
      </c>
      <c r="F10" s="59">
        <f>[4]hidden3!D1</f>
        <v>8868</v>
      </c>
      <c r="G10" s="59">
        <f>[4]hidden3!E1</f>
        <v>17243</v>
      </c>
    </row>
    <row r="11" spans="1:7" ht="37.5" customHeight="1">
      <c r="A11" s="56" t="s">
        <v>13</v>
      </c>
      <c r="B11" s="57">
        <v>3020</v>
      </c>
      <c r="C11" s="59">
        <f>[4]hidden3!A2</f>
        <v>1614571486</v>
      </c>
      <c r="D11" s="59">
        <f>[4]hidden3!B2</f>
        <v>1555707803</v>
      </c>
      <c r="E11" s="59">
        <f>[4]hidden3!C2</f>
        <v>15313359</v>
      </c>
      <c r="F11" s="59">
        <f>[4]hidden3!D2</f>
        <v>33621286</v>
      </c>
      <c r="G11" s="59">
        <f>[4]hidden3!E2</f>
        <v>9929038</v>
      </c>
    </row>
    <row r="12" spans="1:7" ht="51" customHeight="1">
      <c r="A12" s="56" t="s">
        <v>84</v>
      </c>
      <c r="B12" s="57">
        <v>3030</v>
      </c>
      <c r="C12" s="59">
        <f>[4]hidden3!A3</f>
        <v>1487816687</v>
      </c>
      <c r="D12" s="59">
        <f>[4]hidden3!B3</f>
        <v>1436703548</v>
      </c>
      <c r="E12" s="59">
        <f>[4]hidden3!C3</f>
        <v>12839595</v>
      </c>
      <c r="F12" s="59">
        <f>[4]hidden3!D3</f>
        <v>32247246</v>
      </c>
      <c r="G12" s="59">
        <f>[4]hidden3!E3</f>
        <v>6026298</v>
      </c>
    </row>
    <row r="13" spans="1:7" ht="39.6">
      <c r="A13" s="56" t="s">
        <v>85</v>
      </c>
      <c r="B13" s="57">
        <v>3040</v>
      </c>
      <c r="C13" s="59">
        <f>[4]hidden3!A4</f>
        <v>273840</v>
      </c>
      <c r="D13" s="59">
        <f>[4]hidden3!B4</f>
        <v>259666</v>
      </c>
      <c r="E13" s="59">
        <f>[4]hidden3!C4</f>
        <v>10634</v>
      </c>
      <c r="F13" s="59">
        <f>[4]hidden3!D4</f>
        <v>556</v>
      </c>
      <c r="G13" s="59">
        <f>[4]hidden3!E4</f>
        <v>2984</v>
      </c>
    </row>
    <row r="14" spans="1:7" ht="63.75" customHeight="1">
      <c r="A14" s="56" t="s">
        <v>91</v>
      </c>
      <c r="B14" s="57">
        <v>3050</v>
      </c>
      <c r="C14" s="59">
        <f>[4]hidden3!A5</f>
        <v>1411508477</v>
      </c>
      <c r="D14" s="59">
        <f>[4]hidden3!B5</f>
        <v>1387675802</v>
      </c>
      <c r="E14" s="59">
        <f>[4]hidden3!C5</f>
        <v>13513346</v>
      </c>
      <c r="F14" s="59">
        <f>[4]hidden3!D5</f>
        <v>8448353</v>
      </c>
      <c r="G14" s="59">
        <f>[4]hidden3!E5</f>
        <v>1870976</v>
      </c>
    </row>
    <row r="15" spans="1:7" ht="63.75" customHeight="1">
      <c r="A15" s="56" t="s">
        <v>16</v>
      </c>
      <c r="B15" s="57">
        <v>3060</v>
      </c>
      <c r="C15" s="59">
        <f>[4]hidden3!A6</f>
        <v>11593</v>
      </c>
      <c r="D15" s="59">
        <f>[4]hidden3!B6</f>
        <v>9180</v>
      </c>
      <c r="E15" s="59">
        <f>[4]hidden3!C6</f>
        <v>1597</v>
      </c>
      <c r="F15" s="59">
        <f>[4]hidden3!D6</f>
        <v>97</v>
      </c>
      <c r="G15" s="59">
        <f>[4]hidden3!E6</f>
        <v>719</v>
      </c>
    </row>
    <row r="16" spans="1:7" ht="39.6">
      <c r="A16" s="56" t="s">
        <v>88</v>
      </c>
      <c r="B16" s="57">
        <v>3061</v>
      </c>
      <c r="C16" s="59">
        <f>[4]hidden3!A7</f>
        <v>39071802</v>
      </c>
      <c r="D16" s="59">
        <f>[4]hidden3!B7</f>
        <v>36299810</v>
      </c>
      <c r="E16" s="59">
        <f>[4]hidden3!C7</f>
        <v>2650180</v>
      </c>
      <c r="F16" s="59">
        <f>[4]hidden3!D7</f>
        <v>67476</v>
      </c>
      <c r="G16" s="59">
        <f>[4]hidden3!E7</f>
        <v>54336</v>
      </c>
    </row>
    <row r="17" spans="1:7" ht="39.75" customHeight="1">
      <c r="A17" s="56" t="s">
        <v>76</v>
      </c>
      <c r="B17" s="57">
        <v>3070</v>
      </c>
      <c r="C17" s="59">
        <f>[4]hidden3!A8</f>
        <v>120977461</v>
      </c>
      <c r="D17" s="59">
        <f>[4]hidden3!B8</f>
        <v>91110810</v>
      </c>
      <c r="E17" s="59">
        <f>[4]hidden3!C8</f>
        <v>1372492</v>
      </c>
      <c r="F17" s="59">
        <f>[4]hidden3!D8</f>
        <v>23889025</v>
      </c>
      <c r="G17" s="59">
        <f>[4]hidden3!E8</f>
        <v>4605134</v>
      </c>
    </row>
    <row r="18" spans="1:7" ht="26.4">
      <c r="A18" s="56" t="s">
        <v>77</v>
      </c>
      <c r="B18" s="57">
        <v>3080</v>
      </c>
      <c r="C18" s="59">
        <f>[4]hidden3!A9</f>
        <v>15336778</v>
      </c>
      <c r="D18" s="59">
        <f>[4]hidden3!B9</f>
        <v>11468683</v>
      </c>
      <c r="E18" s="59">
        <f>[4]hidden3!C9</f>
        <v>172897</v>
      </c>
      <c r="F18" s="59">
        <f>[4]hidden3!D9</f>
        <v>3103543</v>
      </c>
      <c r="G18" s="59">
        <f>[4]hidden3!E9</f>
        <v>591655</v>
      </c>
    </row>
    <row r="19" spans="1:7" ht="41.25" customHeight="1">
      <c r="A19" s="56" t="s">
        <v>78</v>
      </c>
      <c r="B19" s="57">
        <v>3090</v>
      </c>
      <c r="C19" s="59">
        <f>[4]hidden3!A10</f>
        <v>1105291</v>
      </c>
      <c r="D19" s="59">
        <f>[4]hidden3!B10</f>
        <v>920386</v>
      </c>
      <c r="E19" s="59">
        <f>[4]hidden3!C10</f>
        <v>15941</v>
      </c>
      <c r="F19" s="59">
        <f>[4]hidden3!D10</f>
        <v>121480</v>
      </c>
      <c r="G19" s="59">
        <f>[4]hidden3!E10</f>
        <v>47484</v>
      </c>
    </row>
    <row r="20" spans="1:7" ht="39.6">
      <c r="A20" s="56" t="s">
        <v>79</v>
      </c>
      <c r="B20" s="57">
        <v>3100</v>
      </c>
      <c r="C20" s="59">
        <f>[4]hidden3!A11</f>
        <v>7256535</v>
      </c>
      <c r="D20" s="59">
        <f>[4]hidden3!B11</f>
        <v>5689227</v>
      </c>
      <c r="E20" s="59">
        <f>[4]hidden3!C11</f>
        <v>114023</v>
      </c>
      <c r="F20" s="59">
        <f>[4]hidden3!D11</f>
        <v>1144025</v>
      </c>
      <c r="G20" s="59">
        <f>[4]hidden3!E11</f>
        <v>309260</v>
      </c>
    </row>
    <row r="21" spans="1:7" ht="51" customHeight="1">
      <c r="A21" s="56" t="s">
        <v>17</v>
      </c>
      <c r="B21" s="57">
        <v>3110</v>
      </c>
      <c r="C21" s="59">
        <f>[4]hidden3!A12</f>
        <v>29618</v>
      </c>
      <c r="D21" s="59">
        <f>[4]hidden3!B12</f>
        <v>21174</v>
      </c>
      <c r="E21" s="59">
        <f>[4]hidden3!C12</f>
        <v>925</v>
      </c>
      <c r="F21" s="59">
        <f>[4]hidden3!D12</f>
        <v>6606</v>
      </c>
      <c r="G21" s="59">
        <f>[4]hidden3!E12</f>
        <v>913</v>
      </c>
    </row>
    <row r="22" spans="1:7" ht="51.75" customHeight="1">
      <c r="A22" s="56" t="s">
        <v>18</v>
      </c>
      <c r="B22" s="60">
        <v>3120</v>
      </c>
      <c r="C22" s="59">
        <f>[4]hidden3!A13</f>
        <v>11818</v>
      </c>
      <c r="D22" s="59">
        <f>[4]hidden3!B13</f>
        <v>11049</v>
      </c>
      <c r="E22" s="59">
        <f>[4]hidden3!C13</f>
        <v>223</v>
      </c>
      <c r="F22" s="59">
        <f>[4]hidden3!D13</f>
        <v>508</v>
      </c>
      <c r="G22" s="59">
        <f>[4]hidden3!E13</f>
        <v>38</v>
      </c>
    </row>
    <row r="23" spans="1:7" ht="52.5" customHeight="1">
      <c r="A23" s="56" t="s">
        <v>19</v>
      </c>
      <c r="B23" s="60">
        <v>3130</v>
      </c>
      <c r="C23" s="59">
        <f>[4]hidden3!A14</f>
        <v>2347</v>
      </c>
      <c r="D23" s="59">
        <f>[4]hidden3!B14</f>
        <v>2326</v>
      </c>
      <c r="E23" s="59">
        <f>[4]hidden3!C14</f>
        <v>19</v>
      </c>
      <c r="F23" s="59">
        <f>[4]hidden3!D14</f>
        <v>1</v>
      </c>
      <c r="G23" s="59">
        <f>[4]hidden3!E14</f>
        <v>1</v>
      </c>
    </row>
    <row r="24" spans="1:7" ht="54.75" customHeight="1">
      <c r="A24" s="56" t="s">
        <v>20</v>
      </c>
      <c r="B24" s="60">
        <v>3140</v>
      </c>
      <c r="C24" s="59">
        <f>[4]hidden3!A15</f>
        <v>310</v>
      </c>
      <c r="D24" s="59">
        <f>[4]hidden3!B15</f>
        <v>307</v>
      </c>
      <c r="E24" s="59">
        <f>[4]hidden3!C15</f>
        <v>3</v>
      </c>
      <c r="F24" s="59">
        <f>[4]hidden3!D15</f>
        <v>0</v>
      </c>
      <c r="G24" s="59">
        <f>[4]hidden3!E15</f>
        <v>0</v>
      </c>
    </row>
    <row r="25" spans="1:7" ht="52.8">
      <c r="A25" s="56" t="s">
        <v>21</v>
      </c>
      <c r="B25" s="60">
        <v>3150</v>
      </c>
      <c r="C25" s="59">
        <f>[4]hidden3!A16</f>
        <v>170</v>
      </c>
      <c r="D25" s="59">
        <f>[4]hidden3!B16</f>
        <v>170</v>
      </c>
      <c r="E25" s="59">
        <f>[4]hidden3!C16</f>
        <v>0</v>
      </c>
      <c r="F25" s="59">
        <f>[4]hidden3!D16</f>
        <v>0</v>
      </c>
      <c r="G25" s="59">
        <f>[4]hidden3!E16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19685039370078741" right="0.19685039370078741" top="0.39370078740157483" bottom="0.19685039370078741" header="0.19685039370078741" footer="0.31496062992125984"/>
  <pageSetup paperSize="9" orientation="landscape" r:id="rId1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75" zoomScalePageLayoutView="75" workbookViewId="0">
      <pane xSplit="2" ySplit="9" topLeftCell="C18" activePane="bottomRight" state="frozen"/>
      <selection activeCell="C9" sqref="C9"/>
      <selection pane="topRight" activeCell="C9" sqref="C9"/>
      <selection pane="bottomLeft" activeCell="C9" sqref="C9"/>
      <selection pane="bottomRight" activeCell="E8" sqref="E8"/>
    </sheetView>
  </sheetViews>
  <sheetFormatPr baseColWidth="10" defaultColWidth="10.109375" defaultRowHeight="13.2"/>
  <cols>
    <col min="1" max="1" width="56.77734375" style="49" customWidth="1"/>
    <col min="2" max="2" width="8.33203125" style="49" customWidth="1"/>
    <col min="3" max="3" width="23.33203125" style="49" customWidth="1"/>
    <col min="4" max="7" width="18.33203125" style="49" customWidth="1"/>
    <col min="8" max="16384" width="10.109375" style="49"/>
  </cols>
  <sheetData>
    <row r="1" spans="1:7">
      <c r="G1" s="50" t="s">
        <v>58</v>
      </c>
    </row>
    <row r="2" spans="1:7" ht="13.8">
      <c r="A2" s="121" t="s">
        <v>59</v>
      </c>
      <c r="B2" s="121"/>
      <c r="C2" s="121"/>
      <c r="D2" s="121"/>
      <c r="E2" s="121"/>
      <c r="F2" s="121"/>
      <c r="G2" s="121"/>
    </row>
    <row r="3" spans="1:7" ht="45" customHeight="1">
      <c r="A3" s="122" t="s">
        <v>82</v>
      </c>
      <c r="B3" s="122"/>
      <c r="C3" s="122"/>
      <c r="D3" s="122"/>
      <c r="E3" s="122"/>
      <c r="F3" s="122"/>
      <c r="G3" s="122"/>
    </row>
    <row r="4" spans="1:7" ht="15" customHeight="1">
      <c r="A4" s="123" t="str">
        <f>[5]hidden5!A9</f>
        <v>по состоянию на 01.01.2015 г.</v>
      </c>
      <c r="B4" s="123"/>
      <c r="C4" s="123"/>
      <c r="D4" s="123"/>
      <c r="E4" s="123"/>
      <c r="F4" s="123"/>
      <c r="G4" s="123"/>
    </row>
    <row r="5" spans="1:7" ht="15" customHeight="1">
      <c r="A5" s="124" t="s">
        <v>61</v>
      </c>
      <c r="B5" s="124"/>
      <c r="C5" s="124"/>
    </row>
    <row r="6" spans="1:7">
      <c r="A6" s="125" t="s">
        <v>0</v>
      </c>
      <c r="B6" s="126" t="s">
        <v>62</v>
      </c>
      <c r="C6" s="127" t="s">
        <v>63</v>
      </c>
      <c r="D6" s="127"/>
      <c r="E6" s="127"/>
      <c r="F6" s="127"/>
      <c r="G6" s="127"/>
    </row>
    <row r="7" spans="1:7" ht="52.8">
      <c r="A7" s="125"/>
      <c r="B7" s="125"/>
      <c r="C7" s="51" t="s">
        <v>64</v>
      </c>
      <c r="D7" s="52" t="s">
        <v>65</v>
      </c>
      <c r="E7" s="52" t="s">
        <v>66</v>
      </c>
      <c r="F7" s="52" t="s">
        <v>67</v>
      </c>
      <c r="G7" s="52" t="s">
        <v>68</v>
      </c>
    </row>
    <row r="8" spans="1:7" ht="39" customHeight="1">
      <c r="A8" s="51"/>
      <c r="B8" s="51"/>
      <c r="C8" s="64" t="s">
        <v>38</v>
      </c>
      <c r="D8" s="64" t="s">
        <v>105</v>
      </c>
      <c r="E8" s="64" t="s">
        <v>132</v>
      </c>
      <c r="F8" s="65" t="s">
        <v>107</v>
      </c>
      <c r="G8" s="64" t="s">
        <v>108</v>
      </c>
    </row>
    <row r="9" spans="1:7">
      <c r="A9" s="54" t="s">
        <v>1</v>
      </c>
      <c r="B9" s="54" t="s">
        <v>2</v>
      </c>
      <c r="C9" s="54">
        <v>1</v>
      </c>
      <c r="D9" s="55">
        <v>2</v>
      </c>
      <c r="E9" s="55">
        <v>3</v>
      </c>
      <c r="F9" s="55">
        <v>4</v>
      </c>
      <c r="G9" s="55">
        <v>5</v>
      </c>
    </row>
    <row r="10" spans="1:7" ht="25.5" customHeight="1">
      <c r="A10" s="56" t="s">
        <v>83</v>
      </c>
      <c r="B10" s="57">
        <v>3010</v>
      </c>
      <c r="C10" s="59">
        <f>[5]hidden3!A1</f>
        <v>345125</v>
      </c>
      <c r="D10" s="59">
        <f>[5]hidden3!B1</f>
        <v>306643</v>
      </c>
      <c r="E10" s="59">
        <f>[5]hidden3!C1</f>
        <v>11989</v>
      </c>
      <c r="F10" s="59">
        <f>[5]hidden3!D1</f>
        <v>8628</v>
      </c>
      <c r="G10" s="59">
        <f>[5]hidden3!E1</f>
        <v>17865</v>
      </c>
    </row>
    <row r="11" spans="1:7" ht="39.75" customHeight="1">
      <c r="A11" s="56" t="s">
        <v>13</v>
      </c>
      <c r="B11" s="57">
        <v>3020</v>
      </c>
      <c r="C11" s="59">
        <f>[5]hidden3!A2</f>
        <v>1625163650</v>
      </c>
      <c r="D11" s="59">
        <f>[5]hidden3!B2</f>
        <v>1564070802</v>
      </c>
      <c r="E11" s="59">
        <f>[5]hidden3!C2</f>
        <v>14903854</v>
      </c>
      <c r="F11" s="59">
        <f>[5]hidden3!D2</f>
        <v>35174249</v>
      </c>
      <c r="G11" s="59">
        <f>[5]hidden3!E2</f>
        <v>11014745</v>
      </c>
    </row>
    <row r="12" spans="1:7" ht="51" customHeight="1">
      <c r="A12" s="56" t="s">
        <v>84</v>
      </c>
      <c r="B12" s="57">
        <v>3030</v>
      </c>
      <c r="C12" s="59">
        <f>[5]hidden3!A3</f>
        <v>1515344282</v>
      </c>
      <c r="D12" s="59">
        <f>[5]hidden3!B3</f>
        <v>1461128111</v>
      </c>
      <c r="E12" s="59">
        <f>[5]hidden3!C3</f>
        <v>13253732</v>
      </c>
      <c r="F12" s="59">
        <f>[5]hidden3!D3</f>
        <v>34120440</v>
      </c>
      <c r="G12" s="59">
        <f>[5]hidden3!E3</f>
        <v>6841999</v>
      </c>
    </row>
    <row r="13" spans="1:7" ht="39.75" customHeight="1">
      <c r="A13" s="56" t="s">
        <v>85</v>
      </c>
      <c r="B13" s="57">
        <v>3040</v>
      </c>
      <c r="C13" s="59">
        <f>[5]hidden3!A4</f>
        <v>247502</v>
      </c>
      <c r="D13" s="59">
        <f>[5]hidden3!B4</f>
        <v>235644</v>
      </c>
      <c r="E13" s="59">
        <f>[5]hidden3!C4</f>
        <v>8144</v>
      </c>
      <c r="F13" s="59">
        <f>[5]hidden3!D4</f>
        <v>525</v>
      </c>
      <c r="G13" s="59">
        <f>[5]hidden3!E4</f>
        <v>3189</v>
      </c>
    </row>
    <row r="14" spans="1:7" ht="63.75" customHeight="1">
      <c r="A14" s="56" t="s">
        <v>86</v>
      </c>
      <c r="B14" s="57">
        <v>3050</v>
      </c>
      <c r="C14" s="59">
        <f>[5]hidden3!A5</f>
        <v>1425228326</v>
      </c>
      <c r="D14" s="59">
        <f>[5]hidden3!B5</f>
        <v>1400812988</v>
      </c>
      <c r="E14" s="59">
        <f>[5]hidden3!C5</f>
        <v>13164469</v>
      </c>
      <c r="F14" s="59">
        <f>[5]hidden3!D5</f>
        <v>9284802</v>
      </c>
      <c r="G14" s="59">
        <f>[5]hidden3!E5</f>
        <v>1966067</v>
      </c>
    </row>
    <row r="15" spans="1:7" ht="77.25" customHeight="1">
      <c r="A15" s="56" t="s">
        <v>87</v>
      </c>
      <c r="B15" s="57">
        <v>3060</v>
      </c>
      <c r="C15" s="59">
        <f>[5]hidden3!A6</f>
        <v>10432</v>
      </c>
      <c r="D15" s="59">
        <f>[5]hidden3!B6</f>
        <v>8437</v>
      </c>
      <c r="E15" s="59">
        <f>[5]hidden3!C6</f>
        <v>1125</v>
      </c>
      <c r="F15" s="59">
        <f>[5]hidden3!D6</f>
        <v>77</v>
      </c>
      <c r="G15" s="59">
        <f>[5]hidden3!E6</f>
        <v>793</v>
      </c>
    </row>
    <row r="16" spans="1:7" ht="39.6">
      <c r="A16" s="56" t="s">
        <v>88</v>
      </c>
      <c r="B16" s="57">
        <v>3061</v>
      </c>
      <c r="C16" s="59">
        <f>[5]hidden3!A7</f>
        <v>31313551</v>
      </c>
      <c r="D16" s="59">
        <f>[5]hidden3!B7</f>
        <v>28698062</v>
      </c>
      <c r="E16" s="59">
        <f>[5]hidden3!C7</f>
        <v>2493660</v>
      </c>
      <c r="F16" s="59">
        <f>[5]hidden3!D7</f>
        <v>41854</v>
      </c>
      <c r="G16" s="59">
        <f>[5]hidden3!E7</f>
        <v>79975</v>
      </c>
    </row>
    <row r="17" spans="1:7" ht="39.75" customHeight="1">
      <c r="A17" s="56" t="s">
        <v>76</v>
      </c>
      <c r="B17" s="57">
        <v>3070</v>
      </c>
      <c r="C17" s="59">
        <f>[5]hidden3!A8</f>
        <v>125471668</v>
      </c>
      <c r="D17" s="59">
        <f>[5]hidden3!B8</f>
        <v>93754958</v>
      </c>
      <c r="E17" s="59">
        <f>[5]hidden3!C8</f>
        <v>1475432</v>
      </c>
      <c r="F17" s="59">
        <f>[5]hidden3!D8</f>
        <v>24638378</v>
      </c>
      <c r="G17" s="59">
        <f>[5]hidden3!E8</f>
        <v>5602900</v>
      </c>
    </row>
    <row r="18" spans="1:7" ht="39.75" customHeight="1">
      <c r="A18" s="56" t="s">
        <v>77</v>
      </c>
      <c r="B18" s="57">
        <v>3080</v>
      </c>
      <c r="C18" s="59">
        <f>[5]hidden3!A9</f>
        <v>15881253</v>
      </c>
      <c r="D18" s="59">
        <f>[5]hidden3!B9</f>
        <v>11762713</v>
      </c>
      <c r="E18" s="59">
        <f>[5]hidden3!C9</f>
        <v>191458</v>
      </c>
      <c r="F18" s="59">
        <f>[5]hidden3!D9</f>
        <v>3201510</v>
      </c>
      <c r="G18" s="59">
        <f>[5]hidden3!E9</f>
        <v>725572</v>
      </c>
    </row>
    <row r="19" spans="1:7" ht="39.75" customHeight="1">
      <c r="A19" s="56" t="s">
        <v>78</v>
      </c>
      <c r="B19" s="57">
        <v>3090</v>
      </c>
      <c r="C19" s="59">
        <f>[5]hidden3!A10</f>
        <v>1253129</v>
      </c>
      <c r="D19" s="59">
        <f>[5]hidden3!B10</f>
        <v>1057986</v>
      </c>
      <c r="E19" s="59">
        <f>[5]hidden3!C10</f>
        <v>17003</v>
      </c>
      <c r="F19" s="59">
        <f>[5]hidden3!D10</f>
        <v>122989</v>
      </c>
      <c r="G19" s="59">
        <f>[5]hidden3!E10</f>
        <v>55151</v>
      </c>
    </row>
    <row r="20" spans="1:7" ht="39.75" customHeight="1">
      <c r="A20" s="56" t="s">
        <v>79</v>
      </c>
      <c r="B20" s="57">
        <v>3100</v>
      </c>
      <c r="C20" s="59">
        <f>[5]hidden3!A11</f>
        <v>7292474</v>
      </c>
      <c r="D20" s="59">
        <f>[5]hidden3!B11</f>
        <v>5675563</v>
      </c>
      <c r="E20" s="59">
        <f>[5]hidden3!C11</f>
        <v>111573</v>
      </c>
      <c r="F20" s="59">
        <f>[5]hidden3!D11</f>
        <v>1134357</v>
      </c>
      <c r="G20" s="59">
        <f>[5]hidden3!E11</f>
        <v>370981</v>
      </c>
    </row>
    <row r="21" spans="1:7" ht="51" customHeight="1">
      <c r="A21" s="56" t="s">
        <v>17</v>
      </c>
      <c r="B21" s="57">
        <v>3110</v>
      </c>
      <c r="C21" s="59">
        <f>[5]hidden3!A12</f>
        <v>29374</v>
      </c>
      <c r="D21" s="59">
        <f>[5]hidden3!B12</f>
        <v>20871</v>
      </c>
      <c r="E21" s="59">
        <f>[5]hidden3!C12</f>
        <v>875</v>
      </c>
      <c r="F21" s="59">
        <f>[5]hidden3!D12</f>
        <v>6496</v>
      </c>
      <c r="G21" s="59">
        <f>[5]hidden3!E12</f>
        <v>1132</v>
      </c>
    </row>
    <row r="22" spans="1:7" ht="51" customHeight="1">
      <c r="A22" s="56" t="s">
        <v>18</v>
      </c>
      <c r="B22" s="60">
        <v>3120</v>
      </c>
      <c r="C22" s="59">
        <f>[5]hidden3!A13</f>
        <v>11742</v>
      </c>
      <c r="D22" s="59">
        <f>[5]hidden3!B13</f>
        <v>10868</v>
      </c>
      <c r="E22" s="59">
        <f>[5]hidden3!C13</f>
        <v>241</v>
      </c>
      <c r="F22" s="59">
        <f>[5]hidden3!D13</f>
        <v>592</v>
      </c>
      <c r="G22" s="59">
        <f>[5]hidden3!E13</f>
        <v>41</v>
      </c>
    </row>
    <row r="23" spans="1:7" ht="51" customHeight="1">
      <c r="A23" s="56" t="s">
        <v>19</v>
      </c>
      <c r="B23" s="60">
        <v>3130</v>
      </c>
      <c r="C23" s="59">
        <f>[5]hidden3!A14</f>
        <v>2356</v>
      </c>
      <c r="D23" s="59">
        <f>[5]hidden3!B14</f>
        <v>2340</v>
      </c>
      <c r="E23" s="59">
        <f>[5]hidden3!C14</f>
        <v>14</v>
      </c>
      <c r="F23" s="59">
        <f>[5]hidden3!D14</f>
        <v>1</v>
      </c>
      <c r="G23" s="59">
        <f>[5]hidden3!E14</f>
        <v>1</v>
      </c>
    </row>
    <row r="24" spans="1:7" ht="51" customHeight="1">
      <c r="A24" s="56" t="s">
        <v>20</v>
      </c>
      <c r="B24" s="60">
        <v>3140</v>
      </c>
      <c r="C24" s="59">
        <f>[5]hidden3!A15</f>
        <v>311</v>
      </c>
      <c r="D24" s="59">
        <f>[5]hidden3!B15</f>
        <v>308</v>
      </c>
      <c r="E24" s="59">
        <f>[5]hidden3!C15</f>
        <v>3</v>
      </c>
      <c r="F24" s="59">
        <f>[5]hidden3!D15</f>
        <v>0</v>
      </c>
      <c r="G24" s="59">
        <f>[5]hidden3!E15</f>
        <v>0</v>
      </c>
    </row>
    <row r="25" spans="1:7" ht="52.8">
      <c r="A25" s="56" t="s">
        <v>21</v>
      </c>
      <c r="B25" s="60">
        <v>3150</v>
      </c>
      <c r="C25" s="59">
        <f>[5]hidden3!A16</f>
        <v>172</v>
      </c>
      <c r="D25" s="59">
        <f>[5]hidden3!B16</f>
        <v>172</v>
      </c>
      <c r="E25" s="59">
        <f>[5]hidden3!C16</f>
        <v>0</v>
      </c>
      <c r="F25" s="59">
        <f>[5]hidden3!D16</f>
        <v>0</v>
      </c>
      <c r="G25" s="59">
        <f>[5]hidden3!E16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39370078740157483" right="0.39370078740157483" top="0.39370078740157483" bottom="0.39370078740157483" header="0.19685039370078741" footer="0"/>
  <pageSetup paperSize="9" orientation="landscape" r:id="rId1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75" zoomScalePageLayoutView="75" workbookViewId="0">
      <pane xSplit="2" ySplit="9" topLeftCell="C17" activePane="bottomRight" state="frozen"/>
      <selection activeCell="C9" sqref="C9"/>
      <selection pane="topRight" activeCell="C9" sqref="C9"/>
      <selection pane="bottomLeft" activeCell="C9" sqref="C9"/>
      <selection pane="bottomRight" activeCell="E8" sqref="E8"/>
    </sheetView>
  </sheetViews>
  <sheetFormatPr baseColWidth="10" defaultColWidth="10.109375" defaultRowHeight="13.2"/>
  <cols>
    <col min="1" max="1" width="59.77734375" style="49" customWidth="1"/>
    <col min="2" max="2" width="8.33203125" style="49" customWidth="1"/>
    <col min="3" max="3" width="23.33203125" style="49" customWidth="1"/>
    <col min="4" max="7" width="18.33203125" style="49" customWidth="1"/>
    <col min="8" max="16384" width="10.109375" style="49"/>
  </cols>
  <sheetData>
    <row r="1" spans="1:7">
      <c r="G1" s="50" t="s">
        <v>58</v>
      </c>
    </row>
    <row r="2" spans="1:7" ht="13.8">
      <c r="A2" s="121" t="s">
        <v>59</v>
      </c>
      <c r="B2" s="121"/>
      <c r="C2" s="121"/>
      <c r="D2" s="121"/>
      <c r="E2" s="121"/>
      <c r="F2" s="121"/>
      <c r="G2" s="121"/>
    </row>
    <row r="3" spans="1:7" ht="45" customHeight="1">
      <c r="A3" s="122" t="s">
        <v>80</v>
      </c>
      <c r="B3" s="122"/>
      <c r="C3" s="122"/>
      <c r="D3" s="122"/>
      <c r="E3" s="122"/>
      <c r="F3" s="122"/>
      <c r="G3" s="122"/>
    </row>
    <row r="4" spans="1:7" ht="15" customHeight="1">
      <c r="A4" s="123" t="str">
        <f>[6]hidden5!A9</f>
        <v>по состоянию на 01.01.2016 г.</v>
      </c>
      <c r="B4" s="123"/>
      <c r="C4" s="123"/>
      <c r="D4" s="123"/>
      <c r="E4" s="123"/>
      <c r="F4" s="123"/>
      <c r="G4" s="123"/>
    </row>
    <row r="5" spans="1:7" ht="15" customHeight="1">
      <c r="A5" s="124" t="s">
        <v>61</v>
      </c>
      <c r="B5" s="124"/>
      <c r="C5" s="124"/>
    </row>
    <row r="6" spans="1:7">
      <c r="A6" s="125" t="s">
        <v>0</v>
      </c>
      <c r="B6" s="126" t="s">
        <v>62</v>
      </c>
      <c r="C6" s="127" t="s">
        <v>63</v>
      </c>
      <c r="D6" s="127"/>
      <c r="E6" s="127"/>
      <c r="F6" s="127"/>
      <c r="G6" s="127"/>
    </row>
    <row r="7" spans="1:7" ht="52.8">
      <c r="A7" s="125"/>
      <c r="B7" s="125"/>
      <c r="C7" s="51" t="s">
        <v>64</v>
      </c>
      <c r="D7" s="52" t="s">
        <v>65</v>
      </c>
      <c r="E7" s="52" t="s">
        <v>66</v>
      </c>
      <c r="F7" s="52" t="s">
        <v>67</v>
      </c>
      <c r="G7" s="52" t="s">
        <v>68</v>
      </c>
    </row>
    <row r="8" spans="1:7" ht="43.95" customHeight="1">
      <c r="A8" s="51"/>
      <c r="B8" s="51"/>
      <c r="C8" s="64" t="s">
        <v>38</v>
      </c>
      <c r="D8" s="64" t="s">
        <v>105</v>
      </c>
      <c r="E8" s="64" t="s">
        <v>132</v>
      </c>
      <c r="F8" s="65" t="s">
        <v>107</v>
      </c>
      <c r="G8" s="64" t="s">
        <v>108</v>
      </c>
    </row>
    <row r="9" spans="1:7">
      <c r="A9" s="54" t="s">
        <v>1</v>
      </c>
      <c r="B9" s="54" t="s">
        <v>2</v>
      </c>
      <c r="C9" s="54">
        <v>1</v>
      </c>
      <c r="D9" s="55">
        <v>2</v>
      </c>
      <c r="E9" s="55">
        <v>3</v>
      </c>
      <c r="F9" s="55">
        <v>4</v>
      </c>
      <c r="G9" s="55">
        <v>5</v>
      </c>
    </row>
    <row r="10" spans="1:7" ht="25.5" customHeight="1">
      <c r="A10" s="56" t="s">
        <v>81</v>
      </c>
      <c r="B10" s="57">
        <v>3010</v>
      </c>
      <c r="C10" s="59">
        <f>[6]hidden3!A1</f>
        <v>376708</v>
      </c>
      <c r="D10" s="59">
        <f>[6]hidden3!B1</f>
        <v>334548</v>
      </c>
      <c r="E10" s="59">
        <f>[6]hidden3!C1</f>
        <v>13037</v>
      </c>
      <c r="F10" s="59">
        <f>[6]hidden3!D1</f>
        <v>10151</v>
      </c>
      <c r="G10" s="59">
        <f>[6]hidden3!E1</f>
        <v>18972</v>
      </c>
    </row>
    <row r="11" spans="1:7" ht="39.75" customHeight="1">
      <c r="A11" s="56" t="s">
        <v>13</v>
      </c>
      <c r="B11" s="57">
        <v>3020</v>
      </c>
      <c r="C11" s="59">
        <f>[6]hidden3!A2</f>
        <v>1783347930</v>
      </c>
      <c r="D11" s="59">
        <f>[6]hidden3!B2</f>
        <v>1709867160</v>
      </c>
      <c r="E11" s="59">
        <f>[6]hidden3!C2</f>
        <v>21022693</v>
      </c>
      <c r="F11" s="59">
        <f>[6]hidden3!D2</f>
        <v>41375720</v>
      </c>
      <c r="G11" s="59">
        <f>[6]hidden3!E2</f>
        <v>11082357</v>
      </c>
    </row>
    <row r="12" spans="1:7" ht="51" customHeight="1">
      <c r="A12" s="56" t="s">
        <v>71</v>
      </c>
      <c r="B12" s="57">
        <v>3030</v>
      </c>
      <c r="C12" s="59">
        <f>[6]hidden3!A3</f>
        <v>1637480343</v>
      </c>
      <c r="D12" s="59">
        <f>[6]hidden3!B3</f>
        <v>1572360627</v>
      </c>
      <c r="E12" s="59">
        <f>[6]hidden3!C3</f>
        <v>18247657</v>
      </c>
      <c r="F12" s="59">
        <f>[6]hidden3!D3</f>
        <v>39216684</v>
      </c>
      <c r="G12" s="59">
        <f>[6]hidden3!E3</f>
        <v>7655375</v>
      </c>
    </row>
    <row r="13" spans="1:7" ht="39.75" customHeight="1">
      <c r="A13" s="56" t="s">
        <v>72</v>
      </c>
      <c r="B13" s="57">
        <v>3040</v>
      </c>
      <c r="C13" s="59">
        <f>[6]hidden3!A4</f>
        <v>279140</v>
      </c>
      <c r="D13" s="59">
        <f>[6]hidden3!B4</f>
        <v>263818</v>
      </c>
      <c r="E13" s="59">
        <f>[6]hidden3!C4</f>
        <v>9829</v>
      </c>
      <c r="F13" s="59">
        <f>[6]hidden3!D4</f>
        <v>1490</v>
      </c>
      <c r="G13" s="59">
        <f>[6]hidden3!E4</f>
        <v>4003</v>
      </c>
    </row>
    <row r="14" spans="1:7" ht="63.75" customHeight="1">
      <c r="A14" s="56" t="s">
        <v>73</v>
      </c>
      <c r="B14" s="57">
        <v>3050</v>
      </c>
      <c r="C14" s="59">
        <f>[6]hidden3!A5</f>
        <v>1537287402</v>
      </c>
      <c r="D14" s="59">
        <f>[6]hidden3!B5</f>
        <v>1507307228</v>
      </c>
      <c r="E14" s="59">
        <f>[6]hidden3!C5</f>
        <v>17484291</v>
      </c>
      <c r="F14" s="59">
        <f>[6]hidden3!D5</f>
        <v>10494201</v>
      </c>
      <c r="G14" s="59">
        <f>[6]hidden3!E5</f>
        <v>2001682</v>
      </c>
    </row>
    <row r="15" spans="1:7" ht="77.25" customHeight="1">
      <c r="A15" s="56" t="s">
        <v>74</v>
      </c>
      <c r="B15" s="57">
        <v>3060</v>
      </c>
      <c r="C15" s="59">
        <f>[6]hidden3!A6</f>
        <v>9774</v>
      </c>
      <c r="D15" s="59">
        <f>[6]hidden3!B6</f>
        <v>7988</v>
      </c>
      <c r="E15" s="59">
        <f>[6]hidden3!C6</f>
        <v>981</v>
      </c>
      <c r="F15" s="59">
        <f>[6]hidden3!D6</f>
        <v>102</v>
      </c>
      <c r="G15" s="59">
        <f>[6]hidden3!E6</f>
        <v>703</v>
      </c>
    </row>
    <row r="16" spans="1:7" ht="39.6">
      <c r="A16" s="56" t="s">
        <v>75</v>
      </c>
      <c r="B16" s="57">
        <v>3061</v>
      </c>
      <c r="C16" s="59">
        <f>[6]hidden3!A7</f>
        <v>35989027</v>
      </c>
      <c r="D16" s="59">
        <f>[6]hidden3!B7</f>
        <v>33662227</v>
      </c>
      <c r="E16" s="59">
        <f>[6]hidden3!C7</f>
        <v>2200632</v>
      </c>
      <c r="F16" s="59">
        <f>[6]hidden3!D7</f>
        <v>50782</v>
      </c>
      <c r="G16" s="59">
        <f>[6]hidden3!E7</f>
        <v>75386</v>
      </c>
    </row>
    <row r="17" spans="1:7" ht="39.75" customHeight="1">
      <c r="A17" s="56" t="s">
        <v>76</v>
      </c>
      <c r="B17" s="57">
        <v>3070</v>
      </c>
      <c r="C17" s="59">
        <f>[6]hidden3!A8</f>
        <v>143213715</v>
      </c>
      <c r="D17" s="59">
        <f>[6]hidden3!B8</f>
        <v>105765287</v>
      </c>
      <c r="E17" s="59">
        <f>[6]hidden3!C8</f>
        <v>2193731</v>
      </c>
      <c r="F17" s="59">
        <f>[6]hidden3!D8</f>
        <v>28868339</v>
      </c>
      <c r="G17" s="59">
        <f>[6]hidden3!E8</f>
        <v>6386358</v>
      </c>
    </row>
    <row r="18" spans="1:7" ht="39.75" customHeight="1">
      <c r="A18" s="56" t="s">
        <v>77</v>
      </c>
      <c r="B18" s="57">
        <v>3080</v>
      </c>
      <c r="C18" s="59">
        <f>[6]hidden3!A9</f>
        <v>18176831</v>
      </c>
      <c r="D18" s="59">
        <f>[6]hidden3!B9</f>
        <v>13302640</v>
      </c>
      <c r="E18" s="59">
        <f>[6]hidden3!C9</f>
        <v>280693</v>
      </c>
      <c r="F18" s="59">
        <f>[6]hidden3!D9</f>
        <v>3766887</v>
      </c>
      <c r="G18" s="59">
        <f>[6]hidden3!E9</f>
        <v>826611</v>
      </c>
    </row>
    <row r="19" spans="1:7" ht="39.75" customHeight="1">
      <c r="A19" s="56" t="s">
        <v>78</v>
      </c>
      <c r="B19" s="57">
        <v>3090</v>
      </c>
      <c r="C19" s="59">
        <f>[6]hidden3!A10</f>
        <v>1379172</v>
      </c>
      <c r="D19" s="59">
        <f>[6]hidden3!B10</f>
        <v>1076598</v>
      </c>
      <c r="E19" s="59">
        <f>[6]hidden3!C10</f>
        <v>96862</v>
      </c>
      <c r="F19" s="59">
        <f>[6]hidden3!D10</f>
        <v>128280</v>
      </c>
      <c r="G19" s="59">
        <f>[6]hidden3!E10</f>
        <v>77432</v>
      </c>
    </row>
    <row r="20" spans="1:7" ht="39.75" customHeight="1">
      <c r="A20" s="56" t="s">
        <v>79</v>
      </c>
      <c r="B20" s="57">
        <v>3100</v>
      </c>
      <c r="C20" s="59">
        <f>[6]hidden3!A11</f>
        <v>8367648</v>
      </c>
      <c r="D20" s="59">
        <f>[6]hidden3!B11</f>
        <v>6268768</v>
      </c>
      <c r="E20" s="59">
        <f>[6]hidden3!C11</f>
        <v>177496</v>
      </c>
      <c r="F20" s="59">
        <f>[6]hidden3!D11</f>
        <v>1484976</v>
      </c>
      <c r="G20" s="59">
        <f>[6]hidden3!E11</f>
        <v>436408</v>
      </c>
    </row>
    <row r="21" spans="1:7" ht="51" customHeight="1">
      <c r="A21" s="56" t="s">
        <v>17</v>
      </c>
      <c r="B21" s="57">
        <v>3110</v>
      </c>
      <c r="C21" s="59">
        <f>[6]hidden3!A12</f>
        <v>29142</v>
      </c>
      <c r="D21" s="59">
        <f>[6]hidden3!B12</f>
        <v>20412</v>
      </c>
      <c r="E21" s="59">
        <f>[6]hidden3!C12</f>
        <v>950</v>
      </c>
      <c r="F21" s="59">
        <f>[6]hidden3!D12</f>
        <v>6506</v>
      </c>
      <c r="G21" s="59">
        <f>[6]hidden3!E12</f>
        <v>1274</v>
      </c>
    </row>
    <row r="22" spans="1:7" ht="51" customHeight="1">
      <c r="A22" s="56" t="s">
        <v>18</v>
      </c>
      <c r="B22" s="60">
        <v>3120</v>
      </c>
      <c r="C22" s="59">
        <f>[6]hidden3!A13</f>
        <v>12003</v>
      </c>
      <c r="D22" s="59">
        <f>[6]hidden3!B13</f>
        <v>10920</v>
      </c>
      <c r="E22" s="59">
        <f>[6]hidden3!C13</f>
        <v>273</v>
      </c>
      <c r="F22" s="59">
        <f>[6]hidden3!D13</f>
        <v>749</v>
      </c>
      <c r="G22" s="59">
        <f>[6]hidden3!E13</f>
        <v>61</v>
      </c>
    </row>
    <row r="23" spans="1:7" ht="51" customHeight="1">
      <c r="A23" s="56" t="s">
        <v>19</v>
      </c>
      <c r="B23" s="60">
        <v>3130</v>
      </c>
      <c r="C23" s="59">
        <f>[6]hidden3!A14</f>
        <v>2470</v>
      </c>
      <c r="D23" s="59">
        <f>[6]hidden3!B14</f>
        <v>2438</v>
      </c>
      <c r="E23" s="59">
        <f>[6]hidden3!C14</f>
        <v>29</v>
      </c>
      <c r="F23" s="59">
        <f>[6]hidden3!D14</f>
        <v>2</v>
      </c>
      <c r="G23" s="59">
        <f>[6]hidden3!E14</f>
        <v>1</v>
      </c>
    </row>
    <row r="24" spans="1:7" ht="51" customHeight="1">
      <c r="A24" s="56" t="s">
        <v>20</v>
      </c>
      <c r="B24" s="60">
        <v>3140</v>
      </c>
      <c r="C24" s="59">
        <f>[6]hidden3!A15</f>
        <v>329</v>
      </c>
      <c r="D24" s="59">
        <f>[6]hidden3!B15</f>
        <v>328</v>
      </c>
      <c r="E24" s="59">
        <f>[6]hidden3!C15</f>
        <v>1</v>
      </c>
      <c r="F24" s="59">
        <f>[6]hidden3!D15</f>
        <v>0</v>
      </c>
      <c r="G24" s="59">
        <f>[6]hidden3!E15</f>
        <v>0</v>
      </c>
    </row>
    <row r="25" spans="1:7" ht="39.6">
      <c r="A25" s="56" t="s">
        <v>21</v>
      </c>
      <c r="B25" s="60">
        <v>3150</v>
      </c>
      <c r="C25" s="59">
        <f>[6]hidden3!A16</f>
        <v>202</v>
      </c>
      <c r="D25" s="59">
        <f>[6]hidden3!B16</f>
        <v>201</v>
      </c>
      <c r="E25" s="59">
        <f>[6]hidden3!C16</f>
        <v>1</v>
      </c>
      <c r="F25" s="59">
        <f>[6]hidden3!D16</f>
        <v>0</v>
      </c>
      <c r="G25" s="59">
        <f>[6]hidden3!E16</f>
        <v>0</v>
      </c>
    </row>
  </sheetData>
  <mergeCells count="7">
    <mergeCell ref="A2:G2"/>
    <mergeCell ref="A3:G3"/>
    <mergeCell ref="A4:G4"/>
    <mergeCell ref="A5:C5"/>
    <mergeCell ref="A6:A7"/>
    <mergeCell ref="B6:B7"/>
    <mergeCell ref="C6:G6"/>
  </mergeCells>
  <printOptions horizontalCentered="1"/>
  <pageMargins left="0.39370078740157483" right="0.39370078740157483" top="0.39370078740157483" bottom="0.39370078740157483" header="0.19685039370078741" footer="0"/>
  <pageSetup paperSize="9" orientation="landscape" r:id="rId1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75" zoomScalePageLayoutView="75" workbookViewId="0">
      <pane xSplit="2" ySplit="9" topLeftCell="C13" activePane="bottomRight" state="frozen"/>
      <selection activeCell="C9" sqref="C9"/>
      <selection pane="topRight" activeCell="C9" sqref="C9"/>
      <selection pane="bottomLeft" activeCell="C9" sqref="C9"/>
      <selection pane="bottomRight" activeCell="E8" sqref="E8"/>
    </sheetView>
  </sheetViews>
  <sheetFormatPr baseColWidth="10" defaultColWidth="10.109375" defaultRowHeight="13.2"/>
  <cols>
    <col min="1" max="1" width="59.77734375" style="49" customWidth="1"/>
    <col min="2" max="2" width="8.33203125" style="49" customWidth="1"/>
    <col min="3" max="3" width="23.33203125" style="49" customWidth="1"/>
    <col min="4" max="7" width="18.33203125" style="49" customWidth="1"/>
    <col min="8" max="8" width="16.6640625" style="49" customWidth="1"/>
    <col min="9" max="16384" width="10.109375" style="49"/>
  </cols>
  <sheetData>
    <row r="1" spans="1:8">
      <c r="H1" s="50" t="s">
        <v>58</v>
      </c>
    </row>
    <row r="2" spans="1:8" ht="13.8">
      <c r="A2" s="121" t="s">
        <v>59</v>
      </c>
      <c r="B2" s="121"/>
      <c r="C2" s="121"/>
      <c r="D2" s="121"/>
      <c r="E2" s="121"/>
      <c r="F2" s="121"/>
      <c r="G2" s="121"/>
      <c r="H2" s="121"/>
    </row>
    <row r="3" spans="1:8" ht="45" customHeight="1">
      <c r="A3" s="122" t="s">
        <v>60</v>
      </c>
      <c r="B3" s="122"/>
      <c r="C3" s="122"/>
      <c r="D3" s="122"/>
      <c r="E3" s="122"/>
      <c r="F3" s="122"/>
      <c r="G3" s="122"/>
      <c r="H3" s="122"/>
    </row>
    <row r="4" spans="1:8" ht="15" customHeight="1">
      <c r="A4" s="123" t="str">
        <f>[7]hidden5!A9</f>
        <v>по состоянию на 01.01.2017 г.</v>
      </c>
      <c r="B4" s="123"/>
      <c r="C4" s="123"/>
      <c r="D4" s="123"/>
      <c r="E4" s="123"/>
      <c r="F4" s="123"/>
      <c r="G4" s="123"/>
      <c r="H4" s="123"/>
    </row>
    <row r="5" spans="1:8" ht="15" customHeight="1">
      <c r="A5" s="124" t="s">
        <v>61</v>
      </c>
      <c r="B5" s="124"/>
      <c r="C5" s="128"/>
    </row>
    <row r="6" spans="1:8">
      <c r="A6" s="125" t="s">
        <v>0</v>
      </c>
      <c r="B6" s="126" t="s">
        <v>62</v>
      </c>
      <c r="C6" s="127" t="s">
        <v>63</v>
      </c>
      <c r="D6" s="127"/>
      <c r="E6" s="127"/>
      <c r="F6" s="127"/>
      <c r="G6" s="127"/>
      <c r="H6" s="127"/>
    </row>
    <row r="7" spans="1:8" ht="52.8">
      <c r="A7" s="125"/>
      <c r="B7" s="125"/>
      <c r="C7" s="51" t="s">
        <v>64</v>
      </c>
      <c r="D7" s="52" t="s">
        <v>65</v>
      </c>
      <c r="E7" s="52" t="s">
        <v>66</v>
      </c>
      <c r="F7" s="52" t="s">
        <v>67</v>
      </c>
      <c r="G7" s="52" t="s">
        <v>68</v>
      </c>
      <c r="H7" s="53" t="s">
        <v>69</v>
      </c>
    </row>
    <row r="8" spans="1:8" ht="43.05" customHeight="1">
      <c r="A8" s="51"/>
      <c r="B8" s="51"/>
      <c r="C8" s="64" t="s">
        <v>38</v>
      </c>
      <c r="D8" s="64" t="s">
        <v>105</v>
      </c>
      <c r="E8" s="64" t="s">
        <v>132</v>
      </c>
      <c r="F8" s="65" t="s">
        <v>107</v>
      </c>
      <c r="G8" s="64" t="s">
        <v>108</v>
      </c>
      <c r="H8" s="64" t="s">
        <v>109</v>
      </c>
    </row>
    <row r="9" spans="1:8">
      <c r="A9" s="54" t="s">
        <v>1</v>
      </c>
      <c r="B9" s="54" t="s">
        <v>2</v>
      </c>
      <c r="C9" s="54">
        <v>1</v>
      </c>
      <c r="D9" s="55">
        <v>2</v>
      </c>
      <c r="E9" s="55">
        <v>3</v>
      </c>
      <c r="F9" s="55">
        <v>4</v>
      </c>
      <c r="G9" s="55">
        <v>5</v>
      </c>
      <c r="H9" s="55">
        <v>6</v>
      </c>
    </row>
    <row r="10" spans="1:8" ht="25.5" customHeight="1">
      <c r="A10" s="56" t="s">
        <v>70</v>
      </c>
      <c r="B10" s="57">
        <v>3010</v>
      </c>
      <c r="C10" s="58">
        <f>[7]hidden3!A1</f>
        <v>397867</v>
      </c>
      <c r="D10" s="58">
        <f>[7]hidden3!B1</f>
        <v>354832</v>
      </c>
      <c r="E10" s="58">
        <f>[7]hidden3!C1</f>
        <v>10694</v>
      </c>
      <c r="F10" s="58">
        <f>[7]hidden3!D1</f>
        <v>8070</v>
      </c>
      <c r="G10" s="58">
        <f>[7]hidden3!E1</f>
        <v>20256</v>
      </c>
      <c r="H10" s="58">
        <f>[7]hidden3!F1</f>
        <v>4015</v>
      </c>
    </row>
    <row r="11" spans="1:8" ht="39.75" customHeight="1">
      <c r="A11" s="56" t="s">
        <v>13</v>
      </c>
      <c r="B11" s="57">
        <v>3020</v>
      </c>
      <c r="C11" s="59">
        <f>[7]hidden3!A2</f>
        <v>1853274205</v>
      </c>
      <c r="D11" s="59">
        <f>[7]hidden3!B2</f>
        <v>1761757254</v>
      </c>
      <c r="E11" s="59">
        <f>[7]hidden3!C2</f>
        <v>23032393</v>
      </c>
      <c r="F11" s="59">
        <f>[7]hidden3!D2</f>
        <v>50209034</v>
      </c>
      <c r="G11" s="59">
        <f>[7]hidden3!E2</f>
        <v>12615146</v>
      </c>
      <c r="H11" s="58">
        <f>[7]hidden3!F2</f>
        <v>5660378</v>
      </c>
    </row>
    <row r="12" spans="1:8" ht="51" customHeight="1">
      <c r="A12" s="56" t="s">
        <v>71</v>
      </c>
      <c r="B12" s="57">
        <v>3030</v>
      </c>
      <c r="C12" s="59">
        <f>[7]hidden3!A3</f>
        <v>1717597120</v>
      </c>
      <c r="D12" s="59">
        <f>[7]hidden3!B3</f>
        <v>1641137146</v>
      </c>
      <c r="E12" s="59">
        <f>[7]hidden3!C3</f>
        <v>21348636</v>
      </c>
      <c r="F12" s="59">
        <f>[7]hidden3!D3</f>
        <v>42464993</v>
      </c>
      <c r="G12" s="59">
        <f>[7]hidden3!E3</f>
        <v>9129704</v>
      </c>
      <c r="H12" s="58">
        <f>[7]hidden3!F3</f>
        <v>3516641</v>
      </c>
    </row>
    <row r="13" spans="1:8" ht="39.75" customHeight="1">
      <c r="A13" s="56" t="s">
        <v>72</v>
      </c>
      <c r="B13" s="57">
        <v>3040</v>
      </c>
      <c r="C13" s="59">
        <f>[7]hidden3!A4</f>
        <v>300993</v>
      </c>
      <c r="D13" s="59">
        <f>[7]hidden3!B4</f>
        <v>287506</v>
      </c>
      <c r="E13" s="59">
        <f>[7]hidden3!C4</f>
        <v>7815</v>
      </c>
      <c r="F13" s="59">
        <f>[7]hidden3!D4</f>
        <v>317</v>
      </c>
      <c r="G13" s="59">
        <f>[7]hidden3!E4</f>
        <v>4070</v>
      </c>
      <c r="H13" s="58">
        <f>[7]hidden3!F4</f>
        <v>1285</v>
      </c>
    </row>
    <row r="14" spans="1:8" ht="63.75" customHeight="1">
      <c r="A14" s="56" t="s">
        <v>73</v>
      </c>
      <c r="B14" s="57">
        <v>3050</v>
      </c>
      <c r="C14" s="59">
        <f>[7]hidden3!A5</f>
        <v>1603922154</v>
      </c>
      <c r="D14" s="59">
        <f>[7]hidden3!B5</f>
        <v>1569277155</v>
      </c>
      <c r="E14" s="59">
        <f>[7]hidden3!C5</f>
        <v>20106483</v>
      </c>
      <c r="F14" s="59">
        <f>[7]hidden3!D5</f>
        <v>11248726</v>
      </c>
      <c r="G14" s="59">
        <f>[7]hidden3!E5</f>
        <v>2366535</v>
      </c>
      <c r="H14" s="58">
        <f>[7]hidden3!F5</f>
        <v>923255</v>
      </c>
    </row>
    <row r="15" spans="1:8" ht="77.25" customHeight="1">
      <c r="A15" s="56" t="s">
        <v>74</v>
      </c>
      <c r="B15" s="57">
        <v>3060</v>
      </c>
      <c r="C15" s="59">
        <f>[7]hidden3!A6</f>
        <v>9583</v>
      </c>
      <c r="D15" s="59">
        <f>[7]hidden3!B6</f>
        <v>7624</v>
      </c>
      <c r="E15" s="59">
        <f>[7]hidden3!C6</f>
        <v>930</v>
      </c>
      <c r="F15" s="59">
        <f>[7]hidden3!D6</f>
        <v>47</v>
      </c>
      <c r="G15" s="59">
        <f>[7]hidden3!E6</f>
        <v>811</v>
      </c>
      <c r="H15" s="58">
        <f>[7]hidden3!F6</f>
        <v>171</v>
      </c>
    </row>
    <row r="16" spans="1:8" ht="39.6">
      <c r="A16" s="56" t="s">
        <v>75</v>
      </c>
      <c r="B16" s="57">
        <v>3061</v>
      </c>
      <c r="C16" s="59">
        <f>[7]hidden3!A7</f>
        <v>41773477</v>
      </c>
      <c r="D16" s="59">
        <f>[7]hidden3!B7</f>
        <v>39446054</v>
      </c>
      <c r="E16" s="59">
        <f>[7]hidden3!C7</f>
        <v>2152556</v>
      </c>
      <c r="F16" s="59">
        <f>[7]hidden3!D7</f>
        <v>28709</v>
      </c>
      <c r="G16" s="59">
        <f>[7]hidden3!E7</f>
        <v>99464</v>
      </c>
      <c r="H16" s="58">
        <f>[7]hidden3!F7</f>
        <v>46694</v>
      </c>
    </row>
    <row r="17" spans="1:8" ht="39.75" customHeight="1">
      <c r="A17" s="56" t="s">
        <v>76</v>
      </c>
      <c r="B17" s="57">
        <v>3070</v>
      </c>
      <c r="C17" s="59">
        <f>[7]hidden3!A8</f>
        <v>154933571</v>
      </c>
      <c r="D17" s="59">
        <f>[7]hidden3!B8</f>
        <v>110596742</v>
      </c>
      <c r="E17" s="59">
        <f>[7]hidden3!C8</f>
        <v>2570382</v>
      </c>
      <c r="F17" s="59">
        <f>[7]hidden3!D8</f>
        <v>30893216</v>
      </c>
      <c r="G17" s="59">
        <f>[7]hidden3!E8</f>
        <v>7960787</v>
      </c>
      <c r="H17" s="58">
        <f>[7]hidden3!F8</f>
        <v>2912444</v>
      </c>
    </row>
    <row r="18" spans="1:8" ht="39.75" customHeight="1">
      <c r="A18" s="56" t="s">
        <v>77</v>
      </c>
      <c r="B18" s="57">
        <v>3080</v>
      </c>
      <c r="C18" s="59">
        <f>[7]hidden3!A9</f>
        <v>20196626</v>
      </c>
      <c r="D18" s="59">
        <f>[7]hidden3!B9</f>
        <v>14422526</v>
      </c>
      <c r="E18" s="59">
        <f>[7]hidden3!C9</f>
        <v>326754</v>
      </c>
      <c r="F18" s="59">
        <f>[7]hidden3!D9</f>
        <v>4020503</v>
      </c>
      <c r="G18" s="59">
        <f>[7]hidden3!E9</f>
        <v>1048234</v>
      </c>
      <c r="H18" s="58">
        <f>[7]hidden3!F9</f>
        <v>378609</v>
      </c>
    </row>
    <row r="19" spans="1:8" ht="39.75" customHeight="1">
      <c r="A19" s="56" t="s">
        <v>78</v>
      </c>
      <c r="B19" s="57">
        <v>3090</v>
      </c>
      <c r="C19" s="59">
        <f>[7]hidden3!A10</f>
        <v>1334148</v>
      </c>
      <c r="D19" s="59">
        <f>[7]hidden3!B10</f>
        <v>1090038</v>
      </c>
      <c r="E19" s="59">
        <f>[7]hidden3!C10</f>
        <v>28284</v>
      </c>
      <c r="F19" s="59">
        <f>[7]hidden3!D10</f>
        <v>108048</v>
      </c>
      <c r="G19" s="59">
        <f>[7]hidden3!E10</f>
        <v>80753</v>
      </c>
      <c r="H19" s="58">
        <f>[7]hidden3!F10</f>
        <v>27025</v>
      </c>
    </row>
    <row r="20" spans="1:8" ht="39.75" customHeight="1">
      <c r="A20" s="56" t="s">
        <v>79</v>
      </c>
      <c r="B20" s="57">
        <v>3100</v>
      </c>
      <c r="C20" s="59">
        <f>[7]hidden3!A11</f>
        <v>9968207</v>
      </c>
      <c r="D20" s="59">
        <f>[7]hidden3!B11</f>
        <v>7329967</v>
      </c>
      <c r="E20" s="59">
        <f>[7]hidden3!C11</f>
        <v>251527</v>
      </c>
      <c r="F20" s="59">
        <f>[7]hidden3!D11</f>
        <v>1549071</v>
      </c>
      <c r="G20" s="59">
        <f>[7]hidden3!E11</f>
        <v>547825</v>
      </c>
      <c r="H20" s="58">
        <f>[7]hidden3!F11</f>
        <v>289817</v>
      </c>
    </row>
    <row r="21" spans="1:8" ht="51" customHeight="1">
      <c r="A21" s="56" t="s">
        <v>17</v>
      </c>
      <c r="B21" s="57">
        <v>3110</v>
      </c>
      <c r="C21" s="59">
        <f>[7]hidden3!A12</f>
        <v>28669</v>
      </c>
      <c r="D21" s="59">
        <f>[7]hidden3!B12</f>
        <v>19251</v>
      </c>
      <c r="E21" s="59">
        <f>[7]hidden3!C12</f>
        <v>816</v>
      </c>
      <c r="F21" s="59">
        <f>[7]hidden3!D12</f>
        <v>6372</v>
      </c>
      <c r="G21" s="59">
        <f>[7]hidden3!E12</f>
        <v>1373</v>
      </c>
      <c r="H21" s="58">
        <f>[7]hidden3!F12</f>
        <v>857</v>
      </c>
    </row>
    <row r="22" spans="1:8" ht="51" customHeight="1">
      <c r="A22" s="56" t="s">
        <v>18</v>
      </c>
      <c r="B22" s="60">
        <v>3120</v>
      </c>
      <c r="C22" s="59">
        <f>[7]hidden3!A13</f>
        <v>12894</v>
      </c>
      <c r="D22" s="59">
        <f>[7]hidden3!B13</f>
        <v>11590</v>
      </c>
      <c r="E22" s="59">
        <f>[7]hidden3!C13</f>
        <v>318</v>
      </c>
      <c r="F22" s="59">
        <f>[7]hidden3!D13</f>
        <v>891</v>
      </c>
      <c r="G22" s="59">
        <f>[7]hidden3!E13</f>
        <v>65</v>
      </c>
      <c r="H22" s="58">
        <f>[7]hidden3!F13</f>
        <v>30</v>
      </c>
    </row>
    <row r="23" spans="1:8" ht="51" customHeight="1">
      <c r="A23" s="56" t="s">
        <v>19</v>
      </c>
      <c r="B23" s="60">
        <v>3130</v>
      </c>
      <c r="C23" s="59">
        <f>[7]hidden3!A14</f>
        <v>2508</v>
      </c>
      <c r="D23" s="59">
        <f>[7]hidden3!B14</f>
        <v>2471</v>
      </c>
      <c r="E23" s="59">
        <f>[7]hidden3!C14</f>
        <v>31</v>
      </c>
      <c r="F23" s="59">
        <f>[7]hidden3!D14</f>
        <v>1</v>
      </c>
      <c r="G23" s="59">
        <f>[7]hidden3!E14</f>
        <v>5</v>
      </c>
      <c r="H23" s="58">
        <f>[7]hidden3!F14</f>
        <v>0</v>
      </c>
    </row>
    <row r="24" spans="1:8" ht="51" customHeight="1">
      <c r="A24" s="56" t="s">
        <v>20</v>
      </c>
      <c r="B24" s="60">
        <v>3140</v>
      </c>
      <c r="C24" s="59">
        <f>[7]hidden3!A15</f>
        <v>328</v>
      </c>
      <c r="D24" s="59">
        <f>[7]hidden3!B15</f>
        <v>325</v>
      </c>
      <c r="E24" s="59">
        <f>[7]hidden3!C15</f>
        <v>3</v>
      </c>
      <c r="F24" s="59">
        <f>[7]hidden3!D15</f>
        <v>0</v>
      </c>
      <c r="G24" s="59">
        <f>[7]hidden3!E15</f>
        <v>0</v>
      </c>
      <c r="H24" s="58">
        <f>[7]hidden3!F15</f>
        <v>0</v>
      </c>
    </row>
    <row r="25" spans="1:8" ht="39.6">
      <c r="A25" s="56" t="s">
        <v>21</v>
      </c>
      <c r="B25" s="60">
        <v>3150</v>
      </c>
      <c r="C25" s="59">
        <f>[7]hidden3!A16</f>
        <v>205</v>
      </c>
      <c r="D25" s="59">
        <f>[7]hidden3!B16</f>
        <v>204</v>
      </c>
      <c r="E25" s="59">
        <f>[7]hidden3!C16</f>
        <v>1</v>
      </c>
      <c r="F25" s="59">
        <f>[7]hidden3!D16</f>
        <v>0</v>
      </c>
      <c r="G25" s="59">
        <f>[7]hidden3!E16</f>
        <v>0</v>
      </c>
      <c r="H25" s="58">
        <f>[7]hidden3!F16</f>
        <v>0</v>
      </c>
    </row>
  </sheetData>
  <mergeCells count="7">
    <mergeCell ref="A2:H2"/>
    <mergeCell ref="A3:H3"/>
    <mergeCell ref="A4:H4"/>
    <mergeCell ref="A5:C5"/>
    <mergeCell ref="A6:A7"/>
    <mergeCell ref="B6:B7"/>
    <mergeCell ref="C6:H6"/>
  </mergeCells>
  <printOptions horizontalCentered="1"/>
  <pageMargins left="0.39370078740157483" right="0.39370078740157483" top="0.39370078740157483" bottom="0.39370078740157483" header="0.19685039370078741" footer="0"/>
  <pageSetup paperSize="9" scale="87" orientation="landscape" r:id="rId1"/>
  <headerFooter alignWithMargins="0">
    <oddHeader>&amp;R&amp;P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7</vt:i4>
      </vt:variant>
    </vt:vector>
  </HeadingPairs>
  <TitlesOfParts>
    <vt:vector size="17" baseType="lpstr">
      <vt:lpstr>PIT3 P1 2008 - 2015</vt:lpstr>
      <vt:lpstr>PIT3 P3 2008 2015</vt:lpstr>
      <vt:lpstr>RawDataР3_2008</vt:lpstr>
      <vt:lpstr>RawDataР3_2009</vt:lpstr>
      <vt:lpstr>RawDataР3_2011</vt:lpstr>
      <vt:lpstr>RawDataP3_2012</vt:lpstr>
      <vt:lpstr>RawDataР3_2013</vt:lpstr>
      <vt:lpstr>RawDataР3_2014</vt:lpstr>
      <vt:lpstr>RawDataР3_2015</vt:lpstr>
      <vt:lpstr>OldESTIM P3</vt:lpstr>
      <vt:lpstr>RawDataP3_2012!Print_Titles</vt:lpstr>
      <vt:lpstr>RawDataР3_2008!Print_Titles</vt:lpstr>
      <vt:lpstr>RawDataР3_2009!Print_Titles</vt:lpstr>
      <vt:lpstr>RawDataР3_2011!Print_Titles</vt:lpstr>
      <vt:lpstr>RawDataР3_2013!Print_Titles</vt:lpstr>
      <vt:lpstr>RawDataР3_2014!Print_Titles</vt:lpstr>
      <vt:lpstr>RawDataР3_2015!Print_Titles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Thomas Piketty</cp:lastModifiedBy>
  <cp:lastPrinted>2017-05-27T09:52:55Z</cp:lastPrinted>
  <dcterms:created xsi:type="dcterms:W3CDTF">2015-07-02T21:56:58Z</dcterms:created>
  <dcterms:modified xsi:type="dcterms:W3CDTF">2017-06-30T07:41:21Z</dcterms:modified>
</cp:coreProperties>
</file>