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checkCompatibility="1" autoCompressPictures="0"/>
  <bookViews>
    <workbookView xWindow="0" yWindow="0" windowWidth="25600" windowHeight="16060" tabRatio="901"/>
  </bookViews>
  <sheets>
    <sheet name="Index" sheetId="83" r:id="rId1"/>
    <sheet name="Chart1a" sheetId="140" r:id="rId2"/>
    <sheet name="Chart1b" sheetId="122" r:id="rId3"/>
    <sheet name="Chart1c" sheetId="144" r:id="rId4"/>
    <sheet name="Chart2a" sheetId="113" r:id="rId5"/>
    <sheet name="Chart2b" sheetId="142" r:id="rId6"/>
    <sheet name="Chart2c" sheetId="143" r:id="rId7"/>
    <sheet name="Chart3a" sheetId="57" r:id="rId8"/>
    <sheet name="Chart3b" sheetId="127" r:id="rId9"/>
    <sheet name="Chart3c" sheetId="59" r:id="rId10"/>
    <sheet name="Chart4" sheetId="123" r:id="rId11"/>
    <sheet name="Chart5a" sheetId="145" r:id="rId12"/>
    <sheet name="Chart5b" sheetId="106" r:id="rId13"/>
    <sheet name="Chart5c" sheetId="107" r:id="rId14"/>
    <sheet name="Chart6" sheetId="141" r:id="rId15"/>
    <sheet name="Chart7" sheetId="60" r:id="rId16"/>
    <sheet name="Chart8a" sheetId="133" r:id="rId17"/>
    <sheet name="Chart8b" sheetId="134" r:id="rId18"/>
    <sheet name="Chart8c" sheetId="135" r:id="rId19"/>
    <sheet name="Chart9a" sheetId="110" r:id="rId20"/>
    <sheet name="Chart9b" sheetId="137" r:id="rId21"/>
    <sheet name="Chart10a" sheetId="116" r:id="rId22"/>
    <sheet name="Chart10b" sheetId="148" r:id="rId23"/>
    <sheet name="Chart11a" sheetId="146" r:id="rId24"/>
    <sheet name="Chart11b" sheetId="147" r:id="rId25"/>
    <sheet name="T1" sheetId="118" r:id="rId26"/>
    <sheet name="T2" sheetId="136" r:id="rId27"/>
    <sheet name="MacroData" sheetId="29" r:id="rId28"/>
    <sheet name="DataBillionaires" sheetId="102" r:id="rId29"/>
    <sheet name="DataWealthInequality" sheetId="103" r:id="rId30"/>
    <sheet name="DataSeriesIncome" sheetId="51" r:id="rId31"/>
    <sheet name="DataSeriesGPerc" sheetId="104" r:id="rId32"/>
    <sheet name="DataInternationalComparison" sheetId="109" r:id="rId33"/>
    <sheet name="DataCompositionTopIncome" sheetId="125" r:id="rId34"/>
  </sheets>
  <externalReferences>
    <externalReference r:id="rId35"/>
    <externalReference r:id="rId36"/>
    <externalReference r:id="rId37"/>
    <externalReference r:id="rId38"/>
    <externalReference r:id="rId39"/>
    <externalReference r:id="rId40"/>
    <externalReference r:id="rId41"/>
    <externalReference r:id="rId42"/>
  </externalReferences>
  <definedNames>
    <definedName name="_10000" localSheetId="28">[1]Регион!#REF!</definedName>
    <definedName name="_10000" localSheetId="26">[1]Регион!#REF!</definedName>
    <definedName name="_10000">[1]Регион!#REF!</definedName>
    <definedName name="_1080" localSheetId="28">[2]Регион!#REF!</definedName>
    <definedName name="_1080" localSheetId="29">[3]Регион!#REF!</definedName>
    <definedName name="_1080" localSheetId="26">[2]Регион!#REF!</definedName>
    <definedName name="_1080">[2]Регион!#REF!</definedName>
    <definedName name="_1090" localSheetId="28">[2]Регион!#REF!</definedName>
    <definedName name="_1090" localSheetId="29">[3]Регион!#REF!</definedName>
    <definedName name="_1090" localSheetId="26">[2]Регион!#REF!</definedName>
    <definedName name="_1090">[2]Регион!#REF!</definedName>
    <definedName name="_1100" localSheetId="28">[2]Регион!#REF!</definedName>
    <definedName name="_1100" localSheetId="29">[3]Регион!#REF!</definedName>
    <definedName name="_1100" localSheetId="26">[2]Регион!#REF!</definedName>
    <definedName name="_1100">[2]Регион!#REF!</definedName>
    <definedName name="_1110" localSheetId="28">[2]Регион!#REF!</definedName>
    <definedName name="_1110" localSheetId="29">[3]Регион!#REF!</definedName>
    <definedName name="_1110" localSheetId="26">[2]Регион!#REF!</definedName>
    <definedName name="_1110">[2]Регион!#REF!</definedName>
    <definedName name="_2" localSheetId="28">[1]Регион!#REF!</definedName>
    <definedName name="_2" localSheetId="26">[1]Регион!#REF!</definedName>
    <definedName name="_2">[1]Регион!#REF!</definedName>
    <definedName name="_2010" localSheetId="28">#REF!</definedName>
    <definedName name="_2010" localSheetId="29">#REF!</definedName>
    <definedName name="_2010" localSheetId="26">#REF!</definedName>
    <definedName name="_2010">#REF!</definedName>
    <definedName name="_2080" localSheetId="28">[2]Регион!#REF!</definedName>
    <definedName name="_2080" localSheetId="29">[3]Регион!#REF!</definedName>
    <definedName name="_2080" localSheetId="26">[2]Регион!#REF!</definedName>
    <definedName name="_2080">[2]Регион!#REF!</definedName>
    <definedName name="_2090" localSheetId="28">[2]Регион!#REF!</definedName>
    <definedName name="_2090" localSheetId="29">[3]Регион!#REF!</definedName>
    <definedName name="_2090" localSheetId="26">[2]Регион!#REF!</definedName>
    <definedName name="_2090">[2]Регион!#REF!</definedName>
    <definedName name="_2100" localSheetId="28">[2]Регион!#REF!</definedName>
    <definedName name="_2100" localSheetId="29">[3]Регион!#REF!</definedName>
    <definedName name="_2100" localSheetId="26">[2]Регион!#REF!</definedName>
    <definedName name="_2100">[2]Регион!#REF!</definedName>
    <definedName name="_2110" localSheetId="28">[2]Регион!#REF!</definedName>
    <definedName name="_2110" localSheetId="29">[3]Регион!#REF!</definedName>
    <definedName name="_2110" localSheetId="26">[2]Регион!#REF!</definedName>
    <definedName name="_2110">[2]Регион!#REF!</definedName>
    <definedName name="_3080" localSheetId="28">[2]Регион!#REF!</definedName>
    <definedName name="_3080" localSheetId="29">[3]Регион!#REF!</definedName>
    <definedName name="_3080" localSheetId="26">[2]Регион!#REF!</definedName>
    <definedName name="_3080">[2]Регион!#REF!</definedName>
    <definedName name="_3090" localSheetId="28">[2]Регион!#REF!</definedName>
    <definedName name="_3090" localSheetId="29">[3]Регион!#REF!</definedName>
    <definedName name="_3090" localSheetId="26">[2]Регион!#REF!</definedName>
    <definedName name="_3090">[2]Регион!#REF!</definedName>
    <definedName name="_3100" localSheetId="28">[2]Регион!#REF!</definedName>
    <definedName name="_3100" localSheetId="29">[3]Регион!#REF!</definedName>
    <definedName name="_3100" localSheetId="26">[2]Регион!#REF!</definedName>
    <definedName name="_3100">[2]Регион!#REF!</definedName>
    <definedName name="_3110" localSheetId="28">[2]Регион!#REF!</definedName>
    <definedName name="_3110" localSheetId="29">[3]Регион!#REF!</definedName>
    <definedName name="_3110" localSheetId="26">[2]Регион!#REF!</definedName>
    <definedName name="_3110">[2]Регион!#REF!</definedName>
    <definedName name="_4080" localSheetId="28">[2]Регион!#REF!</definedName>
    <definedName name="_4080" localSheetId="29">[3]Регион!#REF!</definedName>
    <definedName name="_4080" localSheetId="26">[2]Регион!#REF!</definedName>
    <definedName name="_4080">[2]Регион!#REF!</definedName>
    <definedName name="_4090" localSheetId="28">[2]Регион!#REF!</definedName>
    <definedName name="_4090" localSheetId="29">[3]Регион!#REF!</definedName>
    <definedName name="_4090" localSheetId="26">[2]Регион!#REF!</definedName>
    <definedName name="_4090">[2]Регион!#REF!</definedName>
    <definedName name="_4100" localSheetId="28">[2]Регион!#REF!</definedName>
    <definedName name="_4100" localSheetId="29">[3]Регион!#REF!</definedName>
    <definedName name="_4100" localSheetId="26">[2]Регион!#REF!</definedName>
    <definedName name="_4100">[2]Регион!#REF!</definedName>
    <definedName name="_4110" localSheetId="28">[2]Регион!#REF!</definedName>
    <definedName name="_4110" localSheetId="29">[3]Регион!#REF!</definedName>
    <definedName name="_4110" localSheetId="26">[2]Регион!#REF!</definedName>
    <definedName name="_4110">[2]Регион!#REF!</definedName>
    <definedName name="_5080" localSheetId="28">[2]Регион!#REF!</definedName>
    <definedName name="_5080" localSheetId="29">[3]Регион!#REF!</definedName>
    <definedName name="_5080" localSheetId="26">[2]Регион!#REF!</definedName>
    <definedName name="_5080">[2]Регион!#REF!</definedName>
    <definedName name="_5090" localSheetId="28">[2]Регион!#REF!</definedName>
    <definedName name="_5090" localSheetId="29">[3]Регион!#REF!</definedName>
    <definedName name="_5090" localSheetId="26">[2]Регион!#REF!</definedName>
    <definedName name="_5090">[2]Регион!#REF!</definedName>
    <definedName name="_5100" localSheetId="28">[2]Регион!#REF!</definedName>
    <definedName name="_5100" localSheetId="29">[3]Регион!#REF!</definedName>
    <definedName name="_5100" localSheetId="26">[2]Регион!#REF!</definedName>
    <definedName name="_5100">[2]Регион!#REF!</definedName>
    <definedName name="_5110" localSheetId="28">[2]Регион!#REF!</definedName>
    <definedName name="_5110" localSheetId="29">[3]Регион!#REF!</definedName>
    <definedName name="_5110" localSheetId="26">[2]Регион!#REF!</definedName>
    <definedName name="_5110">[2]Регион!#REF!</definedName>
    <definedName name="_6080" localSheetId="28">[2]Регион!#REF!</definedName>
    <definedName name="_6080" localSheetId="29">[3]Регион!#REF!</definedName>
    <definedName name="_6080" localSheetId="26">[2]Регион!#REF!</definedName>
    <definedName name="_6080">[2]Регион!#REF!</definedName>
    <definedName name="_6090" localSheetId="28">[2]Регион!#REF!</definedName>
    <definedName name="_6090" localSheetId="29">[3]Регион!#REF!</definedName>
    <definedName name="_6090" localSheetId="26">[2]Регион!#REF!</definedName>
    <definedName name="_6090">[2]Регион!#REF!</definedName>
    <definedName name="_6100" localSheetId="28">[2]Регион!#REF!</definedName>
    <definedName name="_6100" localSheetId="29">[3]Регион!#REF!</definedName>
    <definedName name="_6100" localSheetId="26">[2]Регион!#REF!</definedName>
    <definedName name="_6100">[2]Регион!#REF!</definedName>
    <definedName name="_6110" localSheetId="28">[2]Регион!#REF!</definedName>
    <definedName name="_6110" localSheetId="29">[3]Регион!#REF!</definedName>
    <definedName name="_6110" localSheetId="26">[2]Регион!#REF!</definedName>
    <definedName name="_6110">[2]Регион!#REF!</definedName>
    <definedName name="_7031_1" localSheetId="28">[2]Регион!#REF!</definedName>
    <definedName name="_7031_1" localSheetId="29">[3]Регион!#REF!</definedName>
    <definedName name="_7031_1" localSheetId="26">[2]Регион!#REF!</definedName>
    <definedName name="_7031_1">[2]Регион!#REF!</definedName>
    <definedName name="_7031_2" localSheetId="28">[2]Регион!#REF!</definedName>
    <definedName name="_7031_2" localSheetId="29">[3]Регион!#REF!</definedName>
    <definedName name="_7031_2" localSheetId="26">[2]Регион!#REF!</definedName>
    <definedName name="_7031_2">[2]Регион!#REF!</definedName>
    <definedName name="_7032_1" localSheetId="28">[2]Регион!#REF!</definedName>
    <definedName name="_7032_1" localSheetId="29">[3]Регион!#REF!</definedName>
    <definedName name="_7032_1" localSheetId="26">[2]Регион!#REF!</definedName>
    <definedName name="_7032_1">[2]Регион!#REF!</definedName>
    <definedName name="_7032_2" localSheetId="28">[2]Регион!#REF!</definedName>
    <definedName name="_7032_2" localSheetId="29">[3]Регион!#REF!</definedName>
    <definedName name="_7032_2" localSheetId="26">[2]Регион!#REF!</definedName>
    <definedName name="_7032_2">[2]Регион!#REF!</definedName>
    <definedName name="_7033_1" localSheetId="28">[2]Регион!#REF!</definedName>
    <definedName name="_7033_1" localSheetId="29">[3]Регион!#REF!</definedName>
    <definedName name="_7033_1" localSheetId="26">[2]Регион!#REF!</definedName>
    <definedName name="_7033_1">[2]Регион!#REF!</definedName>
    <definedName name="_7033_2" localSheetId="28">[2]Регион!#REF!</definedName>
    <definedName name="_7033_2" localSheetId="29">[3]Регион!#REF!</definedName>
    <definedName name="_7033_2" localSheetId="26">[2]Регион!#REF!</definedName>
    <definedName name="_7033_2">[2]Регион!#REF!</definedName>
    <definedName name="_7034_1" localSheetId="28">[2]Регион!#REF!</definedName>
    <definedName name="_7034_1" localSheetId="29">[3]Регион!#REF!</definedName>
    <definedName name="_7034_1" localSheetId="26">[2]Регион!#REF!</definedName>
    <definedName name="_7034_1">[2]Регион!#REF!</definedName>
    <definedName name="_7034_2" localSheetId="28">[2]Регион!#REF!</definedName>
    <definedName name="_7034_2" localSheetId="29">[3]Регион!#REF!</definedName>
    <definedName name="_7034_2" localSheetId="26">[2]Регион!#REF!</definedName>
    <definedName name="_7034_2">[2]Регион!#REF!</definedName>
    <definedName name="column_head" localSheetId="28">#REF!</definedName>
    <definedName name="column_head" localSheetId="29">#REF!</definedName>
    <definedName name="column_head" localSheetId="27">#REF!</definedName>
    <definedName name="column_head" localSheetId="26">#REF!</definedName>
    <definedName name="column_head">#REF!</definedName>
    <definedName name="column_headings" localSheetId="28">#REF!</definedName>
    <definedName name="column_headings" localSheetId="29">#REF!</definedName>
    <definedName name="column_headings" localSheetId="27">#REF!</definedName>
    <definedName name="column_headings" localSheetId="26">#REF!</definedName>
    <definedName name="column_headings">#REF!</definedName>
    <definedName name="column_numbers" localSheetId="28">#REF!</definedName>
    <definedName name="column_numbers" localSheetId="29">#REF!</definedName>
    <definedName name="column_numbers" localSheetId="27">#REF!</definedName>
    <definedName name="column_numbers" localSheetId="26">#REF!</definedName>
    <definedName name="column_numbers">#REF!</definedName>
    <definedName name="data" localSheetId="28">#REF!</definedName>
    <definedName name="data" localSheetId="29">#REF!</definedName>
    <definedName name="data" localSheetId="27">#REF!</definedName>
    <definedName name="data" localSheetId="26">#REF!</definedName>
    <definedName name="data">#REF!</definedName>
    <definedName name="data2" localSheetId="28">#REF!</definedName>
    <definedName name="data2" localSheetId="29">#REF!</definedName>
    <definedName name="data2" localSheetId="27">#REF!</definedName>
    <definedName name="data2" localSheetId="26">#REF!</definedName>
    <definedName name="data2">#REF!</definedName>
    <definedName name="Diag" localSheetId="28">#REF!,#REF!</definedName>
    <definedName name="Diag" localSheetId="29">#REF!,#REF!</definedName>
    <definedName name="Diag" localSheetId="27">#REF!,#REF!</definedName>
    <definedName name="Diag" localSheetId="26">#REF!,#REF!</definedName>
    <definedName name="Diag">#REF!,#REF!</definedName>
    <definedName name="ea_flux" localSheetId="28">#REF!</definedName>
    <definedName name="ea_flux" localSheetId="29">#REF!</definedName>
    <definedName name="ea_flux" localSheetId="27">#REF!</definedName>
    <definedName name="ea_flux" localSheetId="26">#REF!</definedName>
    <definedName name="ea_flux">#REF!</definedName>
    <definedName name="Equilibre" localSheetId="28">#REF!</definedName>
    <definedName name="Equilibre" localSheetId="29">#REF!</definedName>
    <definedName name="Equilibre" localSheetId="27">#REF!</definedName>
    <definedName name="Equilibre" localSheetId="26">#REF!</definedName>
    <definedName name="Equilibre">#REF!</definedName>
    <definedName name="females" localSheetId="29">'[4]rba table'!$I$10:$I$49</definedName>
    <definedName name="females">'[5]rba table'!$I$10:$I$49</definedName>
    <definedName name="fig4b" localSheetId="28">#REF!</definedName>
    <definedName name="fig4b" localSheetId="29">#REF!</definedName>
    <definedName name="fig4b" localSheetId="27">#REF!</definedName>
    <definedName name="fig4b" localSheetId="26">#REF!</definedName>
    <definedName name="fig4b">#REF!</definedName>
    <definedName name="fmtr" localSheetId="28">#REF!</definedName>
    <definedName name="fmtr" localSheetId="29">#REF!</definedName>
    <definedName name="fmtr" localSheetId="27">#REF!</definedName>
    <definedName name="fmtr" localSheetId="26">#REF!</definedName>
    <definedName name="fmtr">#REF!</definedName>
    <definedName name="footno" localSheetId="28">#REF!</definedName>
    <definedName name="footno" localSheetId="29">#REF!</definedName>
    <definedName name="footno" localSheetId="27">#REF!</definedName>
    <definedName name="footno" localSheetId="26">#REF!</definedName>
    <definedName name="footno">#REF!</definedName>
    <definedName name="footnotes" localSheetId="28">#REF!</definedName>
    <definedName name="footnotes" localSheetId="29">#REF!</definedName>
    <definedName name="footnotes" localSheetId="27">#REF!</definedName>
    <definedName name="footnotes" localSheetId="26">#REF!</definedName>
    <definedName name="footnotes">#REF!</definedName>
    <definedName name="footnotes2" localSheetId="28">#REF!</definedName>
    <definedName name="footnotes2" localSheetId="29">#REF!</definedName>
    <definedName name="footnotes2" localSheetId="27">#REF!</definedName>
    <definedName name="footnotes2" localSheetId="26">#REF!</definedName>
    <definedName name="footnotes2">#REF!</definedName>
    <definedName name="GEOG9703" localSheetId="28">#REF!</definedName>
    <definedName name="GEOG9703" localSheetId="29">#REF!</definedName>
    <definedName name="GEOG9703" localSheetId="27">#REF!</definedName>
    <definedName name="GEOG9703" localSheetId="26">#REF!</definedName>
    <definedName name="GEOG9703">#REF!</definedName>
    <definedName name="HTML_CodePage" hidden="1">1252</definedName>
    <definedName name="HTML_Control" localSheetId="28" hidden="1">{"'swa xoffs'!$A$4:$Q$37"}</definedName>
    <definedName name="HTML_Control" localSheetId="31" hidden="1">{"'swa xoffs'!$A$4:$Q$37"}</definedName>
    <definedName name="HTML_Control" localSheetId="30" hidden="1">{"'swa xoffs'!$A$4:$Q$37"}</definedName>
    <definedName name="HTML_Control" localSheetId="29" hidden="1">{"'swa xoffs'!$A$4:$Q$37"}</definedName>
    <definedName name="HTML_Control" localSheetId="27" hidden="1">{"'swa xoffs'!$A$4:$Q$37"}</definedName>
    <definedName name="HTML_Control" localSheetId="25" hidden="1">{"'swa xoffs'!$A$4:$Q$37"}</definedName>
    <definedName name="HTML_Control" localSheetId="26"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29">'[4]rba table'!$C$10:$C$49</definedName>
    <definedName name="males">'[5]rba table'!$C$10:$C$49</definedName>
    <definedName name="PIB" localSheetId="28">#REF!</definedName>
    <definedName name="PIB" localSheetId="29">#REF!</definedName>
    <definedName name="PIB" localSheetId="27">#REF!</definedName>
    <definedName name="PIB" localSheetId="26">#REF!</definedName>
    <definedName name="PIB">#REF!</definedName>
    <definedName name="Rentflag" localSheetId="29">IF([6]Comparison!$B$7,"","not ")</definedName>
    <definedName name="Rentflag">IF([7]Comparison!$B$7,"","not ")</definedName>
    <definedName name="ressources" localSheetId="28">#REF!</definedName>
    <definedName name="ressources" localSheetId="29">#REF!</definedName>
    <definedName name="ressources" localSheetId="27">#REF!</definedName>
    <definedName name="ressources" localSheetId="26">#REF!</definedName>
    <definedName name="ressources">#REF!</definedName>
    <definedName name="rpflux" localSheetId="28">#REF!</definedName>
    <definedName name="rpflux" localSheetId="29">#REF!</definedName>
    <definedName name="rpflux" localSheetId="27">#REF!</definedName>
    <definedName name="rpflux" localSheetId="26">#REF!</definedName>
    <definedName name="rpflux">#REF!</definedName>
    <definedName name="rptof" localSheetId="28">#REF!</definedName>
    <definedName name="rptof" localSheetId="29">#REF!</definedName>
    <definedName name="rptof" localSheetId="27">#REF!</definedName>
    <definedName name="rptof" localSheetId="26">#REF!</definedName>
    <definedName name="rptof">#REF!</definedName>
    <definedName name="rq" localSheetId="28">#REF!</definedName>
    <definedName name="rq" localSheetId="26">#REF!</definedName>
    <definedName name="rq">#REF!</definedName>
    <definedName name="spanners_level1" localSheetId="28">#REF!</definedName>
    <definedName name="spanners_level1" localSheetId="29">#REF!</definedName>
    <definedName name="spanners_level1" localSheetId="27">#REF!</definedName>
    <definedName name="spanners_level1" localSheetId="26">#REF!</definedName>
    <definedName name="spanners_level1">#REF!</definedName>
    <definedName name="spanners_level2" localSheetId="28">#REF!</definedName>
    <definedName name="spanners_level2" localSheetId="29">#REF!</definedName>
    <definedName name="spanners_level2" localSheetId="27">#REF!</definedName>
    <definedName name="spanners_level2" localSheetId="26">#REF!</definedName>
    <definedName name="spanners_level2">#REF!</definedName>
    <definedName name="spanners_level3" localSheetId="28">#REF!</definedName>
    <definedName name="spanners_level3" localSheetId="29">#REF!</definedName>
    <definedName name="spanners_level3" localSheetId="27">#REF!</definedName>
    <definedName name="spanners_level3" localSheetId="26">#REF!</definedName>
    <definedName name="spanners_level3">#REF!</definedName>
    <definedName name="spanners_level4" localSheetId="28">#REF!</definedName>
    <definedName name="spanners_level4" localSheetId="29">#REF!</definedName>
    <definedName name="spanners_level4" localSheetId="27">#REF!</definedName>
    <definedName name="spanners_level4" localSheetId="26">#REF!</definedName>
    <definedName name="spanners_level4">#REF!</definedName>
    <definedName name="spanners_level5" localSheetId="28">#REF!</definedName>
    <definedName name="spanners_level5" localSheetId="29">#REF!</definedName>
    <definedName name="spanners_level5" localSheetId="27">#REF!</definedName>
    <definedName name="spanners_level5" localSheetId="26">#REF!</definedName>
    <definedName name="spanners_level5">#REF!</definedName>
    <definedName name="spanners_levelV" localSheetId="28">#REF!</definedName>
    <definedName name="spanners_levelV" localSheetId="29">#REF!</definedName>
    <definedName name="spanners_levelV" localSheetId="27">#REF!</definedName>
    <definedName name="spanners_levelV" localSheetId="26">#REF!</definedName>
    <definedName name="spanners_levelV">#REF!</definedName>
    <definedName name="spanners_levelX" localSheetId="28">#REF!</definedName>
    <definedName name="spanners_levelX" localSheetId="29">#REF!</definedName>
    <definedName name="spanners_levelX" localSheetId="27">#REF!</definedName>
    <definedName name="spanners_levelX" localSheetId="26">#REF!</definedName>
    <definedName name="spanners_levelX">#REF!</definedName>
    <definedName name="spanners_levelY" localSheetId="28">#REF!</definedName>
    <definedName name="spanners_levelY" localSheetId="29">#REF!</definedName>
    <definedName name="spanners_levelY" localSheetId="27">#REF!</definedName>
    <definedName name="spanners_levelY" localSheetId="26">#REF!</definedName>
    <definedName name="spanners_levelY">#REF!</definedName>
    <definedName name="spanners_levelZ" localSheetId="28">#REF!</definedName>
    <definedName name="spanners_levelZ" localSheetId="29">#REF!</definedName>
    <definedName name="spanners_levelZ" localSheetId="27">#REF!</definedName>
    <definedName name="spanners_levelZ" localSheetId="26">#REF!</definedName>
    <definedName name="spanners_levelZ">#REF!</definedName>
    <definedName name="stub_lines" localSheetId="28">#REF!</definedName>
    <definedName name="stub_lines" localSheetId="29">#REF!</definedName>
    <definedName name="stub_lines" localSheetId="27">#REF!</definedName>
    <definedName name="stub_lines" localSheetId="26">#REF!</definedName>
    <definedName name="stub_lines">#REF!</definedName>
    <definedName name="Table_DE.4b__Sources_of_private_wealth_accumulation_in_Germany__1870_2010___Multiplicative_decomposition">[8]TableDE4b!$A$3</definedName>
    <definedName name="temp" localSheetId="28">#REF!</definedName>
    <definedName name="temp" localSheetId="29">#REF!</definedName>
    <definedName name="temp" localSheetId="27">#REF!</definedName>
    <definedName name="temp" localSheetId="26">#REF!</definedName>
    <definedName name="temp">#REF!</definedName>
    <definedName name="test" localSheetId="28">[1]Регион!#REF!</definedName>
    <definedName name="test" localSheetId="26">[1]Регион!#REF!</definedName>
    <definedName name="test">[1]Регион!#REF!</definedName>
    <definedName name="titles" localSheetId="28">#REF!</definedName>
    <definedName name="titles" localSheetId="29">#REF!</definedName>
    <definedName name="titles" localSheetId="27">#REF!</definedName>
    <definedName name="titles" localSheetId="26">#REF!</definedName>
    <definedName name="titles">#REF!</definedName>
    <definedName name="totals" localSheetId="28">#REF!</definedName>
    <definedName name="totals" localSheetId="29">#REF!</definedName>
    <definedName name="totals" localSheetId="27">#REF!</definedName>
    <definedName name="totals" localSheetId="26">#REF!</definedName>
    <definedName name="totals">#REF!</definedName>
    <definedName name="tt" localSheetId="28">#REF!</definedName>
    <definedName name="tt" localSheetId="29">#REF!</definedName>
    <definedName name="tt" localSheetId="27">#REF!</definedName>
    <definedName name="tt" localSheetId="26">#REF!</definedName>
    <definedName name="tt">#REF!</definedName>
    <definedName name="xxx" localSheetId="28">#REF!</definedName>
    <definedName name="xxx" localSheetId="29">#REF!</definedName>
    <definedName name="xxx" localSheetId="27">#REF!</definedName>
    <definedName name="xxx" localSheetId="26">#REF!</definedName>
    <definedName name="xxx">#REF!</definedName>
    <definedName name="Year" localSheetId="29">[6]Output!$C$4:$C$38</definedName>
    <definedName name="Year">[7]Output!$C$4:$C$38</definedName>
    <definedName name="YearLabel" localSheetId="29">[6]Output!$B$15</definedName>
    <definedName name="YearLabel">[7]Output!$B$15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6" i="118" l="1"/>
  <c r="B12" i="118"/>
  <c r="D12" i="118"/>
  <c r="AE18" i="51"/>
  <c r="AF18" i="51"/>
  <c r="AG18" i="51"/>
  <c r="AD18" i="51"/>
  <c r="AP34" i="102"/>
  <c r="AU23" i="102"/>
  <c r="AN23" i="102"/>
  <c r="N23" i="102"/>
  <c r="AU24" i="102"/>
  <c r="AN24" i="102"/>
  <c r="N24" i="102"/>
  <c r="AU25" i="102"/>
  <c r="AN25" i="102"/>
  <c r="N25" i="102"/>
  <c r="AU26" i="102"/>
  <c r="AN26" i="102"/>
  <c r="N26" i="102"/>
  <c r="AU27" i="102"/>
  <c r="AN27" i="102"/>
  <c r="N27" i="102"/>
  <c r="AU28" i="102"/>
  <c r="AN28" i="102"/>
  <c r="N28" i="102"/>
  <c r="AU29" i="102"/>
  <c r="AN29" i="102"/>
  <c r="N29" i="102"/>
  <c r="AU30" i="102"/>
  <c r="AN30" i="102"/>
  <c r="N30" i="102"/>
  <c r="AU31" i="102"/>
  <c r="AN31" i="102"/>
  <c r="N31" i="102"/>
  <c r="AU32" i="102"/>
  <c r="AN32" i="102"/>
  <c r="N32" i="102"/>
  <c r="AU33" i="102"/>
  <c r="AN33" i="102"/>
  <c r="N33" i="102"/>
  <c r="AU34" i="102"/>
  <c r="AN34" i="102"/>
  <c r="N34" i="102"/>
  <c r="N47" i="102"/>
  <c r="AO23" i="102"/>
  <c r="Q23" i="102"/>
  <c r="AO24" i="102"/>
  <c r="Q24" i="102"/>
  <c r="AO25" i="102"/>
  <c r="Q25" i="102"/>
  <c r="AO26" i="102"/>
  <c r="Q26" i="102"/>
  <c r="AO27" i="102"/>
  <c r="Q27" i="102"/>
  <c r="AO28" i="102"/>
  <c r="Q28" i="102"/>
  <c r="AO29" i="102"/>
  <c r="Q29" i="102"/>
  <c r="AO30" i="102"/>
  <c r="Q30" i="102"/>
  <c r="AO31" i="102"/>
  <c r="Q31" i="102"/>
  <c r="AO32" i="102"/>
  <c r="Q32" i="102"/>
  <c r="AO33" i="102"/>
  <c r="Q33" i="102"/>
  <c r="AO34" i="102"/>
  <c r="Q34" i="102"/>
  <c r="Q47" i="102"/>
  <c r="AP23" i="102"/>
  <c r="T23" i="102"/>
  <c r="AP24" i="102"/>
  <c r="T24" i="102"/>
  <c r="AP25" i="102"/>
  <c r="T25" i="102"/>
  <c r="AP26" i="102"/>
  <c r="T26" i="102"/>
  <c r="AP27" i="102"/>
  <c r="T27" i="102"/>
  <c r="AP28" i="102"/>
  <c r="T28" i="102"/>
  <c r="AP29" i="102"/>
  <c r="T29" i="102"/>
  <c r="AP30" i="102"/>
  <c r="T30" i="102"/>
  <c r="AP31" i="102"/>
  <c r="T31" i="102"/>
  <c r="AP32" i="102"/>
  <c r="T32" i="102"/>
  <c r="AP33" i="102"/>
  <c r="T33" i="102"/>
  <c r="T34" i="102"/>
  <c r="T47" i="102"/>
  <c r="U23" i="102"/>
  <c r="U24" i="102"/>
  <c r="U25" i="102"/>
  <c r="U26" i="102"/>
  <c r="U27" i="102"/>
  <c r="U28" i="102"/>
  <c r="U29" i="102"/>
  <c r="U30" i="102"/>
  <c r="U31" i="102"/>
  <c r="U32" i="102"/>
  <c r="U33" i="102"/>
  <c r="U34" i="102"/>
  <c r="U47" i="102"/>
  <c r="AQ23" i="102"/>
  <c r="X23" i="102"/>
  <c r="AQ24" i="102"/>
  <c r="X24" i="102"/>
  <c r="AQ25" i="102"/>
  <c r="X25" i="102"/>
  <c r="AQ26" i="102"/>
  <c r="X26" i="102"/>
  <c r="AQ27" i="102"/>
  <c r="X27" i="102"/>
  <c r="AQ28" i="102"/>
  <c r="X28" i="102"/>
  <c r="AQ29" i="102"/>
  <c r="X29" i="102"/>
  <c r="AQ30" i="102"/>
  <c r="X30" i="102"/>
  <c r="AQ31" i="102"/>
  <c r="X31" i="102"/>
  <c r="AQ32" i="102"/>
  <c r="X32" i="102"/>
  <c r="AQ33" i="102"/>
  <c r="X33" i="102"/>
  <c r="AQ34" i="102"/>
  <c r="X34" i="102"/>
  <c r="X47" i="102"/>
  <c r="AR23" i="102"/>
  <c r="AA23" i="102"/>
  <c r="AR24" i="102"/>
  <c r="AA24" i="102"/>
  <c r="AR25" i="102"/>
  <c r="AA25" i="102"/>
  <c r="AR26" i="102"/>
  <c r="AA26" i="102"/>
  <c r="AR27" i="102"/>
  <c r="AA27" i="102"/>
  <c r="AR28" i="102"/>
  <c r="AA28" i="102"/>
  <c r="AR29" i="102"/>
  <c r="AA29" i="102"/>
  <c r="AR30" i="102"/>
  <c r="AA30" i="102"/>
  <c r="AR31" i="102"/>
  <c r="AA31" i="102"/>
  <c r="AR32" i="102"/>
  <c r="AA32" i="102"/>
  <c r="AR33" i="102"/>
  <c r="AA33" i="102"/>
  <c r="AR34" i="102"/>
  <c r="AA34" i="102"/>
  <c r="AA47" i="102"/>
  <c r="N48" i="102"/>
  <c r="Q48" i="102"/>
  <c r="T48" i="102"/>
  <c r="U48" i="102"/>
  <c r="X48" i="102"/>
  <c r="AA48" i="102"/>
  <c r="N49" i="102"/>
  <c r="Q49" i="102"/>
  <c r="T49" i="102"/>
  <c r="U49" i="102"/>
  <c r="X49" i="102"/>
  <c r="AA49" i="102"/>
  <c r="AL23" i="102"/>
  <c r="J23" i="102"/>
  <c r="K23" i="102"/>
  <c r="AL24" i="102"/>
  <c r="J24" i="102"/>
  <c r="K24" i="102"/>
  <c r="AL25" i="102"/>
  <c r="J25" i="102"/>
  <c r="K25" i="102"/>
  <c r="AL26" i="102"/>
  <c r="J26" i="102"/>
  <c r="K26" i="102"/>
  <c r="AL27" i="102"/>
  <c r="K27" i="102"/>
  <c r="AL28" i="102"/>
  <c r="K28" i="102"/>
  <c r="AL29" i="102"/>
  <c r="J29" i="102"/>
  <c r="K29" i="102"/>
  <c r="AL30" i="102"/>
  <c r="K30" i="102"/>
  <c r="AL31" i="102"/>
  <c r="K31" i="102"/>
  <c r="AL32" i="102"/>
  <c r="K32" i="102"/>
  <c r="AL33" i="102"/>
  <c r="K33" i="102"/>
  <c r="AL34" i="102"/>
  <c r="K34" i="102"/>
  <c r="K49" i="102"/>
  <c r="K48" i="102"/>
  <c r="K47" i="102"/>
  <c r="AL8" i="102"/>
  <c r="J8" i="102"/>
  <c r="K8" i="102"/>
  <c r="AL9" i="102"/>
  <c r="J9" i="102"/>
  <c r="K9" i="102"/>
  <c r="AL10" i="102"/>
  <c r="J10" i="102"/>
  <c r="K10" i="102"/>
  <c r="AL11" i="102"/>
  <c r="J11" i="102"/>
  <c r="K11" i="102"/>
  <c r="AL12" i="102"/>
  <c r="J12" i="102"/>
  <c r="K12" i="102"/>
  <c r="AL13" i="102"/>
  <c r="J13" i="102"/>
  <c r="K13" i="102"/>
  <c r="AL14" i="102"/>
  <c r="J14" i="102"/>
  <c r="K14" i="102"/>
  <c r="AL15" i="102"/>
  <c r="J15" i="102"/>
  <c r="K15" i="102"/>
  <c r="AL16" i="102"/>
  <c r="J16" i="102"/>
  <c r="K16" i="102"/>
  <c r="AL17" i="102"/>
  <c r="J17" i="102"/>
  <c r="K17" i="102"/>
  <c r="AL18" i="102"/>
  <c r="J18" i="102"/>
  <c r="K18" i="102"/>
  <c r="AL19" i="102"/>
  <c r="J19" i="102"/>
  <c r="K19" i="102"/>
  <c r="AL20" i="102"/>
  <c r="J20" i="102"/>
  <c r="K20" i="102"/>
  <c r="AL21" i="102"/>
  <c r="J21" i="102"/>
  <c r="K21" i="102"/>
  <c r="AL22" i="102"/>
  <c r="J22" i="102"/>
  <c r="K22" i="102"/>
  <c r="K42" i="102"/>
  <c r="AU8" i="102"/>
  <c r="AN8" i="102"/>
  <c r="N8" i="102"/>
  <c r="AU9" i="102"/>
  <c r="AN9" i="102"/>
  <c r="N9" i="102"/>
  <c r="AU10" i="102"/>
  <c r="AN10" i="102"/>
  <c r="N10" i="102"/>
  <c r="AU11" i="102"/>
  <c r="AN11" i="102"/>
  <c r="N11" i="102"/>
  <c r="AU12" i="102"/>
  <c r="AN12" i="102"/>
  <c r="N12" i="102"/>
  <c r="AU13" i="102"/>
  <c r="AN13" i="102"/>
  <c r="N13" i="102"/>
  <c r="AU14" i="102"/>
  <c r="AN14" i="102"/>
  <c r="N14" i="102"/>
  <c r="AU15" i="102"/>
  <c r="AN15" i="102"/>
  <c r="N15" i="102"/>
  <c r="AU16" i="102"/>
  <c r="AN16" i="102"/>
  <c r="N16" i="102"/>
  <c r="AU17" i="102"/>
  <c r="AN17" i="102"/>
  <c r="N17" i="102"/>
  <c r="AU18" i="102"/>
  <c r="AN18" i="102"/>
  <c r="N18" i="102"/>
  <c r="AU19" i="102"/>
  <c r="AN19" i="102"/>
  <c r="N19" i="102"/>
  <c r="AU20" i="102"/>
  <c r="AN20" i="102"/>
  <c r="N20" i="102"/>
  <c r="AU21" i="102"/>
  <c r="AN21" i="102"/>
  <c r="N21" i="102"/>
  <c r="AU22" i="102"/>
  <c r="AN22" i="102"/>
  <c r="N22" i="102"/>
  <c r="N42" i="102"/>
  <c r="AO8" i="102"/>
  <c r="Q8" i="102"/>
  <c r="AO9" i="102"/>
  <c r="Q9" i="102"/>
  <c r="AO10" i="102"/>
  <c r="Q10" i="102"/>
  <c r="AO11" i="102"/>
  <c r="Q11" i="102"/>
  <c r="AO12" i="102"/>
  <c r="Q12" i="102"/>
  <c r="AO13" i="102"/>
  <c r="Q13" i="102"/>
  <c r="AO14" i="102"/>
  <c r="Q14" i="102"/>
  <c r="AO15" i="102"/>
  <c r="Q15" i="102"/>
  <c r="AO16" i="102"/>
  <c r="Q16" i="102"/>
  <c r="AO17" i="102"/>
  <c r="Q17" i="102"/>
  <c r="AO18" i="102"/>
  <c r="Q18" i="102"/>
  <c r="AO19" i="102"/>
  <c r="Q19" i="102"/>
  <c r="AO20" i="102"/>
  <c r="Q20" i="102"/>
  <c r="AO21" i="102"/>
  <c r="Q21" i="102"/>
  <c r="AO22" i="102"/>
  <c r="Q22" i="102"/>
  <c r="Q42" i="102"/>
  <c r="AP8" i="102"/>
  <c r="T8" i="102"/>
  <c r="AP9" i="102"/>
  <c r="T9" i="102"/>
  <c r="AP10" i="102"/>
  <c r="T10" i="102"/>
  <c r="AP11" i="102"/>
  <c r="T11" i="102"/>
  <c r="AP12" i="102"/>
  <c r="T12" i="102"/>
  <c r="AP13" i="102"/>
  <c r="T13" i="102"/>
  <c r="AP14" i="102"/>
  <c r="T14" i="102"/>
  <c r="AP15" i="102"/>
  <c r="T15" i="102"/>
  <c r="AP16" i="102"/>
  <c r="T16" i="102"/>
  <c r="AP17" i="102"/>
  <c r="T17" i="102"/>
  <c r="AP18" i="102"/>
  <c r="T18" i="102"/>
  <c r="AP19" i="102"/>
  <c r="T19" i="102"/>
  <c r="AP20" i="102"/>
  <c r="T20" i="102"/>
  <c r="AP21" i="102"/>
  <c r="T21" i="102"/>
  <c r="AP22" i="102"/>
  <c r="T22" i="102"/>
  <c r="T42" i="102"/>
  <c r="U8" i="102"/>
  <c r="U9" i="102"/>
  <c r="U10" i="102"/>
  <c r="U11" i="102"/>
  <c r="U12" i="102"/>
  <c r="U13" i="102"/>
  <c r="U14" i="102"/>
  <c r="U15" i="102"/>
  <c r="U16" i="102"/>
  <c r="U17" i="102"/>
  <c r="U18" i="102"/>
  <c r="U19" i="102"/>
  <c r="U20" i="102"/>
  <c r="U21" i="102"/>
  <c r="U22" i="102"/>
  <c r="U42" i="102"/>
  <c r="AQ8" i="102"/>
  <c r="X8" i="102"/>
  <c r="AQ9" i="102"/>
  <c r="X9" i="102"/>
  <c r="AQ10" i="102"/>
  <c r="X10" i="102"/>
  <c r="AQ11" i="102"/>
  <c r="X11" i="102"/>
  <c r="AQ12" i="102"/>
  <c r="X12" i="102"/>
  <c r="AQ13" i="102"/>
  <c r="X13" i="102"/>
  <c r="AQ14" i="102"/>
  <c r="X14" i="102"/>
  <c r="AQ15" i="102"/>
  <c r="X15" i="102"/>
  <c r="AQ16" i="102"/>
  <c r="X16" i="102"/>
  <c r="AQ17" i="102"/>
  <c r="X17" i="102"/>
  <c r="AQ18" i="102"/>
  <c r="X18" i="102"/>
  <c r="AQ19" i="102"/>
  <c r="X19" i="102"/>
  <c r="AQ20" i="102"/>
  <c r="X20" i="102"/>
  <c r="AQ21" i="102"/>
  <c r="X21" i="102"/>
  <c r="AQ22" i="102"/>
  <c r="X22" i="102"/>
  <c r="X42" i="102"/>
  <c r="AR8" i="102"/>
  <c r="AA8" i="102"/>
  <c r="AR9" i="102"/>
  <c r="AA9" i="102"/>
  <c r="AR10" i="102"/>
  <c r="AA10" i="102"/>
  <c r="AR11" i="102"/>
  <c r="AA11" i="102"/>
  <c r="AR12" i="102"/>
  <c r="AA12" i="102"/>
  <c r="AR13" i="102"/>
  <c r="AA13" i="102"/>
  <c r="AR14" i="102"/>
  <c r="AA14" i="102"/>
  <c r="AR15" i="102"/>
  <c r="AA15" i="102"/>
  <c r="AR16" i="102"/>
  <c r="AA16" i="102"/>
  <c r="AR17" i="102"/>
  <c r="AA17" i="102"/>
  <c r="AR18" i="102"/>
  <c r="AA18" i="102"/>
  <c r="AR19" i="102"/>
  <c r="AA19" i="102"/>
  <c r="AR20" i="102"/>
  <c r="AA20" i="102"/>
  <c r="AR21" i="102"/>
  <c r="AA21" i="102"/>
  <c r="AR22" i="102"/>
  <c r="AA22" i="102"/>
  <c r="AA42" i="102"/>
  <c r="K43" i="102"/>
  <c r="N43" i="102"/>
  <c r="Q43" i="102"/>
  <c r="T43" i="102"/>
  <c r="U43" i="102"/>
  <c r="X43" i="102"/>
  <c r="AA43" i="102"/>
  <c r="K44" i="102"/>
  <c r="N44" i="102"/>
  <c r="Q44" i="102"/>
  <c r="T44" i="102"/>
  <c r="U44" i="102"/>
  <c r="X44" i="102"/>
  <c r="AA44" i="102"/>
  <c r="B6" i="104"/>
  <c r="B7" i="104"/>
  <c r="B8" i="104"/>
  <c r="B9" i="104"/>
  <c r="B10" i="104"/>
  <c r="B11" i="104"/>
  <c r="B12" i="104"/>
  <c r="B13" i="104"/>
  <c r="B14" i="104"/>
  <c r="B15" i="104"/>
  <c r="B16" i="104"/>
  <c r="I5" i="104"/>
  <c r="I16" i="104"/>
  <c r="J16" i="104"/>
  <c r="K16" i="104"/>
  <c r="L16" i="104"/>
  <c r="L5" i="104"/>
  <c r="M16" i="104"/>
  <c r="N16" i="104"/>
  <c r="O5" i="104"/>
  <c r="O16" i="104"/>
  <c r="P16" i="104"/>
  <c r="Q16" i="104"/>
  <c r="R16" i="104"/>
  <c r="R5" i="104"/>
  <c r="S16" i="104"/>
  <c r="T16" i="104"/>
  <c r="U16" i="104"/>
  <c r="V16" i="104"/>
  <c r="W16" i="104"/>
  <c r="B17" i="104"/>
  <c r="I17" i="104"/>
  <c r="J17" i="104"/>
  <c r="K17" i="104"/>
  <c r="L17" i="104"/>
  <c r="M17" i="104"/>
  <c r="N17" i="104"/>
  <c r="O17" i="104"/>
  <c r="P17" i="104"/>
  <c r="Q17" i="104"/>
  <c r="R17" i="104"/>
  <c r="S17" i="104"/>
  <c r="T17" i="104"/>
  <c r="U17" i="104"/>
  <c r="V17" i="104"/>
  <c r="W17" i="104"/>
  <c r="B18" i="104"/>
  <c r="I18" i="104"/>
  <c r="J18" i="104"/>
  <c r="K18" i="104"/>
  <c r="L18" i="104"/>
  <c r="M18" i="104"/>
  <c r="N18" i="104"/>
  <c r="O18" i="104"/>
  <c r="P18" i="104"/>
  <c r="Q18" i="104"/>
  <c r="R18" i="104"/>
  <c r="S18" i="104"/>
  <c r="T18" i="104"/>
  <c r="U18" i="104"/>
  <c r="V18" i="104"/>
  <c r="W18" i="104"/>
  <c r="B19" i="104"/>
  <c r="I19" i="104"/>
  <c r="J19" i="104"/>
  <c r="K19" i="104"/>
  <c r="L19" i="104"/>
  <c r="M19" i="104"/>
  <c r="N19" i="104"/>
  <c r="O19" i="104"/>
  <c r="P19" i="104"/>
  <c r="Q19" i="104"/>
  <c r="R19" i="104"/>
  <c r="S19" i="104"/>
  <c r="T19" i="104"/>
  <c r="U19" i="104"/>
  <c r="V19" i="104"/>
  <c r="W19" i="104"/>
  <c r="B20" i="104"/>
  <c r="I20" i="104"/>
  <c r="J20" i="104"/>
  <c r="K20" i="104"/>
  <c r="L20" i="104"/>
  <c r="M20" i="104"/>
  <c r="N20" i="104"/>
  <c r="O20" i="104"/>
  <c r="P20" i="104"/>
  <c r="Q20" i="104"/>
  <c r="R20" i="104"/>
  <c r="S20" i="104"/>
  <c r="T20" i="104"/>
  <c r="U20" i="104"/>
  <c r="V20" i="104"/>
  <c r="W20" i="104"/>
  <c r="B21" i="104"/>
  <c r="I21" i="104"/>
  <c r="J21" i="104"/>
  <c r="K21" i="104"/>
  <c r="L21" i="104"/>
  <c r="M21" i="104"/>
  <c r="N21" i="104"/>
  <c r="O21" i="104"/>
  <c r="P21" i="104"/>
  <c r="Q21" i="104"/>
  <c r="R21" i="104"/>
  <c r="S21" i="104"/>
  <c r="T21" i="104"/>
  <c r="U21" i="104"/>
  <c r="V21" i="104"/>
  <c r="W21" i="104"/>
  <c r="B22" i="104"/>
  <c r="I22" i="104"/>
  <c r="J22" i="104"/>
  <c r="K22" i="104"/>
  <c r="L22" i="104"/>
  <c r="M22" i="104"/>
  <c r="N22" i="104"/>
  <c r="O22" i="104"/>
  <c r="P22" i="104"/>
  <c r="Q22" i="104"/>
  <c r="R22" i="104"/>
  <c r="S22" i="104"/>
  <c r="T22" i="104"/>
  <c r="U22" i="104"/>
  <c r="V22" i="104"/>
  <c r="W22" i="104"/>
  <c r="B23" i="104"/>
  <c r="I23" i="104"/>
  <c r="J23" i="104"/>
  <c r="K23" i="104"/>
  <c r="L23" i="104"/>
  <c r="M23" i="104"/>
  <c r="N23" i="104"/>
  <c r="O23" i="104"/>
  <c r="P23" i="104"/>
  <c r="Q23" i="104"/>
  <c r="R23" i="104"/>
  <c r="S23" i="104"/>
  <c r="T23" i="104"/>
  <c r="U23" i="104"/>
  <c r="V23" i="104"/>
  <c r="W23" i="104"/>
  <c r="B24" i="104"/>
  <c r="I24" i="104"/>
  <c r="J24" i="104"/>
  <c r="K24" i="104"/>
  <c r="L24" i="104"/>
  <c r="M24" i="104"/>
  <c r="N24" i="104"/>
  <c r="O24" i="104"/>
  <c r="P24" i="104"/>
  <c r="Q24" i="104"/>
  <c r="R24" i="104"/>
  <c r="S24" i="104"/>
  <c r="T24" i="104"/>
  <c r="U24" i="104"/>
  <c r="V24" i="104"/>
  <c r="W24" i="104"/>
  <c r="B25" i="104"/>
  <c r="B26" i="104"/>
  <c r="I26" i="104"/>
  <c r="J26" i="104"/>
  <c r="K26" i="104"/>
  <c r="L26" i="104"/>
  <c r="M26" i="104"/>
  <c r="N26" i="104"/>
  <c r="O26" i="104"/>
  <c r="P26" i="104"/>
  <c r="Q26" i="104"/>
  <c r="R26" i="104"/>
  <c r="S26" i="104"/>
  <c r="T26" i="104"/>
  <c r="U26" i="104"/>
  <c r="V26" i="104"/>
  <c r="W26" i="104"/>
  <c r="B27" i="104"/>
  <c r="I27" i="104"/>
  <c r="J27" i="104"/>
  <c r="K27" i="104"/>
  <c r="L27" i="104"/>
  <c r="M27" i="104"/>
  <c r="N27" i="104"/>
  <c r="O27" i="104"/>
  <c r="P27" i="104"/>
  <c r="Q27" i="104"/>
  <c r="R27" i="104"/>
  <c r="S27" i="104"/>
  <c r="T27" i="104"/>
  <c r="U27" i="104"/>
  <c r="V27" i="104"/>
  <c r="W27" i="104"/>
  <c r="B28" i="104"/>
  <c r="I28" i="104"/>
  <c r="J28" i="104"/>
  <c r="K28" i="104"/>
  <c r="L28" i="104"/>
  <c r="M28" i="104"/>
  <c r="N28" i="104"/>
  <c r="O28" i="104"/>
  <c r="P28" i="104"/>
  <c r="Q28" i="104"/>
  <c r="R28" i="104"/>
  <c r="S28" i="104"/>
  <c r="T28" i="104"/>
  <c r="U28" i="104"/>
  <c r="V28" i="104"/>
  <c r="W28" i="104"/>
  <c r="B29" i="104"/>
  <c r="I29" i="104"/>
  <c r="J29" i="104"/>
  <c r="K29" i="104"/>
  <c r="L29" i="104"/>
  <c r="M29" i="104"/>
  <c r="N29" i="104"/>
  <c r="O29" i="104"/>
  <c r="P29" i="104"/>
  <c r="Q29" i="104"/>
  <c r="R29" i="104"/>
  <c r="S29" i="104"/>
  <c r="T29" i="104"/>
  <c r="U29" i="104"/>
  <c r="V29" i="104"/>
  <c r="W29" i="104"/>
  <c r="B30" i="104"/>
  <c r="I30" i="104"/>
  <c r="J30" i="104"/>
  <c r="K30" i="104"/>
  <c r="L30" i="104"/>
  <c r="M30" i="104"/>
  <c r="N30" i="104"/>
  <c r="O30" i="104"/>
  <c r="P30" i="104"/>
  <c r="Q30" i="104"/>
  <c r="R30" i="104"/>
  <c r="S30" i="104"/>
  <c r="T30" i="104"/>
  <c r="U30" i="104"/>
  <c r="V30" i="104"/>
  <c r="W30" i="104"/>
  <c r="B31" i="104"/>
  <c r="I31" i="104"/>
  <c r="J31" i="104"/>
  <c r="K31" i="104"/>
  <c r="L31" i="104"/>
  <c r="M31" i="104"/>
  <c r="N31" i="104"/>
  <c r="O31" i="104"/>
  <c r="P31" i="104"/>
  <c r="Q31" i="104"/>
  <c r="R31" i="104"/>
  <c r="S31" i="104"/>
  <c r="T31" i="104"/>
  <c r="U31" i="104"/>
  <c r="V31" i="104"/>
  <c r="W31" i="104"/>
  <c r="B32" i="104"/>
  <c r="I32" i="104"/>
  <c r="J32" i="104"/>
  <c r="K32" i="104"/>
  <c r="L32" i="104"/>
  <c r="M32" i="104"/>
  <c r="N32" i="104"/>
  <c r="O32" i="104"/>
  <c r="P32" i="104"/>
  <c r="Q32" i="104"/>
  <c r="R32" i="104"/>
  <c r="S32" i="104"/>
  <c r="T32" i="104"/>
  <c r="U32" i="104"/>
  <c r="V32" i="104"/>
  <c r="W32" i="104"/>
  <c r="B33" i="104"/>
  <c r="I33" i="104"/>
  <c r="J33" i="104"/>
  <c r="K33" i="104"/>
  <c r="L33" i="104"/>
  <c r="M33" i="104"/>
  <c r="N33" i="104"/>
  <c r="O33" i="104"/>
  <c r="P33" i="104"/>
  <c r="Q33" i="104"/>
  <c r="R33" i="104"/>
  <c r="S33" i="104"/>
  <c r="T33" i="104"/>
  <c r="U33" i="104"/>
  <c r="V33" i="104"/>
  <c r="W33" i="104"/>
  <c r="B34" i="104"/>
  <c r="I34" i="104"/>
  <c r="J34" i="104"/>
  <c r="K34" i="104"/>
  <c r="L34" i="104"/>
  <c r="M34" i="104"/>
  <c r="N34" i="104"/>
  <c r="O34" i="104"/>
  <c r="P34" i="104"/>
  <c r="Q34" i="104"/>
  <c r="R34" i="104"/>
  <c r="S34" i="104"/>
  <c r="T34" i="104"/>
  <c r="U34" i="104"/>
  <c r="V34" i="104"/>
  <c r="W34" i="104"/>
  <c r="B7" i="136"/>
  <c r="B8" i="136"/>
  <c r="B9" i="136"/>
  <c r="B13" i="136"/>
  <c r="B12" i="136"/>
  <c r="B11" i="136"/>
  <c r="B10" i="136"/>
  <c r="E6" i="136"/>
  <c r="P35" i="125"/>
  <c r="J35" i="125"/>
  <c r="D35" i="125"/>
  <c r="P34" i="125"/>
  <c r="J34" i="125"/>
  <c r="D34" i="125"/>
  <c r="P36" i="125"/>
  <c r="J36" i="125"/>
  <c r="D36" i="125"/>
  <c r="O134" i="104"/>
  <c r="R134" i="104"/>
  <c r="O125" i="104"/>
  <c r="R125" i="104"/>
  <c r="O115" i="104"/>
  <c r="R115" i="104"/>
  <c r="O105" i="104"/>
  <c r="R105" i="104"/>
  <c r="O95" i="104"/>
  <c r="R95" i="104"/>
  <c r="H137" i="104"/>
  <c r="D137" i="104"/>
  <c r="Q137" i="104"/>
  <c r="T137" i="104"/>
  <c r="H136" i="104"/>
  <c r="D136" i="104"/>
  <c r="Q136" i="104"/>
  <c r="T136" i="104"/>
  <c r="B13" i="118"/>
  <c r="D13" i="118"/>
  <c r="B11" i="118"/>
  <c r="D11" i="118"/>
  <c r="B10" i="118"/>
  <c r="D10" i="118"/>
  <c r="B9" i="118"/>
  <c r="D9" i="118"/>
  <c r="E6" i="118"/>
  <c r="B8" i="118"/>
  <c r="D8" i="118"/>
  <c r="B7" i="118"/>
  <c r="D7" i="118"/>
  <c r="V42" i="103"/>
  <c r="W42" i="103"/>
  <c r="X42" i="103"/>
  <c r="Y42" i="103"/>
  <c r="Z42" i="103"/>
  <c r="AA42" i="103"/>
  <c r="AB42" i="103"/>
  <c r="AD42" i="103"/>
  <c r="AE42" i="103"/>
  <c r="AF42" i="103"/>
  <c r="AG42" i="103"/>
  <c r="V43" i="103"/>
  <c r="W43" i="103"/>
  <c r="X43" i="103"/>
  <c r="Y43" i="103"/>
  <c r="Z43" i="103"/>
  <c r="AA43" i="103"/>
  <c r="AB43" i="103"/>
  <c r="AD43" i="103"/>
  <c r="AE43" i="103"/>
  <c r="AF43" i="103"/>
  <c r="AG43" i="103"/>
  <c r="V44" i="103"/>
  <c r="W44" i="103"/>
  <c r="X44" i="103"/>
  <c r="Y44" i="103"/>
  <c r="Z44" i="103"/>
  <c r="AA44" i="103"/>
  <c r="AB44" i="103"/>
  <c r="AD44" i="103"/>
  <c r="AE44" i="103"/>
  <c r="AF44" i="103"/>
  <c r="AG44" i="103"/>
  <c r="U44" i="103"/>
  <c r="U43" i="103"/>
  <c r="U42" i="103"/>
  <c r="U37" i="103"/>
  <c r="V34" i="103"/>
  <c r="V37" i="103"/>
  <c r="W34" i="103"/>
  <c r="W37" i="103"/>
  <c r="X37" i="103"/>
  <c r="Y37" i="103"/>
  <c r="Z34" i="103"/>
  <c r="Z37" i="103"/>
  <c r="AA34" i="103"/>
  <c r="AA37" i="103"/>
  <c r="AB37" i="103"/>
  <c r="U38" i="103"/>
  <c r="V38" i="103"/>
  <c r="W38" i="103"/>
  <c r="X38" i="103"/>
  <c r="Y38" i="103"/>
  <c r="Z38" i="103"/>
  <c r="AA38" i="103"/>
  <c r="AB38" i="103"/>
  <c r="U39" i="103"/>
  <c r="V39" i="103"/>
  <c r="W39" i="103"/>
  <c r="X39" i="103"/>
  <c r="Y39" i="103"/>
  <c r="Z39" i="103"/>
  <c r="AA39" i="103"/>
  <c r="AB39" i="103"/>
  <c r="AE37" i="103"/>
  <c r="AF37" i="103"/>
  <c r="AG37" i="103"/>
  <c r="AE38" i="103"/>
  <c r="AF38" i="103"/>
  <c r="AG38" i="103"/>
  <c r="AE39" i="103"/>
  <c r="AF39" i="103"/>
  <c r="AG39" i="103"/>
  <c r="AD39" i="103"/>
  <c r="AD38" i="103"/>
  <c r="AD37" i="103"/>
  <c r="BX35" i="29"/>
  <c r="BW35" i="29"/>
  <c r="BX34" i="29"/>
  <c r="BW34" i="29"/>
  <c r="BX33" i="29"/>
  <c r="BW33" i="29"/>
  <c r="BX32" i="29"/>
  <c r="BW32" i="29"/>
  <c r="BX31" i="29"/>
  <c r="BW31" i="29"/>
  <c r="BX30" i="29"/>
  <c r="BW30" i="29"/>
  <c r="BX29" i="29"/>
  <c r="BW29" i="29"/>
  <c r="BX28" i="29"/>
  <c r="BW28" i="29"/>
  <c r="BX27" i="29"/>
  <c r="BW27" i="29"/>
  <c r="BX26" i="29"/>
  <c r="BW26" i="29"/>
  <c r="BX25" i="29"/>
  <c r="BW25" i="29"/>
  <c r="BX24" i="29"/>
  <c r="BW24" i="29"/>
  <c r="K38" i="102"/>
  <c r="E9" i="103"/>
  <c r="E10" i="103"/>
  <c r="E11" i="103"/>
  <c r="E12" i="103"/>
  <c r="E13" i="103"/>
  <c r="E14" i="103"/>
  <c r="E15" i="103"/>
  <c r="E16" i="103"/>
  <c r="E17" i="103"/>
  <c r="E18" i="103"/>
  <c r="E19" i="103"/>
  <c r="E20" i="103"/>
  <c r="E21" i="103"/>
  <c r="E22" i="103"/>
  <c r="E23" i="103"/>
  <c r="E24" i="103"/>
  <c r="E25" i="103"/>
  <c r="E26" i="103"/>
  <c r="E27" i="103"/>
  <c r="E28" i="103"/>
  <c r="C28" i="103"/>
  <c r="I28" i="103"/>
  <c r="F28" i="103"/>
  <c r="E29" i="103"/>
  <c r="C29" i="103"/>
  <c r="I29" i="103"/>
  <c r="F29" i="103"/>
  <c r="E30" i="103"/>
  <c r="C30" i="103"/>
  <c r="I30" i="103"/>
  <c r="F30" i="103"/>
  <c r="E31" i="103"/>
  <c r="C31" i="103"/>
  <c r="I31" i="103"/>
  <c r="F31" i="103"/>
  <c r="E32" i="103"/>
  <c r="C32" i="103"/>
  <c r="I32" i="103"/>
  <c r="F32" i="103"/>
  <c r="E33" i="103"/>
  <c r="C33" i="103"/>
  <c r="I33" i="103"/>
  <c r="F33" i="103"/>
  <c r="E34" i="103"/>
  <c r="C34" i="103"/>
  <c r="I34" i="103"/>
  <c r="F34" i="103"/>
  <c r="E35" i="103"/>
  <c r="C35" i="103"/>
  <c r="I35" i="103"/>
  <c r="F35" i="103"/>
  <c r="C10" i="103"/>
  <c r="I10" i="103"/>
  <c r="F10" i="103"/>
  <c r="C11" i="103"/>
  <c r="I11" i="103"/>
  <c r="F11" i="103"/>
  <c r="C12" i="103"/>
  <c r="I12" i="103"/>
  <c r="F12" i="103"/>
  <c r="C13" i="103"/>
  <c r="I13" i="103"/>
  <c r="F13" i="103"/>
  <c r="C14" i="103"/>
  <c r="I14" i="103"/>
  <c r="F14" i="103"/>
  <c r="C15" i="103"/>
  <c r="I15" i="103"/>
  <c r="F15" i="103"/>
  <c r="C16" i="103"/>
  <c r="I16" i="103"/>
  <c r="F16" i="103"/>
  <c r="C17" i="103"/>
  <c r="I17" i="103"/>
  <c r="F17" i="103"/>
  <c r="C18" i="103"/>
  <c r="I18" i="103"/>
  <c r="F18" i="103"/>
  <c r="C19" i="103"/>
  <c r="I19" i="103"/>
  <c r="F19" i="103"/>
  <c r="C20" i="103"/>
  <c r="I20" i="103"/>
  <c r="F20" i="103"/>
  <c r="C21" i="103"/>
  <c r="I21" i="103"/>
  <c r="F21" i="103"/>
  <c r="C22" i="103"/>
  <c r="I22" i="103"/>
  <c r="F22" i="103"/>
  <c r="C23" i="103"/>
  <c r="I23" i="103"/>
  <c r="F23" i="103"/>
  <c r="C24" i="103"/>
  <c r="I24" i="103"/>
  <c r="F24" i="103"/>
  <c r="C25" i="103"/>
  <c r="I25" i="103"/>
  <c r="F25" i="103"/>
  <c r="C26" i="103"/>
  <c r="I26" i="103"/>
  <c r="F26" i="103"/>
  <c r="C27" i="103"/>
  <c r="I27" i="103"/>
  <c r="F27" i="103"/>
  <c r="C9" i="103"/>
  <c r="I9" i="103"/>
  <c r="F9" i="103"/>
  <c r="T37" i="102"/>
  <c r="T38" i="102"/>
  <c r="T39" i="102"/>
  <c r="J27" i="102"/>
  <c r="J28" i="102"/>
  <c r="J30" i="102"/>
  <c r="J31" i="102"/>
  <c r="J32" i="102"/>
  <c r="N37" i="102"/>
  <c r="Q37" i="102"/>
  <c r="U37" i="102"/>
  <c r="X37" i="102"/>
  <c r="AA37" i="102"/>
  <c r="N38" i="102"/>
  <c r="Q38" i="102"/>
  <c r="U38" i="102"/>
  <c r="X38" i="102"/>
  <c r="AA38" i="102"/>
  <c r="N39" i="102"/>
  <c r="Q39" i="102"/>
  <c r="U39" i="102"/>
  <c r="X39" i="102"/>
  <c r="AA39" i="102"/>
  <c r="F137" i="104"/>
  <c r="K137" i="104"/>
  <c r="N137" i="104"/>
  <c r="F136" i="104"/>
  <c r="K136" i="104"/>
  <c r="N136" i="104"/>
  <c r="W134" i="104"/>
  <c r="V134" i="104"/>
  <c r="U134" i="104"/>
  <c r="Q134" i="104"/>
  <c r="T134" i="104"/>
  <c r="S134" i="104"/>
  <c r="P134" i="104"/>
  <c r="K134" i="104"/>
  <c r="N134" i="104"/>
  <c r="M134" i="104"/>
  <c r="I134" i="104"/>
  <c r="L134" i="104"/>
  <c r="J134" i="104"/>
  <c r="B35" i="104"/>
  <c r="B36" i="104"/>
  <c r="B37" i="104"/>
  <c r="B38" i="104"/>
  <c r="B39" i="104"/>
  <c r="B40" i="104"/>
  <c r="B41" i="104"/>
  <c r="B42" i="104"/>
  <c r="B43" i="104"/>
  <c r="B44" i="104"/>
  <c r="B45" i="104"/>
  <c r="B46" i="104"/>
  <c r="B47" i="104"/>
  <c r="B48" i="104"/>
  <c r="B49" i="104"/>
  <c r="B50" i="104"/>
  <c r="B51" i="104"/>
  <c r="B52" i="104"/>
  <c r="B53" i="104"/>
  <c r="B54" i="104"/>
  <c r="B55" i="104"/>
  <c r="B56" i="104"/>
  <c r="B57" i="104"/>
  <c r="B58" i="104"/>
  <c r="B59" i="104"/>
  <c r="B60" i="104"/>
  <c r="B61" i="104"/>
  <c r="B62" i="104"/>
  <c r="B63" i="104"/>
  <c r="B64" i="104"/>
  <c r="B65" i="104"/>
  <c r="B66" i="104"/>
  <c r="B67" i="104"/>
  <c r="B68" i="104"/>
  <c r="B69" i="104"/>
  <c r="B70" i="104"/>
  <c r="B71" i="104"/>
  <c r="B72" i="104"/>
  <c r="B73" i="104"/>
  <c r="B74" i="104"/>
  <c r="B75" i="104"/>
  <c r="B76" i="104"/>
  <c r="B77" i="104"/>
  <c r="B78" i="104"/>
  <c r="B79" i="104"/>
  <c r="B80" i="104"/>
  <c r="B81" i="104"/>
  <c r="B82" i="104"/>
  <c r="B83" i="104"/>
  <c r="B84" i="104"/>
  <c r="B85" i="104"/>
  <c r="B86" i="104"/>
  <c r="B87" i="104"/>
  <c r="B88" i="104"/>
  <c r="B89" i="104"/>
  <c r="B90" i="104"/>
  <c r="B91" i="104"/>
  <c r="B92" i="104"/>
  <c r="B93" i="104"/>
  <c r="B94" i="104"/>
  <c r="B95" i="104"/>
  <c r="B96" i="104"/>
  <c r="B97" i="104"/>
  <c r="B98" i="104"/>
  <c r="B99" i="104"/>
  <c r="B100" i="104"/>
  <c r="B101" i="104"/>
  <c r="B102" i="104"/>
  <c r="B103" i="104"/>
  <c r="B105" i="104"/>
  <c r="B106" i="104"/>
  <c r="B107" i="104"/>
  <c r="B108" i="104"/>
  <c r="B109" i="104"/>
  <c r="B110" i="104"/>
  <c r="B111" i="104"/>
  <c r="B112" i="104"/>
  <c r="B113" i="104"/>
  <c r="B115" i="104"/>
  <c r="B116" i="104"/>
  <c r="B117" i="104"/>
  <c r="B118" i="104"/>
  <c r="B119" i="104"/>
  <c r="B120" i="104"/>
  <c r="B121" i="104"/>
  <c r="B122" i="104"/>
  <c r="B123" i="104"/>
  <c r="B125" i="104"/>
  <c r="B126" i="104"/>
  <c r="B127" i="104"/>
  <c r="B128" i="104"/>
  <c r="B129" i="104"/>
  <c r="B130" i="104"/>
  <c r="B131" i="104"/>
  <c r="B132" i="104"/>
  <c r="B133" i="104"/>
  <c r="B134" i="104"/>
  <c r="W133" i="104"/>
  <c r="V133" i="104"/>
  <c r="U133" i="104"/>
  <c r="Q133" i="104"/>
  <c r="T133" i="104"/>
  <c r="S133" i="104"/>
  <c r="O133" i="104"/>
  <c r="R133" i="104"/>
  <c r="P133" i="104"/>
  <c r="K133" i="104"/>
  <c r="N133" i="104"/>
  <c r="M133" i="104"/>
  <c r="I133" i="104"/>
  <c r="L133" i="104"/>
  <c r="J133" i="104"/>
  <c r="W132" i="104"/>
  <c r="V132" i="104"/>
  <c r="U132" i="104"/>
  <c r="Q132" i="104"/>
  <c r="T132" i="104"/>
  <c r="S132" i="104"/>
  <c r="O132" i="104"/>
  <c r="R132" i="104"/>
  <c r="P132" i="104"/>
  <c r="K132" i="104"/>
  <c r="N132" i="104"/>
  <c r="M132" i="104"/>
  <c r="I132" i="104"/>
  <c r="L132" i="104"/>
  <c r="J132" i="104"/>
  <c r="W131" i="104"/>
  <c r="V131" i="104"/>
  <c r="U131" i="104"/>
  <c r="Q131" i="104"/>
  <c r="T131" i="104"/>
  <c r="S131" i="104"/>
  <c r="O131" i="104"/>
  <c r="R131" i="104"/>
  <c r="P131" i="104"/>
  <c r="K131" i="104"/>
  <c r="N131" i="104"/>
  <c r="M131" i="104"/>
  <c r="I131" i="104"/>
  <c r="L131" i="104"/>
  <c r="J131" i="104"/>
  <c r="W130" i="104"/>
  <c r="V130" i="104"/>
  <c r="U130" i="104"/>
  <c r="Q130" i="104"/>
  <c r="T130" i="104"/>
  <c r="S130" i="104"/>
  <c r="O130" i="104"/>
  <c r="R130" i="104"/>
  <c r="P130" i="104"/>
  <c r="K130" i="104"/>
  <c r="N130" i="104"/>
  <c r="M130" i="104"/>
  <c r="I130" i="104"/>
  <c r="L130" i="104"/>
  <c r="J130" i="104"/>
  <c r="W129" i="104"/>
  <c r="V129" i="104"/>
  <c r="U129" i="104"/>
  <c r="Q129" i="104"/>
  <c r="T129" i="104"/>
  <c r="S129" i="104"/>
  <c r="O129" i="104"/>
  <c r="R129" i="104"/>
  <c r="P129" i="104"/>
  <c r="K129" i="104"/>
  <c r="N129" i="104"/>
  <c r="M129" i="104"/>
  <c r="I129" i="104"/>
  <c r="L129" i="104"/>
  <c r="J129" i="104"/>
  <c r="W128" i="104"/>
  <c r="V128" i="104"/>
  <c r="U128" i="104"/>
  <c r="Q128" i="104"/>
  <c r="T128" i="104"/>
  <c r="S128" i="104"/>
  <c r="O128" i="104"/>
  <c r="R128" i="104"/>
  <c r="P128" i="104"/>
  <c r="K128" i="104"/>
  <c r="N128" i="104"/>
  <c r="M128" i="104"/>
  <c r="I128" i="104"/>
  <c r="L128" i="104"/>
  <c r="J128" i="104"/>
  <c r="W127" i="104"/>
  <c r="V127" i="104"/>
  <c r="U127" i="104"/>
  <c r="Q127" i="104"/>
  <c r="T127" i="104"/>
  <c r="S127" i="104"/>
  <c r="O127" i="104"/>
  <c r="R127" i="104"/>
  <c r="P127" i="104"/>
  <c r="K127" i="104"/>
  <c r="N127" i="104"/>
  <c r="M127" i="104"/>
  <c r="I127" i="104"/>
  <c r="L127" i="104"/>
  <c r="J127" i="104"/>
  <c r="W126" i="104"/>
  <c r="V126" i="104"/>
  <c r="U126" i="104"/>
  <c r="Q126" i="104"/>
  <c r="T126" i="104"/>
  <c r="S126" i="104"/>
  <c r="O126" i="104"/>
  <c r="R126" i="104"/>
  <c r="P126" i="104"/>
  <c r="K126" i="104"/>
  <c r="N126" i="104"/>
  <c r="M126" i="104"/>
  <c r="I126" i="104"/>
  <c r="L126" i="104"/>
  <c r="J126" i="104"/>
  <c r="W125" i="104"/>
  <c r="V125" i="104"/>
  <c r="U125" i="104"/>
  <c r="Q125" i="104"/>
  <c r="T125" i="104"/>
  <c r="S125" i="104"/>
  <c r="P125" i="104"/>
  <c r="K125" i="104"/>
  <c r="N125" i="104"/>
  <c r="M125" i="104"/>
  <c r="I125" i="104"/>
  <c r="L125" i="104"/>
  <c r="J125" i="104"/>
  <c r="W123" i="104"/>
  <c r="V123" i="104"/>
  <c r="U123" i="104"/>
  <c r="Q123" i="104"/>
  <c r="T123" i="104"/>
  <c r="S123" i="104"/>
  <c r="O123" i="104"/>
  <c r="R123" i="104"/>
  <c r="P123" i="104"/>
  <c r="K123" i="104"/>
  <c r="N123" i="104"/>
  <c r="M123" i="104"/>
  <c r="I123" i="104"/>
  <c r="L123" i="104"/>
  <c r="J123" i="104"/>
  <c r="W122" i="104"/>
  <c r="V122" i="104"/>
  <c r="U122" i="104"/>
  <c r="Q122" i="104"/>
  <c r="T122" i="104"/>
  <c r="S122" i="104"/>
  <c r="O122" i="104"/>
  <c r="R122" i="104"/>
  <c r="P122" i="104"/>
  <c r="K122" i="104"/>
  <c r="N122" i="104"/>
  <c r="M122" i="104"/>
  <c r="I122" i="104"/>
  <c r="L122" i="104"/>
  <c r="J122" i="104"/>
  <c r="W121" i="104"/>
  <c r="V121" i="104"/>
  <c r="U121" i="104"/>
  <c r="Q121" i="104"/>
  <c r="T121" i="104"/>
  <c r="S121" i="104"/>
  <c r="O121" i="104"/>
  <c r="R121" i="104"/>
  <c r="P121" i="104"/>
  <c r="K121" i="104"/>
  <c r="N121" i="104"/>
  <c r="M121" i="104"/>
  <c r="I121" i="104"/>
  <c r="L121" i="104"/>
  <c r="J121" i="104"/>
  <c r="W120" i="104"/>
  <c r="V120" i="104"/>
  <c r="U120" i="104"/>
  <c r="Q120" i="104"/>
  <c r="T120" i="104"/>
  <c r="S120" i="104"/>
  <c r="O120" i="104"/>
  <c r="R120" i="104"/>
  <c r="P120" i="104"/>
  <c r="K120" i="104"/>
  <c r="N120" i="104"/>
  <c r="M120" i="104"/>
  <c r="I120" i="104"/>
  <c r="L120" i="104"/>
  <c r="J120" i="104"/>
  <c r="W119" i="104"/>
  <c r="V119" i="104"/>
  <c r="U119" i="104"/>
  <c r="Q119" i="104"/>
  <c r="T119" i="104"/>
  <c r="S119" i="104"/>
  <c r="O119" i="104"/>
  <c r="R119" i="104"/>
  <c r="P119" i="104"/>
  <c r="K119" i="104"/>
  <c r="N119" i="104"/>
  <c r="M119" i="104"/>
  <c r="I119" i="104"/>
  <c r="L119" i="104"/>
  <c r="J119" i="104"/>
  <c r="W118" i="104"/>
  <c r="V118" i="104"/>
  <c r="U118" i="104"/>
  <c r="Q118" i="104"/>
  <c r="T118" i="104"/>
  <c r="S118" i="104"/>
  <c r="O118" i="104"/>
  <c r="R118" i="104"/>
  <c r="P118" i="104"/>
  <c r="K118" i="104"/>
  <c r="N118" i="104"/>
  <c r="M118" i="104"/>
  <c r="I118" i="104"/>
  <c r="L118" i="104"/>
  <c r="J118" i="104"/>
  <c r="W117" i="104"/>
  <c r="V117" i="104"/>
  <c r="U117" i="104"/>
  <c r="Q117" i="104"/>
  <c r="T117" i="104"/>
  <c r="S117" i="104"/>
  <c r="O117" i="104"/>
  <c r="R117" i="104"/>
  <c r="P117" i="104"/>
  <c r="K117" i="104"/>
  <c r="N117" i="104"/>
  <c r="M117" i="104"/>
  <c r="I117" i="104"/>
  <c r="L117" i="104"/>
  <c r="J117" i="104"/>
  <c r="W116" i="104"/>
  <c r="V116" i="104"/>
  <c r="U116" i="104"/>
  <c r="Q116" i="104"/>
  <c r="T116" i="104"/>
  <c r="S116" i="104"/>
  <c r="O116" i="104"/>
  <c r="R116" i="104"/>
  <c r="P116" i="104"/>
  <c r="K116" i="104"/>
  <c r="N116" i="104"/>
  <c r="M116" i="104"/>
  <c r="I116" i="104"/>
  <c r="L116" i="104"/>
  <c r="J116" i="104"/>
  <c r="W115" i="104"/>
  <c r="V115" i="104"/>
  <c r="U115" i="104"/>
  <c r="Q115" i="104"/>
  <c r="T115" i="104"/>
  <c r="S115" i="104"/>
  <c r="P115" i="104"/>
  <c r="K115" i="104"/>
  <c r="N115" i="104"/>
  <c r="M115" i="104"/>
  <c r="I115" i="104"/>
  <c r="L115" i="104"/>
  <c r="J115" i="104"/>
  <c r="W113" i="104"/>
  <c r="V113" i="104"/>
  <c r="U113" i="104"/>
  <c r="Q113" i="104"/>
  <c r="T113" i="104"/>
  <c r="S113" i="104"/>
  <c r="O113" i="104"/>
  <c r="R113" i="104"/>
  <c r="P113" i="104"/>
  <c r="K113" i="104"/>
  <c r="N113" i="104"/>
  <c r="M113" i="104"/>
  <c r="I113" i="104"/>
  <c r="L113" i="104"/>
  <c r="J113" i="104"/>
  <c r="W112" i="104"/>
  <c r="V112" i="104"/>
  <c r="U112" i="104"/>
  <c r="Q112" i="104"/>
  <c r="T112" i="104"/>
  <c r="S112" i="104"/>
  <c r="O112" i="104"/>
  <c r="R112" i="104"/>
  <c r="P112" i="104"/>
  <c r="K112" i="104"/>
  <c r="N112" i="104"/>
  <c r="M112" i="104"/>
  <c r="I112" i="104"/>
  <c r="L112" i="104"/>
  <c r="J112" i="104"/>
  <c r="W111" i="104"/>
  <c r="V111" i="104"/>
  <c r="U111" i="104"/>
  <c r="Q111" i="104"/>
  <c r="T111" i="104"/>
  <c r="S111" i="104"/>
  <c r="O111" i="104"/>
  <c r="R111" i="104"/>
  <c r="P111" i="104"/>
  <c r="K111" i="104"/>
  <c r="N111" i="104"/>
  <c r="M111" i="104"/>
  <c r="I111" i="104"/>
  <c r="L111" i="104"/>
  <c r="J111" i="104"/>
  <c r="W110" i="104"/>
  <c r="V110" i="104"/>
  <c r="U110" i="104"/>
  <c r="Q110" i="104"/>
  <c r="T110" i="104"/>
  <c r="S110" i="104"/>
  <c r="O110" i="104"/>
  <c r="R110" i="104"/>
  <c r="P110" i="104"/>
  <c r="K110" i="104"/>
  <c r="N110" i="104"/>
  <c r="M110" i="104"/>
  <c r="I110" i="104"/>
  <c r="L110" i="104"/>
  <c r="J110" i="104"/>
  <c r="W109" i="104"/>
  <c r="V109" i="104"/>
  <c r="U109" i="104"/>
  <c r="Q109" i="104"/>
  <c r="T109" i="104"/>
  <c r="S109" i="104"/>
  <c r="O109" i="104"/>
  <c r="R109" i="104"/>
  <c r="P109" i="104"/>
  <c r="K109" i="104"/>
  <c r="N109" i="104"/>
  <c r="M109" i="104"/>
  <c r="I109" i="104"/>
  <c r="L109" i="104"/>
  <c r="J109" i="104"/>
  <c r="W108" i="104"/>
  <c r="V108" i="104"/>
  <c r="U108" i="104"/>
  <c r="Q108" i="104"/>
  <c r="T108" i="104"/>
  <c r="S108" i="104"/>
  <c r="O108" i="104"/>
  <c r="R108" i="104"/>
  <c r="P108" i="104"/>
  <c r="K108" i="104"/>
  <c r="N108" i="104"/>
  <c r="M108" i="104"/>
  <c r="I108" i="104"/>
  <c r="L108" i="104"/>
  <c r="J108" i="104"/>
  <c r="W107" i="104"/>
  <c r="V107" i="104"/>
  <c r="U107" i="104"/>
  <c r="Q107" i="104"/>
  <c r="T107" i="104"/>
  <c r="S107" i="104"/>
  <c r="O107" i="104"/>
  <c r="R107" i="104"/>
  <c r="P107" i="104"/>
  <c r="K107" i="104"/>
  <c r="N107" i="104"/>
  <c r="M107" i="104"/>
  <c r="I107" i="104"/>
  <c r="L107" i="104"/>
  <c r="J107" i="104"/>
  <c r="W106" i="104"/>
  <c r="V106" i="104"/>
  <c r="U106" i="104"/>
  <c r="Q106" i="104"/>
  <c r="T106" i="104"/>
  <c r="S106" i="104"/>
  <c r="O106" i="104"/>
  <c r="R106" i="104"/>
  <c r="P106" i="104"/>
  <c r="K106" i="104"/>
  <c r="N106" i="104"/>
  <c r="M106" i="104"/>
  <c r="I106" i="104"/>
  <c r="L106" i="104"/>
  <c r="J106" i="104"/>
  <c r="W105" i="104"/>
  <c r="V105" i="104"/>
  <c r="U105" i="104"/>
  <c r="Q105" i="104"/>
  <c r="T105" i="104"/>
  <c r="S105" i="104"/>
  <c r="P105" i="104"/>
  <c r="K105" i="104"/>
  <c r="N105" i="104"/>
  <c r="M105" i="104"/>
  <c r="I105" i="104"/>
  <c r="L105" i="104"/>
  <c r="J105" i="104"/>
  <c r="W103" i="104"/>
  <c r="V103" i="104"/>
  <c r="U103" i="104"/>
  <c r="Q103" i="104"/>
  <c r="T103" i="104"/>
  <c r="S103" i="104"/>
  <c r="O103" i="104"/>
  <c r="R103" i="104"/>
  <c r="P103" i="104"/>
  <c r="K103" i="104"/>
  <c r="N103" i="104"/>
  <c r="M103" i="104"/>
  <c r="I103" i="104"/>
  <c r="L103" i="104"/>
  <c r="J103" i="104"/>
  <c r="W102" i="104"/>
  <c r="V102" i="104"/>
  <c r="U102" i="104"/>
  <c r="Q102" i="104"/>
  <c r="T102" i="104"/>
  <c r="S102" i="104"/>
  <c r="O102" i="104"/>
  <c r="R102" i="104"/>
  <c r="P102" i="104"/>
  <c r="K102" i="104"/>
  <c r="N102" i="104"/>
  <c r="M102" i="104"/>
  <c r="I102" i="104"/>
  <c r="L102" i="104"/>
  <c r="J102" i="104"/>
  <c r="W101" i="104"/>
  <c r="V101" i="104"/>
  <c r="U101" i="104"/>
  <c r="Q101" i="104"/>
  <c r="T101" i="104"/>
  <c r="S101" i="104"/>
  <c r="O101" i="104"/>
  <c r="R101" i="104"/>
  <c r="P101" i="104"/>
  <c r="K101" i="104"/>
  <c r="N101" i="104"/>
  <c r="M101" i="104"/>
  <c r="I101" i="104"/>
  <c r="L101" i="104"/>
  <c r="J101" i="104"/>
  <c r="W100" i="104"/>
  <c r="V100" i="104"/>
  <c r="U100" i="104"/>
  <c r="Q100" i="104"/>
  <c r="T100" i="104"/>
  <c r="S100" i="104"/>
  <c r="O100" i="104"/>
  <c r="R100" i="104"/>
  <c r="P100" i="104"/>
  <c r="K100" i="104"/>
  <c r="N100" i="104"/>
  <c r="M100" i="104"/>
  <c r="I100" i="104"/>
  <c r="L100" i="104"/>
  <c r="J100" i="104"/>
  <c r="W99" i="104"/>
  <c r="V99" i="104"/>
  <c r="U99" i="104"/>
  <c r="Q99" i="104"/>
  <c r="T99" i="104"/>
  <c r="S99" i="104"/>
  <c r="O99" i="104"/>
  <c r="R99" i="104"/>
  <c r="P99" i="104"/>
  <c r="K99" i="104"/>
  <c r="N99" i="104"/>
  <c r="M99" i="104"/>
  <c r="I99" i="104"/>
  <c r="L99" i="104"/>
  <c r="J99" i="104"/>
  <c r="W98" i="104"/>
  <c r="V98" i="104"/>
  <c r="U98" i="104"/>
  <c r="Q98" i="104"/>
  <c r="T98" i="104"/>
  <c r="S98" i="104"/>
  <c r="O98" i="104"/>
  <c r="R98" i="104"/>
  <c r="P98" i="104"/>
  <c r="K98" i="104"/>
  <c r="N98" i="104"/>
  <c r="M98" i="104"/>
  <c r="I98" i="104"/>
  <c r="L98" i="104"/>
  <c r="J98" i="104"/>
  <c r="W97" i="104"/>
  <c r="V97" i="104"/>
  <c r="U97" i="104"/>
  <c r="Q97" i="104"/>
  <c r="T97" i="104"/>
  <c r="S97" i="104"/>
  <c r="O97" i="104"/>
  <c r="R97" i="104"/>
  <c r="P97" i="104"/>
  <c r="K97" i="104"/>
  <c r="N97" i="104"/>
  <c r="M97" i="104"/>
  <c r="I97" i="104"/>
  <c r="L97" i="104"/>
  <c r="J97" i="104"/>
  <c r="W96" i="104"/>
  <c r="V96" i="104"/>
  <c r="U96" i="104"/>
  <c r="Q96" i="104"/>
  <c r="T96" i="104"/>
  <c r="S96" i="104"/>
  <c r="O96" i="104"/>
  <c r="R96" i="104"/>
  <c r="P96" i="104"/>
  <c r="K96" i="104"/>
  <c r="N96" i="104"/>
  <c r="M96" i="104"/>
  <c r="I96" i="104"/>
  <c r="L96" i="104"/>
  <c r="J96" i="104"/>
  <c r="W95" i="104"/>
  <c r="V95" i="104"/>
  <c r="U95" i="104"/>
  <c r="Q95" i="104"/>
  <c r="T95" i="104"/>
  <c r="S95" i="104"/>
  <c r="P95" i="104"/>
  <c r="K95" i="104"/>
  <c r="N95" i="104"/>
  <c r="M95" i="104"/>
  <c r="I95" i="104"/>
  <c r="L95" i="104"/>
  <c r="J95" i="104"/>
  <c r="W94" i="104"/>
  <c r="V94" i="104"/>
  <c r="U94" i="104"/>
  <c r="Q94" i="104"/>
  <c r="T94" i="104"/>
  <c r="S94" i="104"/>
  <c r="O94" i="104"/>
  <c r="R94" i="104"/>
  <c r="P94" i="104"/>
  <c r="K94" i="104"/>
  <c r="N94" i="104"/>
  <c r="M94" i="104"/>
  <c r="I94" i="104"/>
  <c r="L94" i="104"/>
  <c r="J94" i="104"/>
  <c r="W93" i="104"/>
  <c r="V93" i="104"/>
  <c r="U93" i="104"/>
  <c r="Q93" i="104"/>
  <c r="T93" i="104"/>
  <c r="S93" i="104"/>
  <c r="O93" i="104"/>
  <c r="R93" i="104"/>
  <c r="P93" i="104"/>
  <c r="K93" i="104"/>
  <c r="N93" i="104"/>
  <c r="M93" i="104"/>
  <c r="I93" i="104"/>
  <c r="L93" i="104"/>
  <c r="J93" i="104"/>
  <c r="W92" i="104"/>
  <c r="V92" i="104"/>
  <c r="U92" i="104"/>
  <c r="Q92" i="104"/>
  <c r="T92" i="104"/>
  <c r="S92" i="104"/>
  <c r="O92" i="104"/>
  <c r="R92" i="104"/>
  <c r="P92" i="104"/>
  <c r="K92" i="104"/>
  <c r="N92" i="104"/>
  <c r="M92" i="104"/>
  <c r="I92" i="104"/>
  <c r="L92" i="104"/>
  <c r="J92" i="104"/>
  <c r="W91" i="104"/>
  <c r="V91" i="104"/>
  <c r="U91" i="104"/>
  <c r="Q91" i="104"/>
  <c r="T91" i="104"/>
  <c r="S91" i="104"/>
  <c r="O91" i="104"/>
  <c r="R91" i="104"/>
  <c r="P91" i="104"/>
  <c r="K91" i="104"/>
  <c r="N91" i="104"/>
  <c r="M91" i="104"/>
  <c r="I91" i="104"/>
  <c r="L91" i="104"/>
  <c r="J91" i="104"/>
  <c r="W90" i="104"/>
  <c r="V90" i="104"/>
  <c r="U90" i="104"/>
  <c r="Q90" i="104"/>
  <c r="T90" i="104"/>
  <c r="S90" i="104"/>
  <c r="O90" i="104"/>
  <c r="R90" i="104"/>
  <c r="P90" i="104"/>
  <c r="K90" i="104"/>
  <c r="N90" i="104"/>
  <c r="M90" i="104"/>
  <c r="I90" i="104"/>
  <c r="L90" i="104"/>
  <c r="J90" i="104"/>
  <c r="W89" i="104"/>
  <c r="V89" i="104"/>
  <c r="U89" i="104"/>
  <c r="Q89" i="104"/>
  <c r="T89" i="104"/>
  <c r="S89" i="104"/>
  <c r="O89" i="104"/>
  <c r="R89" i="104"/>
  <c r="P89" i="104"/>
  <c r="K89" i="104"/>
  <c r="N89" i="104"/>
  <c r="M89" i="104"/>
  <c r="I89" i="104"/>
  <c r="L89" i="104"/>
  <c r="J89" i="104"/>
  <c r="W88" i="104"/>
  <c r="V88" i="104"/>
  <c r="U88" i="104"/>
  <c r="Q88" i="104"/>
  <c r="T88" i="104"/>
  <c r="S88" i="104"/>
  <c r="O88" i="104"/>
  <c r="R88" i="104"/>
  <c r="P88" i="104"/>
  <c r="K88" i="104"/>
  <c r="N88" i="104"/>
  <c r="M88" i="104"/>
  <c r="I88" i="104"/>
  <c r="L88" i="104"/>
  <c r="J88" i="104"/>
  <c r="W87" i="104"/>
  <c r="V87" i="104"/>
  <c r="U87" i="104"/>
  <c r="Q87" i="104"/>
  <c r="T87" i="104"/>
  <c r="S87" i="104"/>
  <c r="O87" i="104"/>
  <c r="R87" i="104"/>
  <c r="P87" i="104"/>
  <c r="K87" i="104"/>
  <c r="N87" i="104"/>
  <c r="M87" i="104"/>
  <c r="I87" i="104"/>
  <c r="L87" i="104"/>
  <c r="J87" i="104"/>
  <c r="W86" i="104"/>
  <c r="V86" i="104"/>
  <c r="U86" i="104"/>
  <c r="Q86" i="104"/>
  <c r="T86" i="104"/>
  <c r="S86" i="104"/>
  <c r="O86" i="104"/>
  <c r="R86" i="104"/>
  <c r="P86" i="104"/>
  <c r="K86" i="104"/>
  <c r="N86" i="104"/>
  <c r="M86" i="104"/>
  <c r="I86" i="104"/>
  <c r="L86" i="104"/>
  <c r="J86" i="104"/>
  <c r="W85" i="104"/>
  <c r="V85" i="104"/>
  <c r="U85" i="104"/>
  <c r="Q85" i="104"/>
  <c r="T85" i="104"/>
  <c r="S85" i="104"/>
  <c r="O85" i="104"/>
  <c r="R85" i="104"/>
  <c r="P85" i="104"/>
  <c r="K85" i="104"/>
  <c r="N85" i="104"/>
  <c r="M85" i="104"/>
  <c r="I85" i="104"/>
  <c r="L85" i="104"/>
  <c r="J85" i="104"/>
  <c r="W84" i="104"/>
  <c r="V84" i="104"/>
  <c r="U84" i="104"/>
  <c r="Q84" i="104"/>
  <c r="T84" i="104"/>
  <c r="S84" i="104"/>
  <c r="O84" i="104"/>
  <c r="R84" i="104"/>
  <c r="P84" i="104"/>
  <c r="K84" i="104"/>
  <c r="N84" i="104"/>
  <c r="M84" i="104"/>
  <c r="I84" i="104"/>
  <c r="L84" i="104"/>
  <c r="J84" i="104"/>
  <c r="W83" i="104"/>
  <c r="V83" i="104"/>
  <c r="U83" i="104"/>
  <c r="Q83" i="104"/>
  <c r="T83" i="104"/>
  <c r="S83" i="104"/>
  <c r="O83" i="104"/>
  <c r="R83" i="104"/>
  <c r="P83" i="104"/>
  <c r="K83" i="104"/>
  <c r="N83" i="104"/>
  <c r="M83" i="104"/>
  <c r="I83" i="104"/>
  <c r="L83" i="104"/>
  <c r="J83" i="104"/>
  <c r="W82" i="104"/>
  <c r="V82" i="104"/>
  <c r="U82" i="104"/>
  <c r="Q82" i="104"/>
  <c r="T82" i="104"/>
  <c r="S82" i="104"/>
  <c r="O82" i="104"/>
  <c r="R82" i="104"/>
  <c r="P82" i="104"/>
  <c r="K82" i="104"/>
  <c r="N82" i="104"/>
  <c r="M82" i="104"/>
  <c r="I82" i="104"/>
  <c r="L82" i="104"/>
  <c r="J82" i="104"/>
  <c r="W81" i="104"/>
  <c r="V81" i="104"/>
  <c r="U81" i="104"/>
  <c r="Q81" i="104"/>
  <c r="T81" i="104"/>
  <c r="S81" i="104"/>
  <c r="O81" i="104"/>
  <c r="R81" i="104"/>
  <c r="P81" i="104"/>
  <c r="K81" i="104"/>
  <c r="N81" i="104"/>
  <c r="M81" i="104"/>
  <c r="I81" i="104"/>
  <c r="L81" i="104"/>
  <c r="J81" i="104"/>
  <c r="W80" i="104"/>
  <c r="V80" i="104"/>
  <c r="U80" i="104"/>
  <c r="Q80" i="104"/>
  <c r="T80" i="104"/>
  <c r="S80" i="104"/>
  <c r="O80" i="104"/>
  <c r="R80" i="104"/>
  <c r="P80" i="104"/>
  <c r="K80" i="104"/>
  <c r="N80" i="104"/>
  <c r="M80" i="104"/>
  <c r="I80" i="104"/>
  <c r="L80" i="104"/>
  <c r="J80" i="104"/>
  <c r="W79" i="104"/>
  <c r="V79" i="104"/>
  <c r="U79" i="104"/>
  <c r="Q79" i="104"/>
  <c r="T79" i="104"/>
  <c r="S79" i="104"/>
  <c r="O79" i="104"/>
  <c r="R79" i="104"/>
  <c r="P79" i="104"/>
  <c r="K79" i="104"/>
  <c r="N79" i="104"/>
  <c r="M79" i="104"/>
  <c r="I79" i="104"/>
  <c r="L79" i="104"/>
  <c r="J79" i="104"/>
  <c r="W78" i="104"/>
  <c r="V78" i="104"/>
  <c r="U78" i="104"/>
  <c r="Q78" i="104"/>
  <c r="T78" i="104"/>
  <c r="S78" i="104"/>
  <c r="O78" i="104"/>
  <c r="R78" i="104"/>
  <c r="P78" i="104"/>
  <c r="K78" i="104"/>
  <c r="N78" i="104"/>
  <c r="M78" i="104"/>
  <c r="I78" i="104"/>
  <c r="L78" i="104"/>
  <c r="J78" i="104"/>
  <c r="W77" i="104"/>
  <c r="V77" i="104"/>
  <c r="U77" i="104"/>
  <c r="Q77" i="104"/>
  <c r="T77" i="104"/>
  <c r="S77" i="104"/>
  <c r="O77" i="104"/>
  <c r="R77" i="104"/>
  <c r="P77" i="104"/>
  <c r="K77" i="104"/>
  <c r="N77" i="104"/>
  <c r="M77" i="104"/>
  <c r="I77" i="104"/>
  <c r="L77" i="104"/>
  <c r="J77" i="104"/>
  <c r="W76" i="104"/>
  <c r="V76" i="104"/>
  <c r="U76" i="104"/>
  <c r="Q76" i="104"/>
  <c r="T76" i="104"/>
  <c r="S76" i="104"/>
  <c r="O76" i="104"/>
  <c r="R76" i="104"/>
  <c r="P76" i="104"/>
  <c r="K76" i="104"/>
  <c r="N76" i="104"/>
  <c r="M76" i="104"/>
  <c r="I76" i="104"/>
  <c r="L76" i="104"/>
  <c r="J76" i="104"/>
  <c r="W75" i="104"/>
  <c r="V75" i="104"/>
  <c r="U75" i="104"/>
  <c r="Q75" i="104"/>
  <c r="T75" i="104"/>
  <c r="S75" i="104"/>
  <c r="O75" i="104"/>
  <c r="R75" i="104"/>
  <c r="P75" i="104"/>
  <c r="K75" i="104"/>
  <c r="N75" i="104"/>
  <c r="M75" i="104"/>
  <c r="I75" i="104"/>
  <c r="L75" i="104"/>
  <c r="J75" i="104"/>
  <c r="W74" i="104"/>
  <c r="V74" i="104"/>
  <c r="U74" i="104"/>
  <c r="Q74" i="104"/>
  <c r="T74" i="104"/>
  <c r="S74" i="104"/>
  <c r="O74" i="104"/>
  <c r="R74" i="104"/>
  <c r="P74" i="104"/>
  <c r="K74" i="104"/>
  <c r="N74" i="104"/>
  <c r="M74" i="104"/>
  <c r="I74" i="104"/>
  <c r="L74" i="104"/>
  <c r="J74" i="104"/>
  <c r="W73" i="104"/>
  <c r="V73" i="104"/>
  <c r="U73" i="104"/>
  <c r="Q73" i="104"/>
  <c r="T73" i="104"/>
  <c r="S73" i="104"/>
  <c r="O73" i="104"/>
  <c r="R73" i="104"/>
  <c r="P73" i="104"/>
  <c r="K73" i="104"/>
  <c r="N73" i="104"/>
  <c r="M73" i="104"/>
  <c r="I73" i="104"/>
  <c r="L73" i="104"/>
  <c r="J73" i="104"/>
  <c r="W72" i="104"/>
  <c r="V72" i="104"/>
  <c r="U72" i="104"/>
  <c r="Q72" i="104"/>
  <c r="T72" i="104"/>
  <c r="S72" i="104"/>
  <c r="O72" i="104"/>
  <c r="R72" i="104"/>
  <c r="P72" i="104"/>
  <c r="K72" i="104"/>
  <c r="N72" i="104"/>
  <c r="M72" i="104"/>
  <c r="I72" i="104"/>
  <c r="L72" i="104"/>
  <c r="J72" i="104"/>
  <c r="W71" i="104"/>
  <c r="V71" i="104"/>
  <c r="U71" i="104"/>
  <c r="Q71" i="104"/>
  <c r="T71" i="104"/>
  <c r="S71" i="104"/>
  <c r="O71" i="104"/>
  <c r="R71" i="104"/>
  <c r="P71" i="104"/>
  <c r="K71" i="104"/>
  <c r="N71" i="104"/>
  <c r="M71" i="104"/>
  <c r="I71" i="104"/>
  <c r="L71" i="104"/>
  <c r="J71" i="104"/>
  <c r="W70" i="104"/>
  <c r="V70" i="104"/>
  <c r="U70" i="104"/>
  <c r="Q70" i="104"/>
  <c r="T70" i="104"/>
  <c r="S70" i="104"/>
  <c r="O70" i="104"/>
  <c r="R70" i="104"/>
  <c r="P70" i="104"/>
  <c r="K70" i="104"/>
  <c r="N70" i="104"/>
  <c r="M70" i="104"/>
  <c r="I70" i="104"/>
  <c r="L70" i="104"/>
  <c r="J70" i="104"/>
  <c r="W69" i="104"/>
  <c r="V69" i="104"/>
  <c r="U69" i="104"/>
  <c r="Q69" i="104"/>
  <c r="T69" i="104"/>
  <c r="S69" i="104"/>
  <c r="O69" i="104"/>
  <c r="R69" i="104"/>
  <c r="P69" i="104"/>
  <c r="K69" i="104"/>
  <c r="N69" i="104"/>
  <c r="M69" i="104"/>
  <c r="I69" i="104"/>
  <c r="L69" i="104"/>
  <c r="J69" i="104"/>
  <c r="W68" i="104"/>
  <c r="V68" i="104"/>
  <c r="U68" i="104"/>
  <c r="Q68" i="104"/>
  <c r="T68" i="104"/>
  <c r="S68" i="104"/>
  <c r="O68" i="104"/>
  <c r="R68" i="104"/>
  <c r="P68" i="104"/>
  <c r="K68" i="104"/>
  <c r="N68" i="104"/>
  <c r="M68" i="104"/>
  <c r="I68" i="104"/>
  <c r="L68" i="104"/>
  <c r="J68" i="104"/>
  <c r="W67" i="104"/>
  <c r="V67" i="104"/>
  <c r="U67" i="104"/>
  <c r="Q67" i="104"/>
  <c r="T67" i="104"/>
  <c r="S67" i="104"/>
  <c r="O67" i="104"/>
  <c r="R67" i="104"/>
  <c r="P67" i="104"/>
  <c r="K67" i="104"/>
  <c r="N67" i="104"/>
  <c r="M67" i="104"/>
  <c r="I67" i="104"/>
  <c r="L67" i="104"/>
  <c r="J67" i="104"/>
  <c r="W66" i="104"/>
  <c r="V66" i="104"/>
  <c r="U66" i="104"/>
  <c r="Q66" i="104"/>
  <c r="T66" i="104"/>
  <c r="S66" i="104"/>
  <c r="O66" i="104"/>
  <c r="R66" i="104"/>
  <c r="P66" i="104"/>
  <c r="K66" i="104"/>
  <c r="N66" i="104"/>
  <c r="M66" i="104"/>
  <c r="I66" i="104"/>
  <c r="L66" i="104"/>
  <c r="J66" i="104"/>
  <c r="W65" i="104"/>
  <c r="V65" i="104"/>
  <c r="U65" i="104"/>
  <c r="Q65" i="104"/>
  <c r="T65" i="104"/>
  <c r="S65" i="104"/>
  <c r="O65" i="104"/>
  <c r="R65" i="104"/>
  <c r="P65" i="104"/>
  <c r="K65" i="104"/>
  <c r="N65" i="104"/>
  <c r="M65" i="104"/>
  <c r="I65" i="104"/>
  <c r="L65" i="104"/>
  <c r="J65" i="104"/>
  <c r="W64" i="104"/>
  <c r="V64" i="104"/>
  <c r="U64" i="104"/>
  <c r="Q64" i="104"/>
  <c r="T64" i="104"/>
  <c r="S64" i="104"/>
  <c r="O64" i="104"/>
  <c r="R64" i="104"/>
  <c r="P64" i="104"/>
  <c r="K64" i="104"/>
  <c r="N64" i="104"/>
  <c r="M64" i="104"/>
  <c r="I64" i="104"/>
  <c r="L64" i="104"/>
  <c r="J64" i="104"/>
  <c r="W63" i="104"/>
  <c r="V63" i="104"/>
  <c r="U63" i="104"/>
  <c r="Q63" i="104"/>
  <c r="T63" i="104"/>
  <c r="S63" i="104"/>
  <c r="O63" i="104"/>
  <c r="R63" i="104"/>
  <c r="P63" i="104"/>
  <c r="K63" i="104"/>
  <c r="N63" i="104"/>
  <c r="M63" i="104"/>
  <c r="I63" i="104"/>
  <c r="L63" i="104"/>
  <c r="J63" i="104"/>
  <c r="W62" i="104"/>
  <c r="V62" i="104"/>
  <c r="U62" i="104"/>
  <c r="Q62" i="104"/>
  <c r="T62" i="104"/>
  <c r="S62" i="104"/>
  <c r="O62" i="104"/>
  <c r="R62" i="104"/>
  <c r="P62" i="104"/>
  <c r="K62" i="104"/>
  <c r="N62" i="104"/>
  <c r="M62" i="104"/>
  <c r="I62" i="104"/>
  <c r="L62" i="104"/>
  <c r="J62" i="104"/>
  <c r="W61" i="104"/>
  <c r="V61" i="104"/>
  <c r="U61" i="104"/>
  <c r="Q61" i="104"/>
  <c r="T61" i="104"/>
  <c r="S61" i="104"/>
  <c r="O61" i="104"/>
  <c r="R61" i="104"/>
  <c r="P61" i="104"/>
  <c r="K61" i="104"/>
  <c r="N61" i="104"/>
  <c r="M61" i="104"/>
  <c r="I61" i="104"/>
  <c r="L61" i="104"/>
  <c r="J61" i="104"/>
  <c r="W60" i="104"/>
  <c r="V60" i="104"/>
  <c r="U60" i="104"/>
  <c r="Q60" i="104"/>
  <c r="T60" i="104"/>
  <c r="S60" i="104"/>
  <c r="O60" i="104"/>
  <c r="R60" i="104"/>
  <c r="P60" i="104"/>
  <c r="K60" i="104"/>
  <c r="N60" i="104"/>
  <c r="M60" i="104"/>
  <c r="I60" i="104"/>
  <c r="L60" i="104"/>
  <c r="J60" i="104"/>
  <c r="W59" i="104"/>
  <c r="V59" i="104"/>
  <c r="U59" i="104"/>
  <c r="Q59" i="104"/>
  <c r="T59" i="104"/>
  <c r="S59" i="104"/>
  <c r="O59" i="104"/>
  <c r="R59" i="104"/>
  <c r="P59" i="104"/>
  <c r="K59" i="104"/>
  <c r="N59" i="104"/>
  <c r="M59" i="104"/>
  <c r="I59" i="104"/>
  <c r="L59" i="104"/>
  <c r="J59" i="104"/>
  <c r="W58" i="104"/>
  <c r="V58" i="104"/>
  <c r="U58" i="104"/>
  <c r="Q58" i="104"/>
  <c r="T58" i="104"/>
  <c r="S58" i="104"/>
  <c r="O58" i="104"/>
  <c r="R58" i="104"/>
  <c r="P58" i="104"/>
  <c r="K58" i="104"/>
  <c r="N58" i="104"/>
  <c r="M58" i="104"/>
  <c r="I58" i="104"/>
  <c r="L58" i="104"/>
  <c r="J58" i="104"/>
  <c r="W57" i="104"/>
  <c r="V57" i="104"/>
  <c r="U57" i="104"/>
  <c r="Q57" i="104"/>
  <c r="T57" i="104"/>
  <c r="S57" i="104"/>
  <c r="O57" i="104"/>
  <c r="R57" i="104"/>
  <c r="P57" i="104"/>
  <c r="K57" i="104"/>
  <c r="N57" i="104"/>
  <c r="M57" i="104"/>
  <c r="I57" i="104"/>
  <c r="L57" i="104"/>
  <c r="J57" i="104"/>
  <c r="W56" i="104"/>
  <c r="V56" i="104"/>
  <c r="U56" i="104"/>
  <c r="Q56" i="104"/>
  <c r="T56" i="104"/>
  <c r="S56" i="104"/>
  <c r="O56" i="104"/>
  <c r="R56" i="104"/>
  <c r="P56" i="104"/>
  <c r="K56" i="104"/>
  <c r="N56" i="104"/>
  <c r="M56" i="104"/>
  <c r="I56" i="104"/>
  <c r="L56" i="104"/>
  <c r="J56" i="104"/>
  <c r="W55" i="104"/>
  <c r="V55" i="104"/>
  <c r="U55" i="104"/>
  <c r="Q55" i="104"/>
  <c r="T55" i="104"/>
  <c r="S55" i="104"/>
  <c r="O55" i="104"/>
  <c r="R55" i="104"/>
  <c r="P55" i="104"/>
  <c r="K55" i="104"/>
  <c r="N55" i="104"/>
  <c r="M55" i="104"/>
  <c r="I55" i="104"/>
  <c r="L55" i="104"/>
  <c r="J55" i="104"/>
  <c r="W54" i="104"/>
  <c r="V54" i="104"/>
  <c r="U54" i="104"/>
  <c r="Q54" i="104"/>
  <c r="T54" i="104"/>
  <c r="S54" i="104"/>
  <c r="O54" i="104"/>
  <c r="R54" i="104"/>
  <c r="P54" i="104"/>
  <c r="K54" i="104"/>
  <c r="N54" i="104"/>
  <c r="M54" i="104"/>
  <c r="I54" i="104"/>
  <c r="L54" i="104"/>
  <c r="J54" i="104"/>
  <c r="W53" i="104"/>
  <c r="V53" i="104"/>
  <c r="U53" i="104"/>
  <c r="Q53" i="104"/>
  <c r="T53" i="104"/>
  <c r="S53" i="104"/>
  <c r="O53" i="104"/>
  <c r="R53" i="104"/>
  <c r="P53" i="104"/>
  <c r="K53" i="104"/>
  <c r="N53" i="104"/>
  <c r="M53" i="104"/>
  <c r="I53" i="104"/>
  <c r="L53" i="104"/>
  <c r="J53" i="104"/>
  <c r="W52" i="104"/>
  <c r="V52" i="104"/>
  <c r="U52" i="104"/>
  <c r="Q52" i="104"/>
  <c r="T52" i="104"/>
  <c r="S52" i="104"/>
  <c r="O52" i="104"/>
  <c r="R52" i="104"/>
  <c r="P52" i="104"/>
  <c r="K52" i="104"/>
  <c r="N52" i="104"/>
  <c r="M52" i="104"/>
  <c r="I52" i="104"/>
  <c r="L52" i="104"/>
  <c r="J52" i="104"/>
  <c r="W51" i="104"/>
  <c r="V51" i="104"/>
  <c r="U51" i="104"/>
  <c r="Q51" i="104"/>
  <c r="T51" i="104"/>
  <c r="S51" i="104"/>
  <c r="O51" i="104"/>
  <c r="R51" i="104"/>
  <c r="P51" i="104"/>
  <c r="K51" i="104"/>
  <c r="N51" i="104"/>
  <c r="M51" i="104"/>
  <c r="I51" i="104"/>
  <c r="L51" i="104"/>
  <c r="J51" i="104"/>
  <c r="W50" i="104"/>
  <c r="V50" i="104"/>
  <c r="U50" i="104"/>
  <c r="Q50" i="104"/>
  <c r="T50" i="104"/>
  <c r="S50" i="104"/>
  <c r="O50" i="104"/>
  <c r="R50" i="104"/>
  <c r="P50" i="104"/>
  <c r="K50" i="104"/>
  <c r="N50" i="104"/>
  <c r="M50" i="104"/>
  <c r="I50" i="104"/>
  <c r="L50" i="104"/>
  <c r="J50" i="104"/>
  <c r="W49" i="104"/>
  <c r="V49" i="104"/>
  <c r="U49" i="104"/>
  <c r="Q49" i="104"/>
  <c r="T49" i="104"/>
  <c r="S49" i="104"/>
  <c r="O49" i="104"/>
  <c r="R49" i="104"/>
  <c r="P49" i="104"/>
  <c r="K49" i="104"/>
  <c r="N49" i="104"/>
  <c r="M49" i="104"/>
  <c r="I49" i="104"/>
  <c r="L49" i="104"/>
  <c r="J49" i="104"/>
  <c r="W48" i="104"/>
  <c r="V48" i="104"/>
  <c r="U48" i="104"/>
  <c r="Q48" i="104"/>
  <c r="T48" i="104"/>
  <c r="S48" i="104"/>
  <c r="O48" i="104"/>
  <c r="R48" i="104"/>
  <c r="P48" i="104"/>
  <c r="K48" i="104"/>
  <c r="N48" i="104"/>
  <c r="M48" i="104"/>
  <c r="I48" i="104"/>
  <c r="L48" i="104"/>
  <c r="J48" i="104"/>
  <c r="W47" i="104"/>
  <c r="V47" i="104"/>
  <c r="U47" i="104"/>
  <c r="Q47" i="104"/>
  <c r="T47" i="104"/>
  <c r="S47" i="104"/>
  <c r="O47" i="104"/>
  <c r="R47" i="104"/>
  <c r="P47" i="104"/>
  <c r="K47" i="104"/>
  <c r="N47" i="104"/>
  <c r="M47" i="104"/>
  <c r="I47" i="104"/>
  <c r="L47" i="104"/>
  <c r="J47" i="104"/>
  <c r="W46" i="104"/>
  <c r="V46" i="104"/>
  <c r="U46" i="104"/>
  <c r="Q46" i="104"/>
  <c r="T46" i="104"/>
  <c r="S46" i="104"/>
  <c r="O46" i="104"/>
  <c r="R46" i="104"/>
  <c r="P46" i="104"/>
  <c r="K46" i="104"/>
  <c r="N46" i="104"/>
  <c r="M46" i="104"/>
  <c r="I46" i="104"/>
  <c r="L46" i="104"/>
  <c r="J46" i="104"/>
  <c r="W45" i="104"/>
  <c r="V45" i="104"/>
  <c r="U45" i="104"/>
  <c r="Q45" i="104"/>
  <c r="T45" i="104"/>
  <c r="S45" i="104"/>
  <c r="O45" i="104"/>
  <c r="R45" i="104"/>
  <c r="P45" i="104"/>
  <c r="K45" i="104"/>
  <c r="N45" i="104"/>
  <c r="M45" i="104"/>
  <c r="I45" i="104"/>
  <c r="L45" i="104"/>
  <c r="J45" i="104"/>
  <c r="W44" i="104"/>
  <c r="V44" i="104"/>
  <c r="U44" i="104"/>
  <c r="Q44" i="104"/>
  <c r="T44" i="104"/>
  <c r="S44" i="104"/>
  <c r="O44" i="104"/>
  <c r="R44" i="104"/>
  <c r="P44" i="104"/>
  <c r="K44" i="104"/>
  <c r="N44" i="104"/>
  <c r="M44" i="104"/>
  <c r="I44" i="104"/>
  <c r="L44" i="104"/>
  <c r="J44" i="104"/>
  <c r="W43" i="104"/>
  <c r="V43" i="104"/>
  <c r="U43" i="104"/>
  <c r="Q43" i="104"/>
  <c r="T43" i="104"/>
  <c r="S43" i="104"/>
  <c r="O43" i="104"/>
  <c r="R43" i="104"/>
  <c r="P43" i="104"/>
  <c r="K43" i="104"/>
  <c r="N43" i="104"/>
  <c r="M43" i="104"/>
  <c r="I43" i="104"/>
  <c r="L43" i="104"/>
  <c r="J43" i="104"/>
  <c r="W42" i="104"/>
  <c r="V42" i="104"/>
  <c r="U42" i="104"/>
  <c r="Q42" i="104"/>
  <c r="T42" i="104"/>
  <c r="S42" i="104"/>
  <c r="O42" i="104"/>
  <c r="R42" i="104"/>
  <c r="P42" i="104"/>
  <c r="K42" i="104"/>
  <c r="N42" i="104"/>
  <c r="M42" i="104"/>
  <c r="I42" i="104"/>
  <c r="L42" i="104"/>
  <c r="J42" i="104"/>
  <c r="W41" i="104"/>
  <c r="V41" i="104"/>
  <c r="U41" i="104"/>
  <c r="Q41" i="104"/>
  <c r="T41" i="104"/>
  <c r="S41" i="104"/>
  <c r="O41" i="104"/>
  <c r="R41" i="104"/>
  <c r="P41" i="104"/>
  <c r="K41" i="104"/>
  <c r="N41" i="104"/>
  <c r="M41" i="104"/>
  <c r="I41" i="104"/>
  <c r="L41" i="104"/>
  <c r="J41" i="104"/>
  <c r="W40" i="104"/>
  <c r="V40" i="104"/>
  <c r="U40" i="104"/>
  <c r="Q40" i="104"/>
  <c r="T40" i="104"/>
  <c r="S40" i="104"/>
  <c r="O40" i="104"/>
  <c r="R40" i="104"/>
  <c r="P40" i="104"/>
  <c r="K40" i="104"/>
  <c r="N40" i="104"/>
  <c r="M40" i="104"/>
  <c r="I40" i="104"/>
  <c r="L40" i="104"/>
  <c r="J40" i="104"/>
  <c r="W39" i="104"/>
  <c r="V39" i="104"/>
  <c r="U39" i="104"/>
  <c r="Q39" i="104"/>
  <c r="T39" i="104"/>
  <c r="S39" i="104"/>
  <c r="O39" i="104"/>
  <c r="R39" i="104"/>
  <c r="P39" i="104"/>
  <c r="K39" i="104"/>
  <c r="N39" i="104"/>
  <c r="M39" i="104"/>
  <c r="I39" i="104"/>
  <c r="L39" i="104"/>
  <c r="J39" i="104"/>
  <c r="W38" i="104"/>
  <c r="V38" i="104"/>
  <c r="U38" i="104"/>
  <c r="Q38" i="104"/>
  <c r="T38" i="104"/>
  <c r="S38" i="104"/>
  <c r="O38" i="104"/>
  <c r="R38" i="104"/>
  <c r="P38" i="104"/>
  <c r="K38" i="104"/>
  <c r="N38" i="104"/>
  <c r="M38" i="104"/>
  <c r="I38" i="104"/>
  <c r="L38" i="104"/>
  <c r="J38" i="104"/>
  <c r="W37" i="104"/>
  <c r="V37" i="104"/>
  <c r="U37" i="104"/>
  <c r="Q37" i="104"/>
  <c r="T37" i="104"/>
  <c r="S37" i="104"/>
  <c r="O37" i="104"/>
  <c r="R37" i="104"/>
  <c r="P37" i="104"/>
  <c r="K37" i="104"/>
  <c r="N37" i="104"/>
  <c r="M37" i="104"/>
  <c r="I37" i="104"/>
  <c r="L37" i="104"/>
  <c r="J37" i="104"/>
  <c r="W36" i="104"/>
  <c r="V36" i="104"/>
  <c r="U36" i="104"/>
  <c r="Q36" i="104"/>
  <c r="T36" i="104"/>
  <c r="S36" i="104"/>
  <c r="O36" i="104"/>
  <c r="R36" i="104"/>
  <c r="P36" i="104"/>
  <c r="K36" i="104"/>
  <c r="N36" i="104"/>
  <c r="M36" i="104"/>
  <c r="I36" i="104"/>
  <c r="L36" i="104"/>
  <c r="J36" i="104"/>
  <c r="W35" i="104"/>
  <c r="V35" i="104"/>
  <c r="U35" i="104"/>
  <c r="Q35" i="104"/>
  <c r="T35" i="104"/>
  <c r="S35" i="104"/>
  <c r="O35" i="104"/>
  <c r="R35" i="104"/>
  <c r="P35" i="104"/>
  <c r="K35" i="104"/>
  <c r="N35" i="104"/>
  <c r="M35" i="104"/>
  <c r="I35" i="104"/>
  <c r="L35" i="104"/>
  <c r="J35" i="104"/>
  <c r="W25" i="104"/>
  <c r="V25" i="104"/>
  <c r="U25" i="104"/>
  <c r="Q25" i="104"/>
  <c r="T25" i="104"/>
  <c r="S25" i="104"/>
  <c r="O25" i="104"/>
  <c r="R25" i="104"/>
  <c r="P25" i="104"/>
  <c r="K25" i="104"/>
  <c r="N25" i="104"/>
  <c r="M25" i="104"/>
  <c r="I25" i="104"/>
  <c r="L25" i="104"/>
  <c r="J25" i="104"/>
  <c r="W15" i="104"/>
  <c r="V15" i="104"/>
  <c r="U15" i="104"/>
  <c r="Q15" i="104"/>
  <c r="T15" i="104"/>
  <c r="S15" i="104"/>
  <c r="O15" i="104"/>
  <c r="R15" i="104"/>
  <c r="P15" i="104"/>
  <c r="K15" i="104"/>
  <c r="N15" i="104"/>
  <c r="M15" i="104"/>
  <c r="I15" i="104"/>
  <c r="L15" i="104"/>
  <c r="J15" i="104"/>
  <c r="W14" i="104"/>
  <c r="V14" i="104"/>
  <c r="U14" i="104"/>
  <c r="Q14" i="104"/>
  <c r="T14" i="104"/>
  <c r="S14" i="104"/>
  <c r="O14" i="104"/>
  <c r="R14" i="104"/>
  <c r="P14" i="104"/>
  <c r="K14" i="104"/>
  <c r="N14" i="104"/>
  <c r="M14" i="104"/>
  <c r="I14" i="104"/>
  <c r="L14" i="104"/>
  <c r="J14" i="104"/>
  <c r="W13" i="104"/>
  <c r="V13" i="104"/>
  <c r="U13" i="104"/>
  <c r="Q13" i="104"/>
  <c r="T13" i="104"/>
  <c r="S13" i="104"/>
  <c r="O13" i="104"/>
  <c r="R13" i="104"/>
  <c r="P13" i="104"/>
  <c r="K13" i="104"/>
  <c r="N13" i="104"/>
  <c r="M13" i="104"/>
  <c r="I13" i="104"/>
  <c r="L13" i="104"/>
  <c r="J13" i="104"/>
  <c r="W12" i="104"/>
  <c r="V12" i="104"/>
  <c r="U12" i="104"/>
  <c r="Q12" i="104"/>
  <c r="T12" i="104"/>
  <c r="S12" i="104"/>
  <c r="O12" i="104"/>
  <c r="R12" i="104"/>
  <c r="P12" i="104"/>
  <c r="K12" i="104"/>
  <c r="N12" i="104"/>
  <c r="M12" i="104"/>
  <c r="I12" i="104"/>
  <c r="L12" i="104"/>
  <c r="J12" i="104"/>
  <c r="W11" i="104"/>
  <c r="V11" i="104"/>
  <c r="U11" i="104"/>
  <c r="Q11" i="104"/>
  <c r="T11" i="104"/>
  <c r="S11" i="104"/>
  <c r="O11" i="104"/>
  <c r="R11" i="104"/>
  <c r="P11" i="104"/>
  <c r="K11" i="104"/>
  <c r="N11" i="104"/>
  <c r="M11" i="104"/>
  <c r="I11" i="104"/>
  <c r="L11" i="104"/>
  <c r="J11" i="104"/>
  <c r="W10" i="104"/>
  <c r="V10" i="104"/>
  <c r="U10" i="104"/>
  <c r="Q10" i="104"/>
  <c r="T10" i="104"/>
  <c r="S10" i="104"/>
  <c r="O10" i="104"/>
  <c r="R10" i="104"/>
  <c r="P10" i="104"/>
  <c r="K10" i="104"/>
  <c r="N10" i="104"/>
  <c r="M10" i="104"/>
  <c r="I10" i="104"/>
  <c r="L10" i="104"/>
  <c r="J10" i="104"/>
  <c r="W9" i="104"/>
  <c r="V9" i="104"/>
  <c r="U9" i="104"/>
  <c r="Q9" i="104"/>
  <c r="T9" i="104"/>
  <c r="S9" i="104"/>
  <c r="O9" i="104"/>
  <c r="R9" i="104"/>
  <c r="P9" i="104"/>
  <c r="K9" i="104"/>
  <c r="N9" i="104"/>
  <c r="M9" i="104"/>
  <c r="I9" i="104"/>
  <c r="L9" i="104"/>
  <c r="J9" i="104"/>
  <c r="W8" i="104"/>
  <c r="V8" i="104"/>
  <c r="U8" i="104"/>
  <c r="Q8" i="104"/>
  <c r="T8" i="104"/>
  <c r="S8" i="104"/>
  <c r="O8" i="104"/>
  <c r="R8" i="104"/>
  <c r="P8" i="104"/>
  <c r="K8" i="104"/>
  <c r="N8" i="104"/>
  <c r="M8" i="104"/>
  <c r="I8" i="104"/>
  <c r="L8" i="104"/>
  <c r="J8" i="104"/>
  <c r="W7" i="104"/>
  <c r="V7" i="104"/>
  <c r="U7" i="104"/>
  <c r="Q7" i="104"/>
  <c r="T7" i="104"/>
  <c r="S7" i="104"/>
  <c r="O7" i="104"/>
  <c r="R7" i="104"/>
  <c r="P7" i="104"/>
  <c r="K7" i="104"/>
  <c r="N7" i="104"/>
  <c r="M7" i="104"/>
  <c r="I7" i="104"/>
  <c r="L7" i="104"/>
  <c r="J7" i="104"/>
  <c r="W6" i="104"/>
  <c r="V6" i="104"/>
  <c r="U6" i="104"/>
  <c r="Q6" i="104"/>
  <c r="T6" i="104"/>
  <c r="S6" i="104"/>
  <c r="O6" i="104"/>
  <c r="R6" i="104"/>
  <c r="P6" i="104"/>
  <c r="K6" i="104"/>
  <c r="N6" i="104"/>
  <c r="M6" i="104"/>
  <c r="I6" i="104"/>
  <c r="L6" i="104"/>
  <c r="J6" i="104"/>
  <c r="W5" i="104"/>
  <c r="V5" i="104"/>
  <c r="U5" i="104"/>
  <c r="Q5" i="104"/>
  <c r="T5" i="104"/>
  <c r="S5" i="104"/>
  <c r="P5" i="104"/>
  <c r="K5" i="104"/>
  <c r="N5" i="104"/>
  <c r="M5" i="104"/>
  <c r="J5" i="104"/>
  <c r="BS35" i="29"/>
  <c r="BR35" i="29"/>
  <c r="BP35" i="29"/>
  <c r="BO35" i="29"/>
  <c r="BS34" i="29"/>
  <c r="BR34" i="29"/>
  <c r="BP34" i="29"/>
  <c r="BO34" i="29"/>
  <c r="BS33" i="29"/>
  <c r="BR33" i="29"/>
  <c r="BP33" i="29"/>
  <c r="BO33" i="29"/>
  <c r="BS32" i="29"/>
  <c r="BR32" i="29"/>
  <c r="BP32" i="29"/>
  <c r="BO32" i="29"/>
  <c r="BS31" i="29"/>
  <c r="BR31" i="29"/>
  <c r="BP31" i="29"/>
  <c r="BO31" i="29"/>
  <c r="BS30" i="29"/>
  <c r="BR30" i="29"/>
  <c r="BP30" i="29"/>
  <c r="BO30" i="29"/>
  <c r="BS29" i="29"/>
  <c r="BR29" i="29"/>
  <c r="BP29" i="29"/>
  <c r="BO29" i="29"/>
  <c r="BS28" i="29"/>
  <c r="BR28" i="29"/>
  <c r="BP28" i="29"/>
  <c r="BO28" i="29"/>
  <c r="BS27" i="29"/>
  <c r="BR27" i="29"/>
  <c r="BP27" i="29"/>
  <c r="BO27" i="29"/>
  <c r="BS26" i="29"/>
  <c r="BR26" i="29"/>
  <c r="BP26" i="29"/>
  <c r="BO26" i="29"/>
  <c r="BS25" i="29"/>
  <c r="BR25" i="29"/>
  <c r="BP25" i="29"/>
  <c r="BO25" i="29"/>
  <c r="BS24" i="29"/>
  <c r="BR24" i="29"/>
  <c r="BP24" i="29"/>
  <c r="BO24" i="29"/>
  <c r="BD24" i="29"/>
  <c r="BE24" i="29"/>
  <c r="BF24" i="29"/>
  <c r="BG24" i="29"/>
  <c r="BH24" i="29"/>
  <c r="BD25" i="29"/>
  <c r="BE25" i="29"/>
  <c r="BF25" i="29"/>
  <c r="BG25" i="29"/>
  <c r="BH25" i="29"/>
  <c r="BD26" i="29"/>
  <c r="BE26" i="29"/>
  <c r="BF26" i="29"/>
  <c r="BG26" i="29"/>
  <c r="BH26" i="29"/>
  <c r="BD27" i="29"/>
  <c r="BE27" i="29"/>
  <c r="BF27" i="29"/>
  <c r="BG27" i="29"/>
  <c r="BH27" i="29"/>
  <c r="BD28" i="29"/>
  <c r="BE28" i="29"/>
  <c r="BF28" i="29"/>
  <c r="BG28" i="29"/>
  <c r="BH28" i="29"/>
  <c r="BD29" i="29"/>
  <c r="BE29" i="29"/>
  <c r="BF29" i="29"/>
  <c r="BG29" i="29"/>
  <c r="BH29" i="29"/>
  <c r="BD30" i="29"/>
  <c r="BE30" i="29"/>
  <c r="BF30" i="29"/>
  <c r="BG30" i="29"/>
  <c r="BH30" i="29"/>
  <c r="BD31" i="29"/>
  <c r="BE31" i="29"/>
  <c r="BF31" i="29"/>
  <c r="BG31" i="29"/>
  <c r="BH31" i="29"/>
  <c r="BD32" i="29"/>
  <c r="BE32" i="29"/>
  <c r="BF32" i="29"/>
  <c r="BG32" i="29"/>
  <c r="BH32" i="29"/>
  <c r="BD33" i="29"/>
  <c r="BE33" i="29"/>
  <c r="BF33" i="29"/>
  <c r="BG33" i="29"/>
  <c r="BH33" i="29"/>
  <c r="BD34" i="29"/>
  <c r="BE34" i="29"/>
  <c r="BF34" i="29"/>
  <c r="BG34" i="29"/>
  <c r="BH34" i="29"/>
  <c r="BD35" i="29"/>
  <c r="BE35" i="29"/>
  <c r="BF35" i="29"/>
  <c r="BG35" i="29"/>
  <c r="BH35" i="29"/>
  <c r="BC25" i="29"/>
  <c r="BC26" i="29"/>
  <c r="BC27" i="29"/>
  <c r="BC28" i="29"/>
  <c r="BC29" i="29"/>
  <c r="BC30" i="29"/>
  <c r="BC31" i="29"/>
  <c r="BC32" i="29"/>
  <c r="BC33" i="29"/>
  <c r="BC34" i="29"/>
  <c r="BC35" i="29"/>
  <c r="BC24" i="29"/>
  <c r="X24" i="29"/>
  <c r="Y24" i="29"/>
  <c r="Z24" i="29"/>
  <c r="AA24" i="29"/>
  <c r="AB24" i="29"/>
  <c r="X25" i="29"/>
  <c r="Y25" i="29"/>
  <c r="Z25" i="29"/>
  <c r="AA25" i="29"/>
  <c r="AB25" i="29"/>
  <c r="X26" i="29"/>
  <c r="Y26" i="29"/>
  <c r="Z26" i="29"/>
  <c r="AA26" i="29"/>
  <c r="AB26" i="29"/>
  <c r="X27" i="29"/>
  <c r="Y27" i="29"/>
  <c r="Z27" i="29"/>
  <c r="AA27" i="29"/>
  <c r="AB27" i="29"/>
  <c r="X28" i="29"/>
  <c r="Y28" i="29"/>
  <c r="Z28" i="29"/>
  <c r="AA28" i="29"/>
  <c r="AB28" i="29"/>
  <c r="X29" i="29"/>
  <c r="Y29" i="29"/>
  <c r="Z29" i="29"/>
  <c r="AA29" i="29"/>
  <c r="AB29" i="29"/>
  <c r="X30" i="29"/>
  <c r="Y30" i="29"/>
  <c r="Z30" i="29"/>
  <c r="AA30" i="29"/>
  <c r="AB30" i="29"/>
  <c r="X31" i="29"/>
  <c r="Y31" i="29"/>
  <c r="Z31" i="29"/>
  <c r="AA31" i="29"/>
  <c r="AB31" i="29"/>
  <c r="X32" i="29"/>
  <c r="Y32" i="29"/>
  <c r="Z32" i="29"/>
  <c r="AA32" i="29"/>
  <c r="AB32" i="29"/>
  <c r="X33" i="29"/>
  <c r="Y33" i="29"/>
  <c r="Z33" i="29"/>
  <c r="AA33" i="29"/>
  <c r="AB33" i="29"/>
  <c r="X34" i="29"/>
  <c r="Y34" i="29"/>
  <c r="Z34" i="29"/>
  <c r="AA34" i="29"/>
  <c r="AB34" i="29"/>
  <c r="X35" i="29"/>
  <c r="Y35" i="29"/>
  <c r="Z35" i="29"/>
  <c r="AA35" i="29"/>
  <c r="AB35" i="29"/>
  <c r="W25" i="29"/>
  <c r="W26" i="29"/>
  <c r="W27" i="29"/>
  <c r="W28" i="29"/>
  <c r="W29" i="29"/>
  <c r="W30" i="29"/>
  <c r="W31" i="29"/>
  <c r="W32" i="29"/>
  <c r="W33" i="29"/>
  <c r="W34" i="29"/>
  <c r="W35" i="29"/>
  <c r="W24" i="29"/>
  <c r="Q10" i="29"/>
  <c r="R10" i="29"/>
  <c r="S10" i="29"/>
  <c r="T10" i="29"/>
  <c r="U10" i="29"/>
  <c r="V10" i="29"/>
  <c r="Q11" i="29"/>
  <c r="R11" i="29"/>
  <c r="S11" i="29"/>
  <c r="T11" i="29"/>
  <c r="U11" i="29"/>
  <c r="V11" i="29"/>
  <c r="Q12" i="29"/>
  <c r="R12" i="29"/>
  <c r="S12" i="29"/>
  <c r="T12" i="29"/>
  <c r="U12" i="29"/>
  <c r="V12" i="29"/>
  <c r="Q13" i="29"/>
  <c r="R13" i="29"/>
  <c r="S13" i="29"/>
  <c r="T13" i="29"/>
  <c r="U13" i="29"/>
  <c r="V13" i="29"/>
  <c r="Q14" i="29"/>
  <c r="R14" i="29"/>
  <c r="S14" i="29"/>
  <c r="T14" i="29"/>
  <c r="U14" i="29"/>
  <c r="V14" i="29"/>
  <c r="Q15" i="29"/>
  <c r="R15" i="29"/>
  <c r="S15" i="29"/>
  <c r="T15" i="29"/>
  <c r="U15" i="29"/>
  <c r="V15" i="29"/>
  <c r="Q16" i="29"/>
  <c r="R16" i="29"/>
  <c r="S16" i="29"/>
  <c r="T16" i="29"/>
  <c r="U16" i="29"/>
  <c r="V16" i="29"/>
  <c r="Q17" i="29"/>
  <c r="R17" i="29"/>
  <c r="S17" i="29"/>
  <c r="T17" i="29"/>
  <c r="U17" i="29"/>
  <c r="V17" i="29"/>
  <c r="Q18" i="29"/>
  <c r="R18" i="29"/>
  <c r="S18" i="29"/>
  <c r="T18" i="29"/>
  <c r="U18" i="29"/>
  <c r="V18" i="29"/>
  <c r="Q19" i="29"/>
  <c r="R19" i="29"/>
  <c r="S19" i="29"/>
  <c r="T19" i="29"/>
  <c r="U19" i="29"/>
  <c r="V19" i="29"/>
  <c r="Q20" i="29"/>
  <c r="R20" i="29"/>
  <c r="S20" i="29"/>
  <c r="T20" i="29"/>
  <c r="U20" i="29"/>
  <c r="V20" i="29"/>
  <c r="Q21" i="29"/>
  <c r="R21" i="29"/>
  <c r="S21" i="29"/>
  <c r="T21" i="29"/>
  <c r="U21" i="29"/>
  <c r="V21" i="29"/>
  <c r="Q22" i="29"/>
  <c r="R22" i="29"/>
  <c r="S22" i="29"/>
  <c r="T22" i="29"/>
  <c r="U22" i="29"/>
  <c r="V22" i="29"/>
  <c r="Q23" i="29"/>
  <c r="R23" i="29"/>
  <c r="S23" i="29"/>
  <c r="T23" i="29"/>
  <c r="U23" i="29"/>
  <c r="V23" i="29"/>
  <c r="Q34" i="29"/>
  <c r="R34" i="29"/>
  <c r="S34" i="29"/>
  <c r="T34" i="29"/>
  <c r="U34" i="29"/>
  <c r="V34" i="29"/>
  <c r="Q35" i="29"/>
  <c r="R35" i="29"/>
  <c r="S35" i="29"/>
  <c r="T35" i="29"/>
  <c r="U35" i="29"/>
  <c r="V35" i="29"/>
  <c r="I37" i="102"/>
  <c r="J33" i="102"/>
  <c r="J34" i="102"/>
  <c r="K37" i="102"/>
  <c r="I38" i="102"/>
  <c r="I39" i="102"/>
  <c r="K39" i="102"/>
  <c r="K23" i="103"/>
  <c r="K24" i="103"/>
  <c r="K25" i="103"/>
  <c r="K26" i="103"/>
  <c r="K27" i="103"/>
  <c r="K28" i="103"/>
  <c r="K29" i="103"/>
  <c r="K30" i="103"/>
  <c r="K31" i="103"/>
  <c r="K32" i="103"/>
  <c r="K33" i="103"/>
  <c r="BI10" i="29"/>
  <c r="BJ10" i="29"/>
  <c r="BK10" i="29"/>
  <c r="BL10" i="29"/>
  <c r="BM10" i="29"/>
  <c r="BI11" i="29"/>
  <c r="BJ11" i="29"/>
  <c r="BK11" i="29"/>
  <c r="BL11" i="29"/>
  <c r="BM11" i="29"/>
  <c r="BI12" i="29"/>
  <c r="BJ12" i="29"/>
  <c r="BK12" i="29"/>
  <c r="BL12" i="29"/>
  <c r="BM12" i="29"/>
  <c r="BI13" i="29"/>
  <c r="BJ13" i="29"/>
  <c r="BK13" i="29"/>
  <c r="BL13" i="29"/>
  <c r="BM13" i="29"/>
  <c r="BI14" i="29"/>
  <c r="BJ14" i="29"/>
  <c r="BK14" i="29"/>
  <c r="BL14" i="29"/>
  <c r="BM14" i="29"/>
  <c r="BI15" i="29"/>
  <c r="BJ15" i="29"/>
  <c r="BK15" i="29"/>
  <c r="BL15" i="29"/>
  <c r="BM15" i="29"/>
  <c r="BI16" i="29"/>
  <c r="BJ16" i="29"/>
  <c r="BK16" i="29"/>
  <c r="BL16" i="29"/>
  <c r="BM16" i="29"/>
  <c r="BI17" i="29"/>
  <c r="BJ17" i="29"/>
  <c r="BK17" i="29"/>
  <c r="BL17" i="29"/>
  <c r="BM17" i="29"/>
  <c r="BI18" i="29"/>
  <c r="BJ18" i="29"/>
  <c r="BK18" i="29"/>
  <c r="BL18" i="29"/>
  <c r="BM18" i="29"/>
  <c r="BI19" i="29"/>
  <c r="BJ19" i="29"/>
  <c r="BK19" i="29"/>
  <c r="BL19" i="29"/>
  <c r="BM19" i="29"/>
  <c r="BI20" i="29"/>
  <c r="BJ20" i="29"/>
  <c r="BK20" i="29"/>
  <c r="BL20" i="29"/>
  <c r="BM20" i="29"/>
  <c r="BI21" i="29"/>
  <c r="BJ21" i="29"/>
  <c r="BK21" i="29"/>
  <c r="BL21" i="29"/>
  <c r="BM21" i="29"/>
  <c r="BI22" i="29"/>
  <c r="BJ22" i="29"/>
  <c r="BK22" i="29"/>
  <c r="BL22" i="29"/>
  <c r="BM22" i="29"/>
  <c r="BI23" i="29"/>
  <c r="BJ23" i="29"/>
  <c r="BK23" i="29"/>
  <c r="BL23" i="29"/>
  <c r="BM23" i="29"/>
  <c r="BI24" i="29"/>
  <c r="BJ24" i="29"/>
  <c r="BK24" i="29"/>
  <c r="BL24" i="29"/>
  <c r="BM24" i="29"/>
  <c r="BI25" i="29"/>
  <c r="BJ25" i="29"/>
  <c r="BK25" i="29"/>
  <c r="BL25" i="29"/>
  <c r="BM25" i="29"/>
  <c r="BI26" i="29"/>
  <c r="BJ26" i="29"/>
  <c r="BK26" i="29"/>
  <c r="BL26" i="29"/>
  <c r="BM26" i="29"/>
  <c r="BI27" i="29"/>
  <c r="BJ27" i="29"/>
  <c r="BK27" i="29"/>
  <c r="BL27" i="29"/>
  <c r="BM27" i="29"/>
  <c r="BI28" i="29"/>
  <c r="BJ28" i="29"/>
  <c r="BK28" i="29"/>
  <c r="BL28" i="29"/>
  <c r="BM28" i="29"/>
  <c r="BI29" i="29"/>
  <c r="BJ29" i="29"/>
  <c r="BK29" i="29"/>
  <c r="BL29" i="29"/>
  <c r="BM29" i="29"/>
  <c r="BI30" i="29"/>
  <c r="BJ30" i="29"/>
  <c r="BK30" i="29"/>
  <c r="BL30" i="29"/>
  <c r="BM30" i="29"/>
  <c r="BI31" i="29"/>
  <c r="BJ31" i="29"/>
  <c r="BK31" i="29"/>
  <c r="BL31" i="29"/>
  <c r="BM31" i="29"/>
  <c r="BI32" i="29"/>
  <c r="BJ32" i="29"/>
  <c r="BK32" i="29"/>
  <c r="BL32" i="29"/>
  <c r="BM32" i="29"/>
  <c r="BI33" i="29"/>
  <c r="BJ33" i="29"/>
  <c r="BK33" i="29"/>
  <c r="BL33" i="29"/>
  <c r="BM33" i="29"/>
  <c r="BI34" i="29"/>
  <c r="BJ34" i="29"/>
  <c r="BK34" i="29"/>
  <c r="BL34" i="29"/>
  <c r="BM34" i="29"/>
  <c r="BI35" i="29"/>
  <c r="BJ35" i="29"/>
  <c r="BK35" i="29"/>
  <c r="BL35" i="29"/>
  <c r="BM35" i="29"/>
  <c r="BM9" i="29"/>
  <c r="BL9" i="29"/>
  <c r="BK9" i="29"/>
  <c r="BJ9" i="29"/>
  <c r="BI9" i="29"/>
  <c r="AC10" i="29"/>
  <c r="AD10" i="29"/>
  <c r="AE10" i="29"/>
  <c r="AF10" i="29"/>
  <c r="AG10" i="29"/>
  <c r="AC11" i="29"/>
  <c r="AD11" i="29"/>
  <c r="AE11" i="29"/>
  <c r="AF11" i="29"/>
  <c r="AG11" i="29"/>
  <c r="AC12" i="29"/>
  <c r="AD12" i="29"/>
  <c r="AE12" i="29"/>
  <c r="AF12" i="29"/>
  <c r="AG12" i="29"/>
  <c r="AC13" i="29"/>
  <c r="AD13" i="29"/>
  <c r="AE13" i="29"/>
  <c r="AF13" i="29"/>
  <c r="AG13" i="29"/>
  <c r="AC14" i="29"/>
  <c r="AD14" i="29"/>
  <c r="AE14" i="29"/>
  <c r="AF14" i="29"/>
  <c r="AG14" i="29"/>
  <c r="AC15" i="29"/>
  <c r="AD15" i="29"/>
  <c r="AE15" i="29"/>
  <c r="AF15" i="29"/>
  <c r="AG15" i="29"/>
  <c r="AC16" i="29"/>
  <c r="AD16" i="29"/>
  <c r="AE16" i="29"/>
  <c r="AF16" i="29"/>
  <c r="AG16" i="29"/>
  <c r="AC17" i="29"/>
  <c r="AD17" i="29"/>
  <c r="AE17" i="29"/>
  <c r="AF17" i="29"/>
  <c r="AG17" i="29"/>
  <c r="AC18" i="29"/>
  <c r="AD18" i="29"/>
  <c r="AE18" i="29"/>
  <c r="AF18" i="29"/>
  <c r="AG18" i="29"/>
  <c r="AC19" i="29"/>
  <c r="AD19" i="29"/>
  <c r="AE19" i="29"/>
  <c r="AF19" i="29"/>
  <c r="AG19" i="29"/>
  <c r="AC20" i="29"/>
  <c r="AD20" i="29"/>
  <c r="AE20" i="29"/>
  <c r="AF20" i="29"/>
  <c r="AG20" i="29"/>
  <c r="AC21" i="29"/>
  <c r="AD21" i="29"/>
  <c r="AE21" i="29"/>
  <c r="AF21" i="29"/>
  <c r="AG21" i="29"/>
  <c r="AC22" i="29"/>
  <c r="AD22" i="29"/>
  <c r="AE22" i="29"/>
  <c r="AF22" i="29"/>
  <c r="AG22" i="29"/>
  <c r="AC23" i="29"/>
  <c r="AD23" i="29"/>
  <c r="AE23" i="29"/>
  <c r="AF23" i="29"/>
  <c r="AG23" i="29"/>
  <c r="AC24" i="29"/>
  <c r="AD24" i="29"/>
  <c r="AE24" i="29"/>
  <c r="AF24" i="29"/>
  <c r="AG24" i="29"/>
  <c r="AC25" i="29"/>
  <c r="AD25" i="29"/>
  <c r="AE25" i="29"/>
  <c r="AF25" i="29"/>
  <c r="AG25" i="29"/>
  <c r="AC26" i="29"/>
  <c r="AD26" i="29"/>
  <c r="AE26" i="29"/>
  <c r="AF26" i="29"/>
  <c r="AG26" i="29"/>
  <c r="AC27" i="29"/>
  <c r="AD27" i="29"/>
  <c r="AE27" i="29"/>
  <c r="AF27" i="29"/>
  <c r="AG27" i="29"/>
  <c r="AC28" i="29"/>
  <c r="AD28" i="29"/>
  <c r="AE28" i="29"/>
  <c r="AF28" i="29"/>
  <c r="AG28" i="29"/>
  <c r="AC29" i="29"/>
  <c r="AD29" i="29"/>
  <c r="AE29" i="29"/>
  <c r="AF29" i="29"/>
  <c r="AG29" i="29"/>
  <c r="AC30" i="29"/>
  <c r="AD30" i="29"/>
  <c r="AE30" i="29"/>
  <c r="AF30" i="29"/>
  <c r="AG30" i="29"/>
  <c r="AC31" i="29"/>
  <c r="AD31" i="29"/>
  <c r="AE31" i="29"/>
  <c r="AF31" i="29"/>
  <c r="AG31" i="29"/>
  <c r="AC32" i="29"/>
  <c r="AD32" i="29"/>
  <c r="AE32" i="29"/>
  <c r="AF32" i="29"/>
  <c r="AG32" i="29"/>
  <c r="AC33" i="29"/>
  <c r="AD33" i="29"/>
  <c r="AE33" i="29"/>
  <c r="AF33" i="29"/>
  <c r="AG33" i="29"/>
  <c r="AC34" i="29"/>
  <c r="AD34" i="29"/>
  <c r="AE34" i="29"/>
  <c r="AF34" i="29"/>
  <c r="AG34" i="29"/>
  <c r="AC35" i="29"/>
  <c r="AD35" i="29"/>
  <c r="AE35" i="29"/>
  <c r="AF35" i="29"/>
  <c r="AG35" i="29"/>
  <c r="AD9" i="29"/>
  <c r="AE9" i="29"/>
  <c r="AF9" i="29"/>
  <c r="AG9" i="29"/>
  <c r="AC9" i="29"/>
  <c r="B9" i="103"/>
  <c r="B10" i="103"/>
  <c r="D10" i="103"/>
  <c r="B11" i="103"/>
  <c r="D11" i="103"/>
  <c r="B12" i="103"/>
  <c r="D12" i="103"/>
  <c r="D9" i="103"/>
  <c r="G9" i="103"/>
  <c r="J10" i="103"/>
  <c r="P10" i="103"/>
  <c r="K10" i="103"/>
  <c r="Q10" i="103"/>
  <c r="J11" i="103"/>
  <c r="P11" i="103"/>
  <c r="K11" i="103"/>
  <c r="Q11" i="103"/>
  <c r="J12" i="103"/>
  <c r="P12" i="103"/>
  <c r="K12" i="103"/>
  <c r="Q12" i="103"/>
  <c r="J13" i="103"/>
  <c r="P13" i="103"/>
  <c r="K13" i="103"/>
  <c r="Q13" i="103"/>
  <c r="J14" i="103"/>
  <c r="P14" i="103"/>
  <c r="K14" i="103"/>
  <c r="Q14" i="103"/>
  <c r="J15" i="103"/>
  <c r="P15" i="103"/>
  <c r="K15" i="103"/>
  <c r="Q15" i="103"/>
  <c r="J16" i="103"/>
  <c r="P16" i="103"/>
  <c r="K16" i="103"/>
  <c r="Q16" i="103"/>
  <c r="J17" i="103"/>
  <c r="P17" i="103"/>
  <c r="K17" i="103"/>
  <c r="Q17" i="103"/>
  <c r="J18" i="103"/>
  <c r="P18" i="103"/>
  <c r="K18" i="103"/>
  <c r="Q18" i="103"/>
  <c r="J19" i="103"/>
  <c r="P19" i="103"/>
  <c r="K19" i="103"/>
  <c r="Q19" i="103"/>
  <c r="J20" i="103"/>
  <c r="P20" i="103"/>
  <c r="K20" i="103"/>
  <c r="Q20" i="103"/>
  <c r="J21" i="103"/>
  <c r="P21" i="103"/>
  <c r="K21" i="103"/>
  <c r="Q21" i="103"/>
  <c r="J22" i="103"/>
  <c r="P22" i="103"/>
  <c r="K22" i="103"/>
  <c r="Q22" i="103"/>
  <c r="J23" i="103"/>
  <c r="P23" i="103"/>
  <c r="Q23" i="103"/>
  <c r="J24" i="103"/>
  <c r="P24" i="103"/>
  <c r="Q24" i="103"/>
  <c r="J25" i="103"/>
  <c r="P25" i="103"/>
  <c r="Q25" i="103"/>
  <c r="J26" i="103"/>
  <c r="P26" i="103"/>
  <c r="Q26" i="103"/>
  <c r="J27" i="103"/>
  <c r="P27" i="103"/>
  <c r="Q27" i="103"/>
  <c r="J28" i="103"/>
  <c r="P28" i="103"/>
  <c r="Q28" i="103"/>
  <c r="J29" i="103"/>
  <c r="P29" i="103"/>
  <c r="Q29" i="103"/>
  <c r="J30" i="103"/>
  <c r="P30" i="103"/>
  <c r="Q30" i="103"/>
  <c r="J31" i="103"/>
  <c r="P31" i="103"/>
  <c r="Q31" i="103"/>
  <c r="J32" i="103"/>
  <c r="P32" i="103"/>
  <c r="Q32" i="103"/>
  <c r="J33" i="103"/>
  <c r="P33" i="103"/>
  <c r="Q33" i="103"/>
  <c r="J34" i="103"/>
  <c r="P34" i="103"/>
  <c r="K34" i="103"/>
  <c r="Q34" i="103"/>
  <c r="J35" i="103"/>
  <c r="P35" i="103"/>
  <c r="K35" i="103"/>
  <c r="Q35" i="103"/>
  <c r="J9" i="103"/>
  <c r="P9" i="103"/>
  <c r="K9" i="103"/>
  <c r="Q9" i="103"/>
  <c r="A10" i="103"/>
  <c r="A11" i="103"/>
  <c r="A12" i="103"/>
  <c r="A13" i="103"/>
  <c r="A14" i="103"/>
  <c r="A15" i="103"/>
  <c r="A16" i="103"/>
  <c r="A17" i="103"/>
  <c r="A18" i="103"/>
  <c r="A19" i="103"/>
  <c r="A20" i="103"/>
  <c r="A21" i="103"/>
  <c r="A22" i="103"/>
  <c r="A23" i="103"/>
  <c r="A24" i="103"/>
  <c r="A25" i="103"/>
  <c r="A26" i="103"/>
  <c r="A27" i="103"/>
  <c r="A28" i="103"/>
  <c r="B13" i="103"/>
  <c r="B14" i="103"/>
  <c r="B15" i="103"/>
  <c r="B16" i="103"/>
  <c r="B17" i="103"/>
  <c r="B18" i="103"/>
  <c r="B19" i="103"/>
  <c r="B20" i="103"/>
  <c r="B21" i="103"/>
  <c r="B22" i="103"/>
  <c r="B23" i="103"/>
  <c r="B24" i="103"/>
  <c r="B25" i="103"/>
  <c r="B26" i="103"/>
  <c r="B27" i="103"/>
  <c r="B28" i="103"/>
  <c r="B29" i="103"/>
  <c r="B30" i="103"/>
  <c r="B31" i="103"/>
  <c r="B32" i="103"/>
  <c r="B33" i="103"/>
  <c r="B34" i="103"/>
  <c r="B35" i="103"/>
  <c r="G35" i="103"/>
  <c r="A35" i="103"/>
  <c r="G34" i="103"/>
  <c r="G33" i="103"/>
  <c r="A29" i="103"/>
  <c r="A30" i="103"/>
  <c r="A31" i="103"/>
  <c r="A32" i="103"/>
  <c r="A33" i="103"/>
  <c r="G32" i="103"/>
  <c r="G31" i="103"/>
  <c r="G30" i="103"/>
  <c r="G29" i="103"/>
  <c r="G28" i="103"/>
  <c r="G27" i="103"/>
  <c r="G26" i="103"/>
  <c r="G25" i="103"/>
  <c r="G24" i="103"/>
  <c r="G23" i="103"/>
  <c r="G22" i="103"/>
  <c r="G21" i="103"/>
  <c r="G20" i="103"/>
  <c r="G19" i="103"/>
  <c r="G18" i="103"/>
  <c r="G17" i="103"/>
  <c r="G16" i="103"/>
  <c r="G15" i="103"/>
  <c r="G14" i="103"/>
  <c r="G13" i="103"/>
  <c r="G12" i="103"/>
  <c r="G11" i="103"/>
  <c r="G10" i="103"/>
  <c r="O11" i="102"/>
  <c r="BB35" i="29"/>
  <c r="BA35" i="29"/>
  <c r="AZ35" i="29"/>
  <c r="AY35" i="29"/>
  <c r="AX35" i="29"/>
  <c r="AW35" i="29"/>
  <c r="BB34" i="29"/>
  <c r="BA34" i="29"/>
  <c r="AZ34" i="29"/>
  <c r="AY34" i="29"/>
  <c r="AX34" i="29"/>
  <c r="AW34" i="29"/>
  <c r="BB33" i="29"/>
  <c r="BA33" i="29"/>
  <c r="AZ33" i="29"/>
  <c r="AY33" i="29"/>
  <c r="AX33" i="29"/>
  <c r="AW33" i="29"/>
  <c r="BB32" i="29"/>
  <c r="BA32" i="29"/>
  <c r="AZ32" i="29"/>
  <c r="AY32" i="29"/>
  <c r="AX32" i="29"/>
  <c r="AW32" i="29"/>
  <c r="BB31" i="29"/>
  <c r="BA31" i="29"/>
  <c r="AZ31" i="29"/>
  <c r="AY31" i="29"/>
  <c r="AX31" i="29"/>
  <c r="AW31" i="29"/>
  <c r="BB30" i="29"/>
  <c r="BA30" i="29"/>
  <c r="AZ30" i="29"/>
  <c r="AY30" i="29"/>
  <c r="AX30" i="29"/>
  <c r="AW30" i="29"/>
  <c r="BB29" i="29"/>
  <c r="BA29" i="29"/>
  <c r="AZ29" i="29"/>
  <c r="AY29" i="29"/>
  <c r="AX29" i="29"/>
  <c r="AW29" i="29"/>
  <c r="BB28" i="29"/>
  <c r="BA28" i="29"/>
  <c r="AZ28" i="29"/>
  <c r="AY28" i="29"/>
  <c r="AX28" i="29"/>
  <c r="AW28" i="29"/>
  <c r="BB27" i="29"/>
  <c r="BA27" i="29"/>
  <c r="AZ27" i="29"/>
  <c r="AY27" i="29"/>
  <c r="AX27" i="29"/>
  <c r="AW27" i="29"/>
  <c r="BB26" i="29"/>
  <c r="BA26" i="29"/>
  <c r="AZ26" i="29"/>
  <c r="AY26" i="29"/>
  <c r="AX26" i="29"/>
  <c r="AW26" i="29"/>
  <c r="BB25" i="29"/>
  <c r="BA25" i="29"/>
  <c r="AZ25" i="29"/>
  <c r="AY25" i="29"/>
  <c r="AX25" i="29"/>
  <c r="AW25" i="29"/>
  <c r="BB24" i="29"/>
  <c r="BA24" i="29"/>
  <c r="AZ24" i="29"/>
  <c r="AY24" i="29"/>
  <c r="AX24" i="29"/>
  <c r="AW24" i="29"/>
  <c r="BB23" i="29"/>
  <c r="BA23" i="29"/>
  <c r="AZ23" i="29"/>
  <c r="AY23" i="29"/>
  <c r="AX23" i="29"/>
  <c r="AW23" i="29"/>
  <c r="BB22" i="29"/>
  <c r="BA22" i="29"/>
  <c r="AZ22" i="29"/>
  <c r="AY22" i="29"/>
  <c r="AX22" i="29"/>
  <c r="AW22" i="29"/>
  <c r="BB21" i="29"/>
  <c r="BA21" i="29"/>
  <c r="AZ21" i="29"/>
  <c r="AY21" i="29"/>
  <c r="AX21" i="29"/>
  <c r="AW21" i="29"/>
  <c r="BB20" i="29"/>
  <c r="BA20" i="29"/>
  <c r="AZ20" i="29"/>
  <c r="AY20" i="29"/>
  <c r="AX20" i="29"/>
  <c r="AW20" i="29"/>
  <c r="BB19" i="29"/>
  <c r="BA19" i="29"/>
  <c r="AZ19" i="29"/>
  <c r="AY19" i="29"/>
  <c r="AX19" i="29"/>
  <c r="AW19" i="29"/>
  <c r="BB18" i="29"/>
  <c r="BA18" i="29"/>
  <c r="AZ18" i="29"/>
  <c r="AY18" i="29"/>
  <c r="AX18" i="29"/>
  <c r="AW18" i="29"/>
  <c r="BB17" i="29"/>
  <c r="BA17" i="29"/>
  <c r="AZ17" i="29"/>
  <c r="AY17" i="29"/>
  <c r="AX17" i="29"/>
  <c r="AW17" i="29"/>
  <c r="BB16" i="29"/>
  <c r="BA16" i="29"/>
  <c r="AZ16" i="29"/>
  <c r="AY16" i="29"/>
  <c r="AX16" i="29"/>
  <c r="AW16" i="29"/>
  <c r="BB15" i="29"/>
  <c r="BA15" i="29"/>
  <c r="AZ15" i="29"/>
  <c r="AY15" i="29"/>
  <c r="AX15" i="29"/>
  <c r="AW15" i="29"/>
  <c r="BB14" i="29"/>
  <c r="BA14" i="29"/>
  <c r="AZ14" i="29"/>
  <c r="AY14" i="29"/>
  <c r="AX14" i="29"/>
  <c r="AW14" i="29"/>
  <c r="BB13" i="29"/>
  <c r="BA13" i="29"/>
  <c r="AZ13" i="29"/>
  <c r="AY13" i="29"/>
  <c r="AX13" i="29"/>
  <c r="AW13" i="29"/>
  <c r="BB12" i="29"/>
  <c r="BA12" i="29"/>
  <c r="AZ12" i="29"/>
  <c r="AY12" i="29"/>
  <c r="AX12" i="29"/>
  <c r="AW12" i="29"/>
  <c r="BB11" i="29"/>
  <c r="BA11" i="29"/>
  <c r="AZ11" i="29"/>
  <c r="AY11" i="29"/>
  <c r="AX11" i="29"/>
  <c r="AW11" i="29"/>
  <c r="BB10" i="29"/>
  <c r="BA10" i="29"/>
  <c r="AZ10" i="29"/>
  <c r="AY10" i="29"/>
  <c r="AX10" i="29"/>
  <c r="AW10" i="29"/>
  <c r="S24" i="29"/>
  <c r="T24" i="29"/>
  <c r="U24" i="29"/>
  <c r="V24" i="29"/>
  <c r="S25" i="29"/>
  <c r="T25" i="29"/>
  <c r="U25" i="29"/>
  <c r="V25" i="29"/>
  <c r="S26" i="29"/>
  <c r="T26" i="29"/>
  <c r="U26" i="29"/>
  <c r="V26" i="29"/>
  <c r="S27" i="29"/>
  <c r="T27" i="29"/>
  <c r="U27" i="29"/>
  <c r="V27" i="29"/>
  <c r="S28" i="29"/>
  <c r="T28" i="29"/>
  <c r="U28" i="29"/>
  <c r="V28" i="29"/>
  <c r="S29" i="29"/>
  <c r="T29" i="29"/>
  <c r="U29" i="29"/>
  <c r="V29" i="29"/>
  <c r="S30" i="29"/>
  <c r="T30" i="29"/>
  <c r="U30" i="29"/>
  <c r="V30" i="29"/>
  <c r="S31" i="29"/>
  <c r="T31" i="29"/>
  <c r="U31" i="29"/>
  <c r="V31" i="29"/>
  <c r="S32" i="29"/>
  <c r="T32" i="29"/>
  <c r="U32" i="29"/>
  <c r="V32" i="29"/>
  <c r="S33" i="29"/>
  <c r="T33" i="29"/>
  <c r="U33" i="29"/>
  <c r="V33" i="29"/>
  <c r="R24" i="29"/>
  <c r="R25" i="29"/>
  <c r="R26" i="29"/>
  <c r="R27" i="29"/>
  <c r="R28" i="29"/>
  <c r="R29" i="29"/>
  <c r="R30" i="29"/>
  <c r="R31" i="29"/>
  <c r="R32" i="29"/>
  <c r="R33" i="29"/>
  <c r="Q24" i="29"/>
  <c r="Q25" i="29"/>
  <c r="Q26" i="29"/>
  <c r="Q27" i="29"/>
  <c r="Q28" i="29"/>
  <c r="Q29" i="29"/>
  <c r="Q30" i="29"/>
  <c r="Q31" i="29"/>
  <c r="Q32" i="29"/>
  <c r="Q33" i="29"/>
  <c r="AV9" i="29"/>
  <c r="AV10" i="29"/>
  <c r="AV11" i="29"/>
  <c r="AV12" i="29"/>
  <c r="AV13" i="29"/>
  <c r="AV14" i="29"/>
  <c r="AV15" i="29"/>
  <c r="AV16" i="29"/>
  <c r="AV17" i="29"/>
  <c r="AV18" i="29"/>
  <c r="AV19" i="29"/>
  <c r="AV20" i="29"/>
  <c r="AV21" i="29"/>
  <c r="AV22" i="29"/>
  <c r="AV23" i="29"/>
  <c r="AV24" i="29"/>
  <c r="AV25" i="29"/>
  <c r="AV26" i="29"/>
  <c r="AV27" i="29"/>
  <c r="AV28" i="29"/>
  <c r="AV29" i="29"/>
  <c r="AV30" i="29"/>
  <c r="AV31" i="29"/>
  <c r="AV32" i="29"/>
  <c r="AV33" i="29"/>
  <c r="AV34" i="29"/>
  <c r="AV35" i="29"/>
  <c r="P9" i="29"/>
  <c r="P10" i="29"/>
  <c r="P11" i="29"/>
  <c r="P12" i="29"/>
  <c r="P13" i="29"/>
  <c r="P14" i="29"/>
  <c r="P15" i="29"/>
  <c r="P16" i="29"/>
  <c r="P17" i="29"/>
  <c r="P18" i="29"/>
  <c r="P19" i="29"/>
  <c r="P20" i="29"/>
  <c r="P21" i="29"/>
  <c r="P22" i="29"/>
  <c r="P23" i="29"/>
  <c r="P24" i="29"/>
  <c r="P25" i="29"/>
  <c r="P26" i="29"/>
  <c r="P27" i="29"/>
  <c r="P28" i="29"/>
  <c r="P29" i="29"/>
  <c r="P30" i="29"/>
  <c r="P31" i="29"/>
  <c r="P32" i="29"/>
  <c r="P33" i="29"/>
  <c r="P34" i="29"/>
  <c r="P35" i="29"/>
</calcChain>
</file>

<file path=xl/sharedStrings.xml><?xml version="1.0" encoding="utf-8"?>
<sst xmlns="http://schemas.openxmlformats.org/spreadsheetml/2006/main" count="709" uniqueCount="380">
  <si>
    <t>France</t>
  </si>
  <si>
    <t>Germany</t>
  </si>
  <si>
    <t>Per adult national income
(EUR PPP 2016)</t>
  </si>
  <si>
    <t>United Kingdom</t>
  </si>
  <si>
    <t xml:space="preserve">Average Western Europe </t>
  </si>
  <si>
    <t>Year</t>
  </si>
  <si>
    <t>year</t>
  </si>
  <si>
    <t>Top 1%</t>
  </si>
  <si>
    <t>Top 10%</t>
  </si>
  <si>
    <t>Bottom 50%</t>
  </si>
  <si>
    <t>percentile p</t>
  </si>
  <si>
    <t>topavg</t>
  </si>
  <si>
    <t>bracketavg</t>
  </si>
  <si>
    <t>bracketavg/avg</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</si>
  <si>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</si>
  <si>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</si>
  <si>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</si>
  <si>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</si>
  <si>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</si>
  <si>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</si>
  <si>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</si>
  <si>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</si>
  <si>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</si>
  <si>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</si>
  <si>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</si>
  <si>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</si>
  <si>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</si>
  <si>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</si>
  <si>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</si>
  <si>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</si>
  <si>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</si>
  <si>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</si>
  <si>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</si>
  <si>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</si>
  <si>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</si>
  <si>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</si>
  <si>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</si>
  <si>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</si>
  <si>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</si>
  <si>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</si>
  <si>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</si>
  <si>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</si>
  <si>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</si>
  <si>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</si>
  <si>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</si>
  <si>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</si>
  <si>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</si>
  <si>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</si>
  <si>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</si>
  <si>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</si>
  <si>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</si>
  <si>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</si>
  <si>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</si>
  <si>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</si>
  <si>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</si>
  <si>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</si>
  <si>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</si>
  <si>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</si>
  <si>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</si>
  <si>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</si>
  <si>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</si>
  <si>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</si>
  <si>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</si>
  <si>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</si>
  <si>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</si>
  <si>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</si>
  <si>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</si>
  <si>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</si>
  <si>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</si>
  <si>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</si>
  <si>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</si>
  <si>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</si>
  <si>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</si>
  <si>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</si>
  <si>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</si>
  <si>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</si>
  <si>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</si>
  <si>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</si>
  <si>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</si>
  <si>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</si>
  <si>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</si>
  <si>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</si>
  <si>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</si>
  <si>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</si>
  <si>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</si>
  <si>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</si>
  <si>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</si>
  <si>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</si>
  <si>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</si>
  <si>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</si>
  <si>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</si>
  <si>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</si>
  <si>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</si>
  <si>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</si>
  <si>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P0</t>
  </si>
  <si>
    <t>P1</t>
  </si>
  <si>
    <t>P2</t>
  </si>
  <si>
    <t>P3</t>
  </si>
  <si>
    <t>P4</t>
  </si>
  <si>
    <t>P5</t>
  </si>
  <si>
    <t>P6</t>
  </si>
  <si>
    <t>P7</t>
  </si>
  <si>
    <t>P8</t>
  </si>
  <si>
    <t>P9</t>
  </si>
  <si>
    <t>P10</t>
  </si>
  <si>
    <t>P11</t>
  </si>
  <si>
    <t>P12</t>
  </si>
  <si>
    <t>P13</t>
  </si>
  <si>
    <t>P14</t>
  </si>
  <si>
    <t>P15</t>
  </si>
  <si>
    <t>P16</t>
  </si>
  <si>
    <t>P17</t>
  </si>
  <si>
    <t>P18</t>
  </si>
  <si>
    <t>P19</t>
  </si>
  <si>
    <t>avg</t>
  </si>
  <si>
    <t>Income                          group</t>
  </si>
  <si>
    <t>Number of adults</t>
  </si>
  <si>
    <t>Income threshold</t>
  </si>
  <si>
    <t>Average income</t>
  </si>
  <si>
    <t>Income share</t>
  </si>
  <si>
    <t>Full Population</t>
  </si>
  <si>
    <t>Middle 40%</t>
  </si>
  <si>
    <t xml:space="preserve">Top 10% </t>
  </si>
  <si>
    <t>incl. Top 1%</t>
  </si>
  <si>
    <t>incl. Top 0.1%</t>
  </si>
  <si>
    <t>incl. Top 0.01%</t>
  </si>
  <si>
    <t>incl. Top 0.001%</t>
  </si>
  <si>
    <t>China</t>
  </si>
  <si>
    <t>P0-50</t>
  </si>
  <si>
    <t>P50-90</t>
  </si>
  <si>
    <t>Top 10% wealth share France</t>
  </si>
  <si>
    <t>Top 10% wealth share China</t>
  </si>
  <si>
    <t>Top 10% wealth share USA</t>
  </si>
  <si>
    <t>Top 1% wealth share China</t>
  </si>
  <si>
    <t>Top 1% wealth share USA</t>
  </si>
  <si>
    <t>Top 1% wealth share France</t>
  </si>
  <si>
    <t>Main Figures and Tables</t>
  </si>
  <si>
    <t>P99.1</t>
  </si>
  <si>
    <t>P99.2</t>
  </si>
  <si>
    <t>P99.3</t>
  </si>
  <si>
    <t>P99.4</t>
  </si>
  <si>
    <t>P99.5</t>
  </si>
  <si>
    <t>P99.6</t>
  </si>
  <si>
    <t>P99.7</t>
  </si>
  <si>
    <t>P99.8</t>
  </si>
  <si>
    <t>P99.9</t>
  </si>
  <si>
    <t>P99.91</t>
  </si>
  <si>
    <t>P99.92</t>
  </si>
  <si>
    <t>P99.93</t>
  </si>
  <si>
    <t>P99.94</t>
  </si>
  <si>
    <t>P99.95</t>
  </si>
  <si>
    <t>P99.96</t>
  </si>
  <si>
    <t>P99.97</t>
  </si>
  <si>
    <t>P99.98</t>
  </si>
  <si>
    <t>P99.99</t>
  </si>
  <si>
    <t>P99.991</t>
  </si>
  <si>
    <t>P99.992</t>
  </si>
  <si>
    <t>P99.993</t>
  </si>
  <si>
    <t>P99.994</t>
  </si>
  <si>
    <t>P99.995</t>
  </si>
  <si>
    <t>P99.996</t>
  </si>
  <si>
    <t>P99.997</t>
  </si>
  <si>
    <t>P99.998</t>
  </si>
  <si>
    <t>P99.999</t>
  </si>
  <si>
    <t>Middle East</t>
  </si>
  <si>
    <t>Iran</t>
  </si>
  <si>
    <t>Lebanon</t>
  </si>
  <si>
    <t>Syria</t>
  </si>
  <si>
    <t>UAE</t>
  </si>
  <si>
    <t>Arab Countries (excl. Gulf countries)</t>
  </si>
  <si>
    <t>Gulf Countries</t>
  </si>
  <si>
    <t>Turkey</t>
  </si>
  <si>
    <t xml:space="preserve"> </t>
  </si>
  <si>
    <t>Per adult national income
(EUR MER 2016)</t>
  </si>
  <si>
    <t>Adult Population (aged 20 and more)</t>
  </si>
  <si>
    <t>Total Population</t>
  </si>
  <si>
    <t>Yearly Growth rate</t>
  </si>
  <si>
    <t>Growth rate 1990=100</t>
  </si>
  <si>
    <t>Yearly growth rate</t>
  </si>
  <si>
    <t>1990-2016</t>
  </si>
  <si>
    <t>Wealth ABL</t>
  </si>
  <si>
    <t>Wealth in ABL not in Forbes</t>
  </si>
  <si>
    <t>Min</t>
  </si>
  <si>
    <t>Max</t>
  </si>
  <si>
    <r>
      <t xml:space="preserve">Global Forbes data computed from Forbes_Global_1988_2017.dta file </t>
    </r>
    <r>
      <rPr>
        <sz val="10"/>
        <color rgb="FF000000"/>
        <rFont val="Arial"/>
        <family val="2"/>
      </rPr>
      <t>(country of citizenship, i.e. variable countrycitiz)</t>
    </r>
  </si>
  <si>
    <t>Computation of national income in current dollars (market exchange rates) using WID.world</t>
  </si>
  <si>
    <t>USA</t>
  </si>
  <si>
    <t>Russia</t>
  </si>
  <si>
    <t>CN National income current dollars</t>
  </si>
  <si>
    <t>US National income current dollars</t>
  </si>
  <si>
    <t>FR National income current dollars</t>
  </si>
  <si>
    <t>RU National income current dollars</t>
  </si>
  <si>
    <t>DE National income current dollars</t>
  </si>
  <si>
    <t>mnninc_999_i_CN
National income
Total population | Dollar $ | market exchange | constant (2016)
China</t>
  </si>
  <si>
    <t>mnninc_999_i_US
National income
Total population | Dollar $ | market exchange | constant (2016)
USA</t>
  </si>
  <si>
    <t>mnninc_999_i_FR
National income
Total population | Dollar $ | market exchange | constant (2016)
France</t>
  </si>
  <si>
    <t>mnninc_999_i_RU
National income
Total population | Dollar $ | market exchange | constant (2016)
Russian Federation</t>
  </si>
  <si>
    <t>mnninc_999_i_DE
National income
Total population | Dollar $ | market exchange | constant (2016)
Germany</t>
  </si>
  <si>
    <t>inyixx_999_i_US
National income price index
Total population | index | all ages | individual | Constant local | market exchange | constant (2016)
USA</t>
  </si>
  <si>
    <t>mnninc_999_i_CN
National income
Total population | Euro â‚¬ | market exchange | constant (2016)
China</t>
  </si>
  <si>
    <t>mnninc_999_i_FR
National income
Total population | Euro â‚¬ | market exchange | constant (2016)
France</t>
  </si>
  <si>
    <t>n billionaire</t>
  </si>
  <si>
    <t>billionaire wealth % national income</t>
  </si>
  <si>
    <t xml:space="preserve">WID.world series </t>
  </si>
  <si>
    <t>billionaire wealth % national income (v1)</t>
  </si>
  <si>
    <t>billionaire wealth % national income (v2)</t>
  </si>
  <si>
    <t>Total n billionaire</t>
  </si>
  <si>
    <t>n Forbes</t>
  </si>
  <si>
    <t>n ABL</t>
  </si>
  <si>
    <t>Wealth Forbes</t>
  </si>
  <si>
    <t>Total Wealth</t>
  </si>
  <si>
    <t>LCU per US Dollar (Source: IMF)</t>
  </si>
  <si>
    <t>LCU</t>
  </si>
  <si>
    <t>Current Dollars</t>
  </si>
  <si>
    <t>Lebanon National Income (billion)</t>
  </si>
  <si>
    <t>US-FR-CH</t>
  </si>
  <si>
    <t xml:space="preserve"> /</t>
  </si>
  <si>
    <t>/</t>
  </si>
  <si>
    <t>Rich Lists Data</t>
  </si>
  <si>
    <t>Macro Aggregates Data</t>
  </si>
  <si>
    <t># of billionaires</t>
  </si>
  <si>
    <t xml:space="preserve">Total wealth (current billion dollars) </t>
  </si>
  <si>
    <t>Lower wealth threhsold (current billion dollars)</t>
  </si>
  <si>
    <t>Total wealth billionaires (% national income)</t>
  </si>
  <si>
    <t>Total wealth billionaires (% private wealth)</t>
  </si>
  <si>
    <t>Inverted Pareto coefficient (Forbes)</t>
  </si>
  <si>
    <t>(current billions LCU)</t>
  </si>
  <si>
    <t>current LCU</t>
  </si>
  <si>
    <r>
      <t>Adult 
population 
(20-yr+) 
N</t>
    </r>
    <r>
      <rPr>
        <vertAlign val="subscript"/>
        <sz val="10"/>
        <rFont val="Arial"/>
        <family val="2"/>
      </rPr>
      <t>t</t>
    </r>
    <r>
      <rPr>
        <vertAlign val="superscript"/>
        <sz val="10"/>
        <rFont val="Arial"/>
        <family val="2"/>
      </rPr>
      <t>20+</t>
    </r>
  </si>
  <si>
    <t>Market exchange rate, LCU per USD</t>
  </si>
  <si>
    <t>(current dollars)</t>
  </si>
  <si>
    <r>
      <t>National income      Y</t>
    </r>
    <r>
      <rPr>
        <b/>
        <vertAlign val="subscript"/>
        <sz val="10"/>
        <rFont val="Arial"/>
        <family val="2"/>
      </rPr>
      <t>t</t>
    </r>
    <r>
      <rPr>
        <sz val="11"/>
        <color theme="1"/>
        <rFont val="Calibri"/>
        <family val="2"/>
        <scheme val="minor"/>
      </rPr>
      <t/>
    </r>
  </si>
  <si>
    <r>
      <t>Personal wealth       W</t>
    </r>
    <r>
      <rPr>
        <b/>
        <vertAlign val="subscript"/>
        <sz val="10"/>
        <rFont val="Arial"/>
        <family val="2"/>
      </rPr>
      <t>t</t>
    </r>
    <r>
      <rPr>
        <sz val="11"/>
        <color theme="1"/>
        <rFont val="Calibri"/>
        <family val="2"/>
        <scheme val="minor"/>
      </rPr>
      <t/>
    </r>
  </si>
  <si>
    <r>
      <t>Per adult  national income y</t>
    </r>
    <r>
      <rPr>
        <b/>
        <vertAlign val="subscript"/>
        <sz val="10"/>
        <rFont val="Arial"/>
        <family val="2"/>
      </rPr>
      <t>t</t>
    </r>
    <r>
      <rPr>
        <b/>
        <sz val="10"/>
        <rFont val="Arial"/>
        <family val="2"/>
      </rPr>
      <t/>
    </r>
  </si>
  <si>
    <r>
      <t>Per adult personal wealth w</t>
    </r>
    <r>
      <rPr>
        <b/>
        <vertAlign val="subscript"/>
        <sz val="10"/>
        <rFont val="Arial"/>
        <family val="2"/>
      </rPr>
      <t>t</t>
    </r>
    <r>
      <rPr>
        <b/>
        <sz val="10"/>
        <rFont val="Arial"/>
        <family val="2"/>
      </rPr>
      <t/>
    </r>
  </si>
  <si>
    <t>nbill</t>
  </si>
  <si>
    <t>tbill</t>
  </si>
  <si>
    <t>thrbill</t>
  </si>
  <si>
    <t>wlcu</t>
  </si>
  <si>
    <t>n</t>
  </si>
  <si>
    <t>wdol</t>
  </si>
  <si>
    <t xml:space="preserve">Data From Rich Lists </t>
  </si>
  <si>
    <t>Average</t>
  </si>
  <si>
    <t xml:space="preserve"> (be careful: sheet used in do-file LebanonWealth.do) (do not make changes to values and location of cells a9-o36); </t>
  </si>
  <si>
    <t>Table B1: Stata series on average wealth and billionaire data in Lebanon, 1995-2016 (used in gpinter interpolations)</t>
  </si>
  <si>
    <t>countries</t>
  </si>
  <si>
    <t>βt= Wt/Yt (%)</t>
  </si>
  <si>
    <t>Per adult  national income       yt</t>
  </si>
  <si>
    <t>Per adult personal wealth</t>
  </si>
  <si>
    <t xml:space="preserve">Average Ratio 
 Personal wealth/ National income (Source: WID.world)       </t>
  </si>
  <si>
    <t>This version: September 2017</t>
  </si>
  <si>
    <t>Top 10% wealth share Russia</t>
  </si>
  <si>
    <t>Top 1% wealth share Russia</t>
  </si>
  <si>
    <t>Lebanon Wealth shares (benchmark series)</t>
  </si>
  <si>
    <t>Ratio</t>
  </si>
  <si>
    <t>All series on income inequality in Lebanon, 2005-2014 from Assouad 2017</t>
  </si>
  <si>
    <t>2014/2005 (cumulated)</t>
  </si>
  <si>
    <t>2014/2005 (annual)</t>
  </si>
  <si>
    <t>Growth rate 2005=100</t>
  </si>
  <si>
    <t>Ratio Lebanon vs other countries</t>
  </si>
  <si>
    <t>Euro 2016 PPP</t>
  </si>
  <si>
    <t xml:space="preserve">Series on average income, national income and populations, Lebanon 1990-2016 </t>
  </si>
  <si>
    <t>Extracted from wid.world 08/23/2017 and 09/05/2017</t>
  </si>
  <si>
    <t>2014/2010 (cumulated)</t>
  </si>
  <si>
    <t>2014/2010 (annual)</t>
  </si>
  <si>
    <t xml:space="preserve">Final Series on income g-percentiles 2005-2014 from Assouad 2017 </t>
  </si>
  <si>
    <t>Gini</t>
  </si>
  <si>
    <t>P10/average</t>
  </si>
  <si>
    <t>P50/average</t>
  </si>
  <si>
    <t>P90/average</t>
  </si>
  <si>
    <t>P99/average</t>
  </si>
  <si>
    <t>b(10%)</t>
  </si>
  <si>
    <t>b(50%)</t>
  </si>
  <si>
    <t>b(90%)</t>
  </si>
  <si>
    <t>b(99%)</t>
  </si>
  <si>
    <t>Survey series</t>
  </si>
  <si>
    <t>Fiscal Series</t>
  </si>
  <si>
    <t>Final series</t>
  </si>
  <si>
    <t>Euro 2016, PPP</t>
  </si>
  <si>
    <r>
      <rPr>
        <b/>
        <sz val="11"/>
        <color theme="1"/>
        <rFont val="Calibri"/>
        <scheme val="minor"/>
      </rPr>
      <t>Percentile</t>
    </r>
  </si>
  <si>
    <r>
      <rPr>
        <b/>
        <sz val="11"/>
        <color theme="1"/>
        <rFont val="Calibri"/>
        <scheme val="minor"/>
      </rPr>
      <t>Year</t>
    </r>
  </si>
  <si>
    <t>p99p100</t>
  </si>
  <si>
    <t>p90p100</t>
  </si>
  <si>
    <t>2005-2014</t>
  </si>
  <si>
    <t>Country</t>
  </si>
  <si>
    <t>Egypt</t>
  </si>
  <si>
    <t>Kuwait</t>
  </si>
  <si>
    <t>Iraq</t>
  </si>
  <si>
    <t>Qatar</t>
  </si>
  <si>
    <t>Bahrain</t>
  </si>
  <si>
    <t>Forbes</t>
  </si>
  <si>
    <t>Sheet "DataWealth" in AAP2017MainFiguresTables</t>
  </si>
  <si>
    <t xml:space="preserve">Ranking of billionaires'wealth as share of National Income, selected countries </t>
  </si>
  <si>
    <t>mean 1990-2016</t>
  </si>
  <si>
    <t>Oman</t>
  </si>
  <si>
    <t>Saudi A.</t>
  </si>
  <si>
    <t>Germ.</t>
  </si>
  <si>
    <t>Table 1: Income thresholds and income shares in Lebanon 2014</t>
  </si>
  <si>
    <t>LCU (billions)</t>
  </si>
  <si>
    <t>Euro 2016 MER (billions)</t>
  </si>
  <si>
    <t>Euro 2016 PPP (billions)</t>
  </si>
  <si>
    <t xml:space="preserve">Total National Income </t>
  </si>
  <si>
    <t>Inflation, GDP deflator (annual %)</t>
  </si>
  <si>
    <t>(Sources: WB data)</t>
  </si>
  <si>
    <t>Top 0.1%</t>
  </si>
  <si>
    <t>Top 0.01%</t>
  </si>
  <si>
    <t>Top 0.001%</t>
  </si>
  <si>
    <t>Decomposition of top income groups by income categories, using micro-tax data</t>
  </si>
  <si>
    <t>Wages</t>
  </si>
  <si>
    <t>Self-Empl. Inc.</t>
  </si>
  <si>
    <t>Corp.</t>
  </si>
  <si>
    <t>Partn.</t>
  </si>
  <si>
    <t>Rent</t>
  </si>
  <si>
    <t>p</t>
  </si>
  <si>
    <t xml:space="preserve">Notes: This table reports statistics on the distribution of income in France in 2014 (expressed in PPP € 2016).  The unit is the adult individual (20-year-old and over; income of married couples is splitted into two). Income corresponds to pre-tax national income. Fractiles are defined relative to the total number of adult individuals in the population. Corrected estimates (combining survey, fiscal, wealth and national accounts data). Source: WID.world </t>
  </si>
  <si>
    <t>sptinc_z_BR
Pre-tax national income 
Top 1% | share
Brazil</t>
  </si>
  <si>
    <t>sptinc_z_CN
Pre-tax national income 
Top 1% | share
China</t>
  </si>
  <si>
    <t>sptinc_z_CO
Pre-tax national income 
Top 1% | share
Colombia</t>
  </si>
  <si>
    <t>sptinc_z_FR
Pre-tax national income 
Top 1% | share
France</t>
  </si>
  <si>
    <t>sptinc_z_RU
Pre-tax national income 
Top 1% | share
Russian Federation</t>
  </si>
  <si>
    <t>sptinc_z_ZA
Pre-tax national income 
Top 1% | share
South Africa</t>
  </si>
  <si>
    <t>sptinc_z_US
Pre-tax national income 
Top 1% | share
USA</t>
  </si>
  <si>
    <t>sptinc_z_BR
Pre-tax national income 
Top 10% | share
Brazil</t>
  </si>
  <si>
    <t>sptinc_z_CN
Pre-tax national income 
Top 10% | share
China</t>
  </si>
  <si>
    <t>sptinc_z_CO
Pre-tax national income 
Top 10% | share
Colombia</t>
  </si>
  <si>
    <t>sptinc_z_FR
Pre-tax national income 
Top 10% | share
France</t>
  </si>
  <si>
    <t>sptinc_z_RU
Pre-tax national income 
Top 10% | share
Russian Federation</t>
  </si>
  <si>
    <t>sptinc_z_ZA
Pre-tax national income 
Top 10% | share
South Africa</t>
  </si>
  <si>
    <t>sptinc_z_US
Pre-tax national income 
Top 10% | share
USA</t>
  </si>
  <si>
    <r>
      <rPr>
        <b/>
        <sz val="11"/>
        <color theme="1"/>
        <rFont val="Calibri"/>
        <scheme val="minor"/>
      </rPr>
      <t xml:space="preserve"> </t>
    </r>
  </si>
  <si>
    <r>
      <rPr>
        <b/>
        <sz val="11"/>
        <color theme="1"/>
        <rFont val="Calibri"/>
        <scheme val="minor"/>
      </rPr>
      <t xml:space="preserve">sptinc_z_BR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Brazil</t>
    </r>
  </si>
  <si>
    <r>
      <rPr>
        <b/>
        <sz val="11"/>
        <color theme="1"/>
        <rFont val="Calibri"/>
        <scheme val="minor"/>
      </rPr>
      <t xml:space="preserve">sptinc_z_CN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China</t>
    </r>
  </si>
  <si>
    <r>
      <rPr>
        <b/>
        <sz val="11"/>
        <color theme="1"/>
        <rFont val="Calibri"/>
        <scheme val="minor"/>
      </rPr>
      <t xml:space="preserve">sptinc_z_FR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France</t>
    </r>
  </si>
  <si>
    <r>
      <rPr>
        <b/>
        <sz val="11"/>
        <color theme="1"/>
        <rFont val="Calibri"/>
        <scheme val="minor"/>
      </rPr>
      <t xml:space="preserve">sptinc_z_RU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Russian Federation</t>
    </r>
  </si>
  <si>
    <r>
      <rPr>
        <b/>
        <sz val="11"/>
        <color theme="1"/>
        <rFont val="Calibri"/>
        <scheme val="minor"/>
      </rPr>
      <t xml:space="preserve">sptinc_z_US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USA</t>
    </r>
  </si>
  <si>
    <t>p0p50</t>
  </si>
  <si>
    <t>WID.world series (9-11-2017)</t>
  </si>
  <si>
    <r>
      <rPr>
        <b/>
        <sz val="11"/>
        <color theme="1"/>
        <rFont val="Calibri"/>
        <scheme val="minor"/>
      </rPr>
      <t xml:space="preserve">anninc_992_i_SY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Syrian Arab Republic</t>
    </r>
  </si>
  <si>
    <r>
      <rPr>
        <b/>
        <sz val="11"/>
        <color theme="1"/>
        <rFont val="Calibri"/>
        <scheme val="minor"/>
      </rPr>
      <t xml:space="preserve">anninc_992_i_IQ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Iraq</t>
    </r>
  </si>
  <si>
    <r>
      <rPr>
        <b/>
        <sz val="11"/>
        <color theme="1"/>
        <rFont val="Calibri"/>
        <scheme val="minor"/>
      </rPr>
      <t xml:space="preserve">anninc_992_i_EG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Egypt</t>
    </r>
  </si>
  <si>
    <t>Jordan</t>
  </si>
  <si>
    <t>Palestine</t>
  </si>
  <si>
    <r>
      <rPr>
        <b/>
        <sz val="11"/>
        <color theme="1"/>
        <rFont val="Calibri"/>
        <scheme val="minor"/>
      </rPr>
      <t xml:space="preserve">anninc_992_i_LB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Lebanon</t>
    </r>
  </si>
  <si>
    <r>
      <rPr>
        <b/>
        <sz val="11"/>
        <color theme="1"/>
        <rFont val="Calibri"/>
        <scheme val="minor"/>
      </rPr>
      <t xml:space="preserve">anninc_992_i_TR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Turkey</t>
    </r>
  </si>
  <si>
    <r>
      <rPr>
        <b/>
        <sz val="11"/>
        <color theme="1"/>
        <rFont val="Calibri"/>
        <scheme val="minor"/>
      </rPr>
      <t xml:space="preserve">anninc_992_i_JO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Jordan</t>
    </r>
  </si>
  <si>
    <r>
      <rPr>
        <b/>
        <sz val="11"/>
        <color theme="1"/>
        <rFont val="Calibri"/>
        <scheme val="minor"/>
      </rPr>
      <t xml:space="preserve">anninc_992_i_PS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Palestine</t>
    </r>
  </si>
  <si>
    <t>Table 2: Income thresholds and income shares in France 2014</t>
  </si>
  <si>
    <t>ASSOUAD 2017 Lebanon</t>
  </si>
  <si>
    <t>This database supports the paper "Rethinking the Lebanese economic miracle: The extreme concentration of income and wealth in Lebanon, 2005-2014"</t>
  </si>
  <si>
    <t xml:space="preserve">Germany </t>
  </si>
  <si>
    <t>1990-2005</t>
  </si>
  <si>
    <t>mean 2005-2016</t>
  </si>
  <si>
    <t>2005-2016</t>
  </si>
  <si>
    <t>1990 2005</t>
  </si>
  <si>
    <t>Saudi Arabia</t>
  </si>
  <si>
    <t xml:space="preserve">China </t>
  </si>
  <si>
    <t>US</t>
  </si>
  <si>
    <t xml:space="preserve">Figure 1a. Per adult national income Lebanon vs. selected countries (€ 2016 MER) , 1950-2016 </t>
  </si>
  <si>
    <t xml:space="preserve">Figure 1b. Per adult national income Lebanon vs. selected countries (€ 2016 MER) , 1990-2016  </t>
  </si>
  <si>
    <t xml:space="preserve">Figure 1c. Per adult national income Lebanon vs. selected countries (€ 2016 PPP) , 1990-2016  </t>
  </si>
  <si>
    <t>Figure 2a. Billionaires' wealth as share of National Income, in selected countries (1990-2016)</t>
  </si>
  <si>
    <t>Figure 2b. Billionaires' wealth as share of National Income, in selected countries (1990-2005)</t>
  </si>
  <si>
    <t>Figure 2c. Billionaires' wealth as share of National Income, in selected countries (2005-2016)</t>
  </si>
  <si>
    <t>Figure 3a . Top 10% income share in Lebanon, 2005-2014</t>
  </si>
  <si>
    <t>Figure 3b . Top 1% income share in Lebanon, 2005-2014</t>
  </si>
  <si>
    <t>Figure 3c. Income shares in Lebanon, 2005-2014</t>
  </si>
  <si>
    <t>Figure 7. Cumulative real growth by percentile, Lebanon 2005-2014</t>
  </si>
  <si>
    <t>Figure 8a. Decomposition of top income by income categories, 2005</t>
  </si>
  <si>
    <t>Figure 8b. Decomposition of top income by income categories, 2010</t>
  </si>
  <si>
    <t>Figure 8c. Decomposition of top income by income categories, 2014</t>
  </si>
  <si>
    <t>Figure 10a. Wealth Shares in Lebanon, averages for 1990-2016</t>
  </si>
  <si>
    <t xml:space="preserve">Notes: This table reports statistics on the distribution of income in Lebanon in 2014 (expressed in PPP € 2016).  The unit is the adult individual (20-year-old and over; income of married couples is splitted into two). In 2016, 1 euro = 1641 Lebanese pound (market exchange rate) or 172.7 pound (purchasing power parity). Income corresponds to pre-tax national income. Fractiles are defined relative to the total number of adult individuals in the population. Corrected estimates (combining survey, fiscal, wealth and national accounts data). </t>
  </si>
  <si>
    <t xml:space="preserve">Figure 4. Income shares in Lebanon 2005-2014: Top 0.1 % vs. Bottom 50 % </t>
  </si>
  <si>
    <t>Figure 5a. Decomposing the Gini coefficients in Lebanon, 2005-2014</t>
  </si>
  <si>
    <t>Figure 5b. Decomposing the Top 10% income share in Lebanon, 2005-2014</t>
  </si>
  <si>
    <t>Figure 5c. Decomposing the top 1 % income share in Lebanon, 2005-2014</t>
  </si>
  <si>
    <t xml:space="preserve">Figure 6 . Population vs income cumulative growth since 2005 </t>
  </si>
  <si>
    <t>Figure 9a . Top 10% income share: Lebanon vs selected countries, 2005-2014</t>
  </si>
  <si>
    <t>Figure 9b . Top 1% income share: Lebanon vs selected countries, 2005-2014</t>
  </si>
  <si>
    <t>Figure 10b. Top 1 % wealth share: Lebanon vs selected countries, average over 2005-2014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</si>
</sst>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quot;$&quot;#,##0_);\(&quot;$&quot;#,##0\)"/>
    <numFmt numFmtId="165" formatCode="_(* #,##0_);_(* \(#,##0\);_(* &quot;-&quot;_);_(@_)"/>
    <numFmt numFmtId="166" formatCode="_(&quot;$&quot;* #,##0.00_);_(&quot;$&quot;* \(#,##0.00\);_(&quot;$&quot;* &quot;-&quot;??_);_(@_)"/>
    <numFmt numFmtId="167" formatCode="_(* #,##0.00_);_(* \(#,##0.00\);_(* &quot;-&quot;??_);_(@_)"/>
    <numFmt numFmtId="168" formatCode="_-* #,##0.00\ &quot;€&quot;_-;\-* #,##0.00\ &quot;€&quot;_-;_-* &quot;-&quot;??\ &quot;€&quot;_-;_-@_-"/>
    <numFmt numFmtId="169" formatCode="_-* #,##0.00\ _€_-;\-* #,##0.00\ _€_-;_-* &quot;-&quot;??\ _€_-;_-@_-"/>
    <numFmt numFmtId="170" formatCode="General_)"/>
    <numFmt numFmtId="171" formatCode="#,##0.000"/>
    <numFmt numFmtId="172" formatCode="#,##0.0"/>
    <numFmt numFmtId="173" formatCode="#,##0.00__;\-#,##0.00__;#,##0.00__;@__"/>
    <numFmt numFmtId="174" formatCode="_ * #,##0.00_ ;_ * \-#,##0.00_ ;_ * &quot;-&quot;??_ ;_ @_ "/>
    <numFmt numFmtId="175" formatCode="_ * #,##0.00_)\ _€_ ;_ * \(#,##0.00\)\ _€_ ;_ * &quot;-&quot;??_)\ _€_ ;_ @_ "/>
    <numFmt numFmtId="176" formatCode="\$#,##0\ ;\(\$#,##0\)"/>
    <numFmt numFmtId="177" formatCode="_-* #,##0\ _k_r_-;\-* #,##0\ _k_r_-;_-* &quot;-&quot;\ _k_r_-;_-@_-"/>
    <numFmt numFmtId="178" formatCode="_-* #,##0\ &quot;kr&quot;_-;\-* #,##0\ &quot;kr&quot;_-;_-* &quot;-&quot;\ &quot;kr&quot;_-;_-@_-"/>
    <numFmt numFmtId="179" formatCode="0.0%"/>
    <numFmt numFmtId="180" formatCode="0.0"/>
    <numFmt numFmtId="181" formatCode="0.0000"/>
    <numFmt numFmtId="182" formatCode="&quot;$&quot;#,##0"/>
    <numFmt numFmtId="183" formatCode="#,##0\ [$€-1]"/>
    <numFmt numFmtId="184" formatCode="_-* #,##0.00_р_._-;\-* #,##0.00_р_._-;_-* \-??_р_._-;_-@_-"/>
    <numFmt numFmtId="185" formatCode="_-* #,##0_-;\-* #,##0_-;_-* &quot;-&quot;??_-;_-@_-"/>
    <numFmt numFmtId="186" formatCode="_-* #,##0\ _€_-;\-* #,##0\ _€_-;_-* &quot;-&quot;??\ _€_-;_-@_-"/>
    <numFmt numFmtId="187" formatCode="_-* #,##0.0000_-;\-* #,##0.0000_-;_-* &quot;-&quot;??_-;_-@_-"/>
    <numFmt numFmtId="188" formatCode="&quot;$&quot;#,##0.0000"/>
  </numFmts>
  <fonts count="106" x14ac:knownFonts="1">
    <font>
      <sz val="11"/>
      <color rgb="FF000000"/>
      <name val="Calibri"/>
      <family val="2"/>
    </font>
    <font>
      <sz val="12"/>
      <color theme="1"/>
      <name val="Calibri"/>
      <family val="2"/>
      <scheme val="minor"/>
    </font>
    <font>
      <sz val="12"/>
      <color theme="1"/>
      <name val="Calibri"/>
      <family val="2"/>
      <scheme val="minor"/>
    </font>
    <font>
      <sz val="12"/>
      <color theme="1"/>
      <name val="Calibri"/>
      <family val="2"/>
      <scheme val="minor"/>
    </font>
    <font>
      <sz val="12"/>
      <name val="Arial"/>
      <charset val="204"/>
    </font>
    <font>
      <sz val="11"/>
      <color theme="1"/>
      <name val="Calibri"/>
      <family val="2"/>
      <scheme val="minor"/>
    </font>
    <font>
      <sz val="1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1"/>
      <name val="Arial"/>
      <family val="2"/>
    </font>
    <font>
      <u/>
      <sz val="12"/>
      <color theme="10"/>
      <name val="Arial"/>
      <family val="2"/>
    </font>
    <font>
      <u/>
      <sz val="10"/>
      <color indexed="12"/>
      <name val="Arial"/>
      <family val="2"/>
    </font>
    <font>
      <sz val="12"/>
      <color rgb="FF000000"/>
      <name val="Arial"/>
      <family val="2"/>
    </font>
    <font>
      <sz val="10"/>
      <name val="Arial"/>
      <family val="2"/>
    </font>
    <font>
      <b/>
      <sz val="20"/>
      <name val="Arial"/>
      <family val="2"/>
    </font>
    <font>
      <sz val="12"/>
      <color theme="10"/>
      <name val="Arial"/>
      <family val="2"/>
    </font>
    <font>
      <b/>
      <sz val="12"/>
      <color rgb="FF000000"/>
      <name val="Arial"/>
      <family val="2"/>
    </font>
    <font>
      <sz val="14"/>
      <name val="Arial"/>
      <family val="2"/>
    </font>
    <font>
      <b/>
      <sz val="24"/>
      <name val="Arial"/>
      <family val="2"/>
    </font>
    <font>
      <sz val="10"/>
      <color rgb="FF000000"/>
      <name val="Arial"/>
      <family val="2"/>
    </font>
    <font>
      <sz val="11"/>
      <color indexed="8"/>
      <name val="Calibri"/>
      <family val="2"/>
    </font>
    <font>
      <sz val="11"/>
      <color indexed="9"/>
      <name val="Calibri"/>
      <family val="2"/>
    </font>
    <font>
      <b/>
      <sz val="11"/>
      <name val="Gentle Sans"/>
    </font>
    <font>
      <sz val="11"/>
      <color indexed="20"/>
      <name val="Calibri"/>
      <family val="2"/>
    </font>
    <font>
      <sz val="11"/>
      <color indexed="17"/>
      <name val="Calibri"/>
      <family val="2"/>
    </font>
    <font>
      <sz val="9"/>
      <color indexed="9"/>
      <name val="Times"/>
      <family val="1"/>
    </font>
    <font>
      <b/>
      <sz val="11"/>
      <color indexed="52"/>
      <name val="Calibri"/>
      <family val="2"/>
    </font>
    <font>
      <b/>
      <sz val="11"/>
      <color indexed="9"/>
      <name val="Calibri"/>
      <family val="2"/>
    </font>
    <font>
      <sz val="10"/>
      <name val="Times New Roman"/>
      <family val="1"/>
    </font>
    <font>
      <sz val="9"/>
      <color indexed="8"/>
      <name val="Times"/>
      <family val="1"/>
    </font>
    <font>
      <sz val="12"/>
      <color indexed="24"/>
      <name val="Arial"/>
      <family val="2"/>
    </font>
    <font>
      <sz val="8"/>
      <name val="Helvetica"/>
      <family val="2"/>
    </font>
    <font>
      <b/>
      <sz val="8"/>
      <color indexed="24"/>
      <name val="Times New Roman"/>
      <family val="1"/>
    </font>
    <font>
      <sz val="8"/>
      <color indexed="24"/>
      <name val="Times New Roman"/>
      <family val="1"/>
    </font>
    <font>
      <i/>
      <sz val="11"/>
      <color indexed="23"/>
      <name val="Calibri"/>
      <family val="2"/>
    </font>
    <font>
      <b/>
      <i/>
      <sz val="12"/>
      <name val="Gentle Sans"/>
    </font>
    <font>
      <sz val="10"/>
      <name val="Helv"/>
    </font>
    <font>
      <b/>
      <sz val="15"/>
      <color indexed="56"/>
      <name val="Calibri"/>
      <family val="2"/>
    </font>
    <font>
      <b/>
      <sz val="13"/>
      <color indexed="56"/>
      <name val="Calibri"/>
      <family val="2"/>
    </font>
    <font>
      <b/>
      <sz val="11"/>
      <color indexed="56"/>
      <name val="Calibri"/>
      <family val="2"/>
    </font>
    <font>
      <u/>
      <sz val="12"/>
      <color indexed="12"/>
      <name val="Times New Roman"/>
      <family val="1"/>
      <charset val="238"/>
    </font>
    <font>
      <sz val="11"/>
      <color indexed="62"/>
      <name val="Calibri"/>
      <family val="2"/>
    </font>
    <font>
      <u/>
      <sz val="12"/>
      <color indexed="12"/>
      <name val="Calibri"/>
      <family val="2"/>
    </font>
    <font>
      <sz val="11"/>
      <color indexed="52"/>
      <name val="Calibri"/>
      <family val="2"/>
    </font>
    <font>
      <sz val="12"/>
      <color theme="1"/>
      <name val="Arial"/>
      <family val="2"/>
    </font>
    <font>
      <sz val="11"/>
      <color indexed="60"/>
      <name val="Calibri"/>
      <family val="2"/>
    </font>
    <font>
      <sz val="12"/>
      <color theme="1"/>
      <name val="Calibri"/>
      <family val="2"/>
      <scheme val="minor"/>
    </font>
    <font>
      <sz val="12"/>
      <color indexed="8"/>
      <name val="Calibri"/>
      <family val="2"/>
    </font>
    <font>
      <sz val="9"/>
      <name val="Times New Roman"/>
      <family val="1"/>
    </font>
    <font>
      <sz val="10"/>
      <color indexed="8"/>
      <name val="Times"/>
      <family val="1"/>
    </font>
    <font>
      <sz val="9"/>
      <name val="Times"/>
      <family val="1"/>
    </font>
    <font>
      <sz val="12"/>
      <name val="Arial CE"/>
    </font>
    <font>
      <sz val="10"/>
      <name val="Courier"/>
      <family val="1"/>
      <charset val="238"/>
    </font>
    <font>
      <b/>
      <sz val="11"/>
      <color indexed="63"/>
      <name val="Calibri"/>
      <family val="2"/>
    </font>
    <font>
      <sz val="11"/>
      <name val="Calibri"/>
      <family val="2"/>
    </font>
    <font>
      <i/>
      <sz val="12"/>
      <name val="Gentle Sans"/>
    </font>
    <font>
      <sz val="9"/>
      <name val="Gentle Sans"/>
    </font>
    <font>
      <sz val="9"/>
      <name val="Gentle Sans Light"/>
    </font>
    <font>
      <sz val="7"/>
      <name val="Helv"/>
    </font>
    <font>
      <sz val="10"/>
      <name val="Gentle Sans"/>
    </font>
    <font>
      <b/>
      <sz val="18"/>
      <color indexed="56"/>
      <name val="Cambria"/>
      <family val="2"/>
    </font>
    <font>
      <sz val="11"/>
      <color indexed="10"/>
      <name val="Calibri"/>
      <family val="2"/>
    </font>
    <font>
      <sz val="10"/>
      <name val="Times"/>
      <family val="1"/>
    </font>
    <font>
      <sz val="10"/>
      <name val="Arial Cyr"/>
      <family val="2"/>
    </font>
    <font>
      <sz val="11"/>
      <color theme="1"/>
      <name val="Arial"/>
      <family val="2"/>
    </font>
    <font>
      <b/>
      <sz val="14"/>
      <color theme="1"/>
      <name val="Arial"/>
      <family val="2"/>
    </font>
    <font>
      <sz val="11"/>
      <color rgb="FF000000"/>
      <name val="Arial"/>
      <family val="2"/>
    </font>
    <font>
      <b/>
      <sz val="11"/>
      <color rgb="FF000000"/>
      <name val="Arial"/>
      <family val="2"/>
    </font>
    <font>
      <b/>
      <sz val="11"/>
      <color theme="1"/>
      <name val="Arial"/>
      <family val="2"/>
    </font>
    <font>
      <b/>
      <sz val="10"/>
      <color rgb="FF000000"/>
      <name val="Arial"/>
      <family val="2"/>
    </font>
    <font>
      <u/>
      <sz val="11"/>
      <color theme="11"/>
      <name val="Calibri"/>
      <family val="2"/>
    </font>
    <font>
      <sz val="10"/>
      <name val="Verdana"/>
      <family val="2"/>
    </font>
    <font>
      <u/>
      <sz val="10"/>
      <color theme="10"/>
      <name val="Arial"/>
      <family val="2"/>
    </font>
    <font>
      <b/>
      <sz val="16"/>
      <name val="Arial"/>
      <family val="2"/>
    </font>
    <font>
      <sz val="16"/>
      <color indexed="24"/>
      <name val="Arial"/>
      <family val="2"/>
    </font>
    <font>
      <sz val="16"/>
      <name val="Arial"/>
      <family val="2"/>
    </font>
    <font>
      <sz val="8"/>
      <name val="Arial"/>
      <family val="2"/>
    </font>
    <font>
      <i/>
      <sz val="14"/>
      <name val="Arial"/>
      <family val="2"/>
    </font>
    <font>
      <b/>
      <sz val="8"/>
      <name val="Arial"/>
      <family val="2"/>
    </font>
    <font>
      <b/>
      <sz val="11"/>
      <color theme="1"/>
      <name val="Calibri"/>
      <scheme val="minor"/>
    </font>
    <font>
      <b/>
      <sz val="14"/>
      <color theme="1"/>
      <name val="Calibri"/>
      <family val="2"/>
      <scheme val="minor"/>
    </font>
    <font>
      <b/>
      <sz val="12"/>
      <color theme="1"/>
      <name val="Arial"/>
    </font>
    <font>
      <sz val="12"/>
      <color indexed="8"/>
      <name val="Times New Roman"/>
      <family val="2"/>
    </font>
    <font>
      <sz val="10"/>
      <color indexed="8"/>
      <name val="Arial Cyr"/>
      <family val="2"/>
    </font>
    <font>
      <sz val="10"/>
      <color rgb="FFFF0000"/>
      <name val="Arial"/>
      <family val="2"/>
    </font>
    <font>
      <b/>
      <sz val="10"/>
      <name val="Arial"/>
      <family val="2"/>
    </font>
    <font>
      <b/>
      <sz val="10"/>
      <color theme="1"/>
      <name val="Arial"/>
    </font>
    <font>
      <sz val="10"/>
      <color theme="1"/>
      <name val="Arial"/>
    </font>
    <font>
      <b/>
      <sz val="12"/>
      <color theme="1"/>
      <name val="Calibri"/>
      <family val="2"/>
      <scheme val="minor"/>
    </font>
    <font>
      <b/>
      <vertAlign val="subscript"/>
      <sz val="10"/>
      <name val="Arial"/>
      <family val="2"/>
    </font>
    <font>
      <b/>
      <sz val="12"/>
      <name val="Arial"/>
    </font>
    <font>
      <b/>
      <sz val="10"/>
      <color rgb="FFFF0000"/>
      <name val="Arial"/>
      <family val="2"/>
    </font>
    <font>
      <vertAlign val="subscript"/>
      <sz val="10"/>
      <name val="Arial"/>
      <family val="2"/>
    </font>
    <font>
      <vertAlign val="superscript"/>
      <sz val="10"/>
      <name val="Arial"/>
      <family val="2"/>
    </font>
    <font>
      <b/>
      <sz val="18"/>
      <color rgb="FF000000"/>
      <name val="Arial"/>
    </font>
    <font>
      <b/>
      <sz val="11"/>
      <color rgb="FFFF0000"/>
      <name val="Calibri"/>
    </font>
    <font>
      <sz val="12"/>
      <name val="宋体"/>
      <family val="3"/>
      <charset val="134"/>
    </font>
    <font>
      <b/>
      <sz val="16"/>
      <color rgb="FF000000"/>
      <name val="Arial"/>
    </font>
    <font>
      <sz val="8"/>
      <name val="Calibri"/>
      <family val="2"/>
    </font>
    <font>
      <b/>
      <sz val="14"/>
      <color rgb="FF000000"/>
      <name val="Arial"/>
    </font>
    <font>
      <sz val="11"/>
      <color rgb="FF1F4F4B"/>
      <name val="Arial"/>
    </font>
    <font>
      <sz val="11"/>
      <color rgb="FFFF0000"/>
      <name val="Arial"/>
      <family val="2"/>
    </font>
    <font>
      <sz val="11"/>
      <color rgb="FFFF0000"/>
      <name val="Calibri"/>
      <family val="2"/>
    </font>
  </fonts>
  <fills count="28">
    <fill>
      <patternFill patternType="none"/>
    </fill>
    <fill>
      <patternFill patternType="gray125"/>
    </fill>
    <fill>
      <patternFill patternType="solid">
        <fgColor theme="5" tint="0.39997558519241921"/>
        <bgColor indexed="64"/>
      </patternFill>
    </fill>
    <fill>
      <patternFill patternType="solid">
        <fgColor indexed="9"/>
        <bgColor indexed="64"/>
      </patternFill>
    </fill>
    <fill>
      <patternFill patternType="solid">
        <fgColor rgb="FFF5F9F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13"/>
      </patternFill>
    </fill>
    <fill>
      <patternFill patternType="solid">
        <fgColor indexed="43"/>
      </patternFill>
    </fill>
    <fill>
      <patternFill patternType="solid">
        <fgColor indexed="26"/>
      </patternFill>
    </fill>
    <fill>
      <patternFill patternType="solid">
        <fgColor rgb="FFDA9694"/>
        <bgColor rgb="FF000000"/>
      </patternFill>
    </fill>
    <fill>
      <patternFill patternType="solid">
        <fgColor theme="6" tint="0.39997558519241921"/>
        <bgColor indexed="64"/>
      </patternFill>
    </fill>
    <fill>
      <patternFill patternType="solid">
        <fgColor theme="3" tint="0.59999389629810485"/>
        <bgColor indexed="64"/>
      </patternFill>
    </fill>
    <fill>
      <patternFill patternType="solid">
        <fgColor rgb="FFF5F9FC"/>
        <bgColor rgb="FF000000"/>
      </patternFill>
    </fill>
  </fills>
  <borders count="46">
    <border>
      <left/>
      <right/>
      <top/>
      <bottom/>
      <diagonal/>
    </border>
    <border>
      <left style="thick">
        <color auto="1"/>
      </left>
      <right style="thick">
        <color auto="1"/>
      </right>
      <top style="thick">
        <color auto="1"/>
      </top>
      <bottom style="thick">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style="medium">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right/>
      <top/>
      <bottom style="double">
        <color auto="1"/>
      </bottom>
      <diagonal/>
    </border>
    <border>
      <left/>
      <right/>
      <top style="double">
        <color auto="1"/>
      </top>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style="thin">
        <color auto="1"/>
      </left>
      <right/>
      <top/>
      <bottom style="thin">
        <color auto="1"/>
      </bottom>
      <diagonal/>
    </border>
    <border>
      <left style="thin">
        <color auto="1"/>
      </left>
      <right style="thin">
        <color auto="1"/>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thin">
        <color auto="1"/>
      </top>
      <bottom style="medium">
        <color auto="1"/>
      </bottom>
      <diagonal/>
    </border>
    <border>
      <left/>
      <right style="medium">
        <color auto="1"/>
      </right>
      <top/>
      <bottom/>
      <diagonal/>
    </border>
    <border>
      <left/>
      <right style="medium">
        <color auto="1"/>
      </right>
      <top/>
      <bottom style="medium">
        <color auto="1"/>
      </bottom>
      <diagonal/>
    </border>
    <border>
      <left/>
      <right style="medium">
        <color rgb="FF000000"/>
      </right>
      <top/>
      <bottom style="medium">
        <color auto="1"/>
      </bottom>
      <diagonal/>
    </border>
    <border>
      <left/>
      <right/>
      <top style="thin">
        <color auto="1"/>
      </top>
      <bottom style="double">
        <color auto="1"/>
      </bottom>
      <diagonal/>
    </border>
  </borders>
  <cellStyleXfs count="14309">
    <xf numFmtId="0" fontId="0" fillId="0" borderId="0"/>
    <xf numFmtId="0" fontId="13" fillId="0" borderId="0" applyNumberFormat="0" applyFill="0" applyBorder="0" applyAlignment="0" applyProtection="0"/>
    <xf numFmtId="0" fontId="16" fillId="0" borderId="0"/>
    <xf numFmtId="0" fontId="16" fillId="0" borderId="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4" fillId="15"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0" borderId="0">
      <alignment horizontal="right"/>
    </xf>
    <xf numFmtId="0" fontId="26" fillId="6" borderId="0" applyNumberFormat="0" applyBorder="0" applyAlignment="0" applyProtection="0"/>
    <xf numFmtId="0" fontId="26" fillId="6" borderId="0" applyNumberFormat="0" applyBorder="0" applyAlignment="0" applyProtection="0"/>
    <xf numFmtId="0" fontId="27" fillId="7" borderId="0" applyNumberFormat="0" applyBorder="0" applyAlignment="0" applyProtection="0"/>
    <xf numFmtId="170" fontId="28" fillId="0" borderId="0">
      <alignment vertical="top"/>
    </xf>
    <xf numFmtId="0" fontId="29" fillId="19" borderId="2" applyNumberFormat="0" applyAlignment="0" applyProtection="0"/>
    <xf numFmtId="0" fontId="30" fillId="20" borderId="3" applyNumberFormat="0" applyAlignment="0" applyProtection="0"/>
    <xf numFmtId="0" fontId="30" fillId="20" borderId="3" applyNumberFormat="0" applyAlignment="0" applyProtection="0"/>
    <xf numFmtId="165" fontId="31" fillId="0" borderId="0" applyFont="0" applyFill="0" applyBorder="0" applyAlignment="0" applyProtection="0"/>
    <xf numFmtId="165" fontId="31" fillId="0" borderId="0" applyFont="0" applyFill="0" applyBorder="0" applyAlignment="0" applyProtection="0"/>
    <xf numFmtId="169" fontId="16" fillId="0" borderId="0" applyFont="0" applyFill="0" applyBorder="0" applyAlignment="0" applyProtection="0"/>
    <xf numFmtId="167" fontId="31" fillId="0" borderId="0" applyFont="0" applyFill="0" applyBorder="0" applyAlignment="0" applyProtection="0"/>
    <xf numFmtId="167" fontId="31" fillId="0" borderId="0" applyFont="0" applyFill="0" applyBorder="0" applyAlignment="0" applyProtection="0"/>
    <xf numFmtId="3" fontId="32" fillId="0" borderId="0" applyFill="0" applyBorder="0">
      <alignment horizontal="right" vertical="top"/>
    </xf>
    <xf numFmtId="171" fontId="32" fillId="0" borderId="0" applyFill="0" applyBorder="0">
      <alignment horizontal="right" vertical="top"/>
    </xf>
    <xf numFmtId="3" fontId="32" fillId="0" borderId="0" applyFill="0" applyBorder="0">
      <alignment horizontal="right" vertical="top"/>
    </xf>
    <xf numFmtId="172" fontId="28" fillId="0" borderId="0" applyFont="0" applyFill="0" applyBorder="0">
      <alignment horizontal="right" vertical="top"/>
    </xf>
    <xf numFmtId="173" fontId="32" fillId="0" borderId="0" applyFont="0" applyFill="0" applyBorder="0" applyAlignment="0" applyProtection="0">
      <alignment horizontal="right" vertical="top"/>
    </xf>
    <xf numFmtId="171" fontId="32" fillId="0" borderId="0">
      <alignment horizontal="right" vertical="top"/>
    </xf>
    <xf numFmtId="3" fontId="16" fillId="0" borderId="0" applyFont="0" applyFill="0" applyBorder="0" applyAlignment="0" applyProtection="0"/>
    <xf numFmtId="168" fontId="11" fillId="0" borderId="0" applyFont="0" applyFill="0" applyBorder="0" applyAlignment="0" applyProtection="0"/>
    <xf numFmtId="166" fontId="31" fillId="0" borderId="0" applyFont="0" applyFill="0" applyBorder="0" applyAlignment="0" applyProtection="0"/>
    <xf numFmtId="164" fontId="16" fillId="0" borderId="0" applyFont="0" applyFill="0" applyBorder="0" applyAlignment="0" applyProtection="0"/>
    <xf numFmtId="0" fontId="33" fillId="0" borderId="0" applyFont="0" applyFill="0" applyBorder="0" applyAlignment="0" applyProtection="0"/>
    <xf numFmtId="174" fontId="34" fillId="0" borderId="0" applyFon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0" borderId="0"/>
    <xf numFmtId="3" fontId="33" fillId="0" borderId="0" applyFont="0" applyFill="0" applyBorder="0" applyAlignment="0" applyProtection="0"/>
    <xf numFmtId="2" fontId="16" fillId="0" borderId="0" applyFont="0" applyFill="0" applyBorder="0" applyAlignment="0" applyProtection="0"/>
    <xf numFmtId="0" fontId="27" fillId="7" borderId="0" applyNumberFormat="0" applyBorder="0" applyAlignment="0" applyProtection="0"/>
    <xf numFmtId="0" fontId="39" fillId="21" borderId="0" applyNumberFormat="0" applyFont="0" applyBorder="0" applyAlignment="0" applyProtection="0"/>
    <xf numFmtId="0" fontId="40" fillId="0" borderId="4"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5" applyNumberFormat="0" applyFill="0" applyAlignment="0" applyProtection="0"/>
    <xf numFmtId="0" fontId="42" fillId="0" borderId="6" applyNumberFormat="0" applyFill="0" applyAlignment="0" applyProtection="0"/>
    <xf numFmtId="0" fontId="42" fillId="0" borderId="6"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4" fillId="10" borderId="2" applyNumberFormat="0" applyAlignment="0" applyProtection="0"/>
    <xf numFmtId="0" fontId="45" fillId="0" borderId="0" applyNumberFormat="0" applyFill="0" applyBorder="0" applyAlignment="0" applyProtection="0"/>
    <xf numFmtId="0" fontId="46" fillId="0" borderId="7" applyNumberFormat="0" applyFill="0" applyAlignment="0" applyProtection="0"/>
    <xf numFmtId="175" fontId="47" fillId="0" borderId="0" applyFont="0" applyFill="0" applyBorder="0" applyAlignment="0" applyProtection="0"/>
    <xf numFmtId="176" fontId="33" fillId="0" borderId="0" applyFont="0" applyFill="0" applyBorder="0" applyAlignment="0" applyProtection="0"/>
    <xf numFmtId="0" fontId="16" fillId="0" borderId="0"/>
    <xf numFmtId="0" fontId="48" fillId="22" borderId="0" applyNumberFormat="0" applyBorder="0" applyAlignment="0" applyProtection="0"/>
    <xf numFmtId="0" fontId="48" fillId="22" borderId="0" applyNumberFormat="0" applyBorder="0" applyAlignment="0" applyProtection="0"/>
    <xf numFmtId="0" fontId="16" fillId="0" borderId="0"/>
    <xf numFmtId="0" fontId="4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49"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1"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0"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49"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1" fillId="0" borderId="8" applyNumberFormat="0" applyFill="0" applyAlignment="0" applyProtection="0"/>
    <xf numFmtId="0" fontId="16" fillId="0" borderId="0"/>
    <xf numFmtId="1" fontId="28" fillId="0" borderId="0">
      <alignment vertical="top" wrapText="1"/>
    </xf>
    <xf numFmtId="1" fontId="52" fillId="0" borderId="0" applyFill="0" applyBorder="0" applyProtection="0"/>
    <xf numFmtId="1" fontId="51" fillId="0" borderId="0" applyFont="0" applyFill="0" applyBorder="0" applyProtection="0">
      <alignment vertical="center"/>
    </xf>
    <xf numFmtId="1" fontId="53" fillId="0" borderId="0">
      <alignment horizontal="right" vertical="top"/>
    </xf>
    <xf numFmtId="0" fontId="54" fillId="0" borderId="0"/>
    <xf numFmtId="0" fontId="55" fillId="0" borderId="0"/>
    <xf numFmtId="1" fontId="32" fillId="0" borderId="0" applyNumberFormat="0" applyFill="0" applyBorder="0">
      <alignment vertical="top"/>
    </xf>
    <xf numFmtId="0" fontId="16" fillId="23" borderId="9" applyNumberFormat="0" applyFont="0" applyAlignment="0" applyProtection="0"/>
    <xf numFmtId="0" fontId="16" fillId="23" borderId="9" applyNumberFormat="0" applyFont="0" applyAlignment="0" applyProtection="0"/>
    <xf numFmtId="0" fontId="16" fillId="0" borderId="0"/>
    <xf numFmtId="0" fontId="56" fillId="19" borderId="10" applyNumberFormat="0" applyAlignment="0" applyProtection="0"/>
    <xf numFmtId="0" fontId="56" fillId="19" borderId="10" applyNumberFormat="0" applyAlignment="0" applyProtection="0"/>
    <xf numFmtId="9" fontId="16" fillId="0" borderId="0" applyFont="0" applyFill="0" applyBorder="0" applyAlignment="0" applyProtection="0"/>
    <xf numFmtId="9" fontId="47" fillId="0" borderId="0" applyFont="0" applyFill="0" applyBorder="0" applyAlignment="0" applyProtection="0"/>
    <xf numFmtId="9" fontId="16"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10" fillId="0" borderId="0" applyFont="0" applyFill="0" applyBorder="0" applyAlignment="0" applyProtection="0"/>
    <xf numFmtId="169" fontId="16" fillId="0" borderId="0" applyFont="0" applyFill="0" applyBorder="0" applyAlignment="0" applyProtection="0"/>
    <xf numFmtId="9" fontId="16" fillId="0" borderId="0" applyFont="0" applyFill="0" applyBorder="0" applyAlignment="0" applyProtection="0"/>
    <xf numFmtId="9" fontId="47" fillId="0" borderId="0" applyFont="0" applyFill="0" applyBorder="0" applyAlignment="0" applyProtection="0"/>
    <xf numFmtId="9" fontId="16" fillId="0" borderId="0" applyFont="0" applyFill="0" applyBorder="0" applyAlignment="0" applyProtection="0"/>
    <xf numFmtId="9" fontId="50" fillId="0" borderId="0" applyFont="0" applyFill="0" applyBorder="0" applyAlignment="0" applyProtection="0"/>
    <xf numFmtId="9" fontId="16" fillId="0" borderId="0" applyFont="0" applyFill="0" applyBorder="0" applyAlignment="0" applyProtection="0"/>
    <xf numFmtId="9" fontId="49" fillId="0" borderId="0" applyFont="0" applyFill="0" applyBorder="0" applyAlignment="0" applyProtection="0"/>
    <xf numFmtId="9" fontId="50"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5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0" fontId="58" fillId="0" borderId="0"/>
    <xf numFmtId="0" fontId="59" fillId="0" borderId="0"/>
    <xf numFmtId="0" fontId="60" fillId="0" borderId="0"/>
    <xf numFmtId="0" fontId="16" fillId="0" borderId="0"/>
    <xf numFmtId="0" fontId="16" fillId="0" borderId="0"/>
    <xf numFmtId="2" fontId="16" fillId="0" borderId="0" applyFont="0" applyFill="0" applyBorder="0" applyProtection="0">
      <alignment horizontal="right"/>
    </xf>
    <xf numFmtId="2" fontId="16" fillId="0" borderId="0" applyFont="0" applyFill="0" applyBorder="0" applyProtection="0">
      <alignment horizontal="right"/>
    </xf>
    <xf numFmtId="0" fontId="61" fillId="0" borderId="11">
      <alignment horizontal="center"/>
    </xf>
    <xf numFmtId="0" fontId="38" fillId="0" borderId="0"/>
    <xf numFmtId="2" fontId="11" fillId="0" borderId="0"/>
    <xf numFmtId="0" fontId="62" fillId="0" borderId="0"/>
    <xf numFmtId="0" fontId="59" fillId="0" borderId="0"/>
    <xf numFmtId="0" fontId="60" fillId="0" borderId="0"/>
    <xf numFmtId="49" fontId="32" fillId="0" borderId="0" applyFill="0" applyBorder="0" applyAlignment="0" applyProtection="0">
      <alignment vertical="top"/>
    </xf>
    <xf numFmtId="0" fontId="63" fillId="0" borderId="0" applyNumberFormat="0" applyFill="0" applyBorder="0" applyAlignment="0" applyProtection="0"/>
    <xf numFmtId="0" fontId="63" fillId="0" borderId="0" applyNumberFormat="0" applyFill="0" applyBorder="0" applyAlignment="0" applyProtection="0"/>
    <xf numFmtId="0" fontId="40" fillId="0" borderId="4" applyNumberFormat="0" applyFill="0" applyAlignment="0" applyProtection="0"/>
    <xf numFmtId="0" fontId="41" fillId="0" borderId="5" applyNumberFormat="0" applyFill="0" applyAlignment="0" applyProtection="0"/>
    <xf numFmtId="0" fontId="42" fillId="0" borderId="6" applyNumberFormat="0" applyFill="0" applyAlignment="0" applyProtection="0"/>
    <xf numFmtId="0" fontId="42" fillId="0" borderId="0" applyNumberFormat="0" applyFill="0" applyBorder="0" applyAlignment="0" applyProtection="0"/>
    <xf numFmtId="177" fontId="16" fillId="0" borderId="0" applyFont="0" applyFill="0" applyBorder="0" applyAlignment="0" applyProtection="0"/>
    <xf numFmtId="178" fontId="16" fillId="0" borderId="0" applyFont="0" applyFill="0" applyBorder="0" applyAlignment="0" applyProtection="0"/>
    <xf numFmtId="2" fontId="33" fillId="0" borderId="0" applyFont="0" applyFill="0" applyBorder="0" applyAlignment="0" applyProtection="0"/>
    <xf numFmtId="0" fontId="64" fillId="0" borderId="0" applyNumberFormat="0" applyFill="0" applyBorder="0" applyAlignment="0" applyProtection="0"/>
    <xf numFmtId="1" fontId="65" fillId="0" borderId="0">
      <alignment vertical="top" wrapText="1"/>
    </xf>
    <xf numFmtId="0" fontId="66" fillId="0" borderId="0"/>
    <xf numFmtId="0" fontId="23" fillId="0" borderId="0"/>
    <xf numFmtId="0" fontId="39" fillId="0" borderId="0"/>
    <xf numFmtId="169" fontId="9" fillId="0" borderId="0" applyFont="0" applyFill="0" applyBorder="0" applyAlignment="0" applyProtection="0"/>
    <xf numFmtId="0" fontId="9" fillId="0" borderId="0"/>
    <xf numFmtId="9" fontId="9" fillId="0" borderId="0" applyFont="0" applyFill="0" applyBorder="0" applyAlignment="0" applyProtection="0"/>
    <xf numFmtId="0" fontId="8" fillId="0" borderId="0"/>
    <xf numFmtId="9" fontId="11" fillId="0" borderId="0"/>
    <xf numFmtId="0" fontId="7" fillId="0" borderId="0"/>
    <xf numFmtId="9" fontId="7" fillId="0" borderId="0" applyFont="0" applyFill="0" applyBorder="0" applyAlignment="0" applyProtection="0"/>
    <xf numFmtId="0" fontId="47" fillId="0" borderId="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5" fillId="0" borderId="0"/>
    <xf numFmtId="0" fontId="5" fillId="0" borderId="0"/>
    <xf numFmtId="0" fontId="14" fillId="0" borderId="0" applyNumberFormat="0" applyFill="0" applyBorder="0" applyAlignment="0" applyProtection="0">
      <alignment vertical="top"/>
      <protection locked="0"/>
    </xf>
    <xf numFmtId="169" fontId="16" fillId="0" borderId="0" applyFont="0" applyFill="0" applyBorder="0" applyAlignment="0" applyProtection="0"/>
    <xf numFmtId="0" fontId="33" fillId="0" borderId="0"/>
    <xf numFmtId="0" fontId="33" fillId="0" borderId="0"/>
    <xf numFmtId="0" fontId="74" fillId="0" borderId="0"/>
    <xf numFmtId="0" fontId="16" fillId="0" borderId="0"/>
    <xf numFmtId="0" fontId="49" fillId="0" borderId="0"/>
    <xf numFmtId="0" fontId="16" fillId="0" borderId="0"/>
    <xf numFmtId="0" fontId="49" fillId="0" borderId="0"/>
    <xf numFmtId="0" fontId="47" fillId="0" borderId="0"/>
    <xf numFmtId="0" fontId="47" fillId="0" borderId="0"/>
    <xf numFmtId="0" fontId="47" fillId="0" borderId="0"/>
    <xf numFmtId="9" fontId="6" fillId="0" borderId="0" applyFont="0" applyFill="0" applyBorder="0" applyAlignment="0" applyProtection="0"/>
    <xf numFmtId="0" fontId="75" fillId="0" borderId="0" applyNumberFormat="0" applyFill="0" applyBorder="0" applyAlignment="0" applyProtection="0"/>
    <xf numFmtId="169" fontId="5" fillId="0" borderId="0" applyFont="0" applyFill="0" applyBorder="0" applyAlignment="0" applyProtection="0"/>
    <xf numFmtId="9" fontId="5" fillId="0" borderId="0" applyFont="0" applyFill="0" applyBorder="0" applyAlignment="0" applyProtection="0"/>
    <xf numFmtId="169" fontId="5" fillId="0" borderId="0" applyFon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9" fontId="5" fillId="0" borderId="0" applyFon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9" fontId="11" fillId="0" borderId="0" applyFont="0" applyFill="0" applyBorder="0" applyAlignment="0" applyProtection="0"/>
    <xf numFmtId="0" fontId="3" fillId="0" borderId="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2" fillId="0" borderId="0"/>
    <xf numFmtId="167" fontId="2" fillId="0" borderId="0" applyFont="0" applyFill="0" applyBorder="0" applyAlignment="0" applyProtection="0"/>
    <xf numFmtId="9" fontId="2" fillId="0" borderId="0" applyFont="0" applyFill="0" applyBorder="0" applyAlignment="0" applyProtection="0"/>
    <xf numFmtId="169" fontId="11" fillId="0" borderId="0" applyFont="0" applyFill="0" applyBorder="0" applyAlignment="0" applyProtection="0"/>
    <xf numFmtId="0" fontId="45" fillId="0" borderId="0" applyNumberFormat="0" applyFill="0" applyBorder="0" applyAlignment="0" applyProtection="0"/>
    <xf numFmtId="0" fontId="2" fillId="0" borderId="0"/>
    <xf numFmtId="0" fontId="66" fillId="0" borderId="0"/>
    <xf numFmtId="0" fontId="2" fillId="0" borderId="0"/>
    <xf numFmtId="0" fontId="5" fillId="0" borderId="0"/>
    <xf numFmtId="0" fontId="2" fillId="0" borderId="0"/>
    <xf numFmtId="0" fontId="23" fillId="0" borderId="0"/>
    <xf numFmtId="0" fontId="2" fillId="0" borderId="0"/>
    <xf numFmtId="0" fontId="2" fillId="0" borderId="0"/>
    <xf numFmtId="0" fontId="2" fillId="0" borderId="0"/>
    <xf numFmtId="0" fontId="2" fillId="0" borderId="0"/>
    <xf numFmtId="0" fontId="3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1" fillId="0" borderId="0"/>
    <xf numFmtId="0" fontId="23" fillId="0" borderId="0"/>
    <xf numFmtId="0" fontId="85" fillId="0" borderId="0"/>
    <xf numFmtId="0" fontId="85" fillId="0" borderId="0"/>
    <xf numFmtId="0" fontId="85" fillId="0" borderId="0"/>
    <xf numFmtId="0" fontId="66" fillId="0" borderId="0"/>
    <xf numFmtId="0" fontId="66" fillId="0" borderId="0"/>
    <xf numFmtId="0" fontId="85" fillId="0" borderId="0"/>
    <xf numFmtId="0" fontId="86" fillId="0" borderId="0"/>
    <xf numFmtId="0" fontId="23" fillId="0" borderId="0"/>
    <xf numFmtId="0" fontId="23" fillId="0" borderId="0"/>
    <xf numFmtId="0" fontId="85" fillId="0" borderId="0"/>
    <xf numFmtId="0" fontId="23" fillId="0" borderId="0"/>
    <xf numFmtId="184" fontId="66" fillId="0" borderId="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43" fontId="11" fillId="0" borderId="0" applyFon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169" fontId="1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5" fillId="0" borderId="0">
      <alignment vertical="center"/>
    </xf>
    <xf numFmtId="0" fontId="1" fillId="0" borderId="0"/>
    <xf numFmtId="0" fontId="1" fillId="0" borderId="0"/>
    <xf numFmtId="0" fontId="99" fillId="0" borderId="0">
      <alignment vertical="center"/>
    </xf>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cellStyleXfs>
  <cellXfs count="362">
    <xf numFmtId="0" fontId="0" fillId="0" borderId="0" xfId="0"/>
    <xf numFmtId="0" fontId="14" fillId="0" borderId="0" xfId="1" applyFont="1" applyFill="1" applyBorder="1" applyAlignment="1" applyProtection="1">
      <alignment vertical="center" wrapText="1"/>
    </xf>
    <xf numFmtId="0" fontId="13" fillId="0" borderId="0" xfId="1" applyFill="1" applyBorder="1" applyAlignment="1" applyProtection="1">
      <alignment vertical="center" wrapText="1"/>
    </xf>
    <xf numFmtId="0" fontId="13" fillId="0" borderId="0" xfId="1" applyBorder="1" applyAlignment="1" applyProtection="1"/>
    <xf numFmtId="0" fontId="13" fillId="0" borderId="0" xfId="1" applyBorder="1" applyAlignment="1" applyProtection="1">
      <alignment vertical="center"/>
    </xf>
    <xf numFmtId="0" fontId="18" fillId="0" borderId="0" xfId="1" applyFont="1"/>
    <xf numFmtId="0" fontId="20" fillId="4" borderId="0" xfId="3" applyFont="1" applyFill="1" applyAlignment="1">
      <alignment horizontal="center"/>
    </xf>
    <xf numFmtId="0" fontId="22" fillId="0" borderId="0" xfId="0" applyFont="1"/>
    <xf numFmtId="0" fontId="69" fillId="0" borderId="0" xfId="0" applyFont="1"/>
    <xf numFmtId="1" fontId="69" fillId="0" borderId="12" xfId="0" applyNumberFormat="1" applyFont="1" applyBorder="1" applyAlignment="1">
      <alignment horizontal="center" vertical="center"/>
    </xf>
    <xf numFmtId="0" fontId="12" fillId="0" borderId="17" xfId="1431" applyFont="1" applyBorder="1" applyAlignment="1">
      <alignment horizontal="center" vertical="center" wrapText="1"/>
    </xf>
    <xf numFmtId="9" fontId="69" fillId="0" borderId="0" xfId="0" applyNumberFormat="1" applyFont="1" applyAlignment="1">
      <alignment horizontal="center"/>
    </xf>
    <xf numFmtId="0" fontId="5" fillId="0" borderId="0" xfId="13728"/>
    <xf numFmtId="179" fontId="67" fillId="0" borderId="0" xfId="13728" applyNumberFormat="1" applyFont="1" applyAlignment="1">
      <alignment horizontal="center"/>
    </xf>
    <xf numFmtId="0" fontId="67" fillId="0" borderId="0" xfId="13728" applyFont="1"/>
    <xf numFmtId="0" fontId="68" fillId="0" borderId="0" xfId="13728" applyFont="1" applyAlignment="1">
      <alignment horizontal="left" vertical="center"/>
    </xf>
    <xf numFmtId="179" fontId="69" fillId="0" borderId="0" xfId="0" applyNumberFormat="1" applyFont="1" applyAlignment="1">
      <alignment horizontal="center"/>
    </xf>
    <xf numFmtId="181" fontId="69" fillId="0" borderId="0" xfId="0" applyNumberFormat="1" applyFont="1"/>
    <xf numFmtId="0" fontId="12" fillId="0" borderId="0" xfId="2" applyFont="1" applyFill="1" applyAlignment="1">
      <alignment horizontal="center" vertical="center"/>
    </xf>
    <xf numFmtId="0" fontId="81" fillId="0" borderId="0" xfId="13733" applyFont="1" applyAlignment="1">
      <alignment horizontal="left"/>
    </xf>
    <xf numFmtId="3" fontId="80" fillId="0" borderId="21" xfId="13733" applyNumberFormat="1" applyFont="1" applyBorder="1" applyAlignment="1">
      <alignment horizontal="left"/>
    </xf>
    <xf numFmtId="3" fontId="80" fillId="0" borderId="0" xfId="13733" applyNumberFormat="1" applyFont="1" applyBorder="1" applyAlignment="1">
      <alignment horizontal="left"/>
    </xf>
    <xf numFmtId="3" fontId="78" fillId="0" borderId="0" xfId="13733" applyNumberFormat="1" applyFont="1" applyBorder="1" applyAlignment="1">
      <alignment horizontal="left"/>
    </xf>
    <xf numFmtId="0" fontId="78" fillId="0" borderId="0" xfId="13733" applyFont="1" applyBorder="1" applyAlignment="1">
      <alignment horizontal="left" wrapText="1"/>
    </xf>
    <xf numFmtId="0" fontId="76" fillId="0" borderId="0" xfId="13733" applyFont="1" applyBorder="1" applyAlignment="1">
      <alignment horizontal="left"/>
    </xf>
    <xf numFmtId="0" fontId="78" fillId="0" borderId="0" xfId="13733" applyFont="1" applyBorder="1" applyAlignment="1">
      <alignment horizontal="center"/>
    </xf>
    <xf numFmtId="0" fontId="77" fillId="0" borderId="0" xfId="13733" applyFont="1" applyBorder="1"/>
    <xf numFmtId="0" fontId="12" fillId="0" borderId="0" xfId="2" applyFont="1" applyAlignment="1">
      <alignment horizontal="center" vertical="center" wrapText="1"/>
    </xf>
    <xf numFmtId="0" fontId="12" fillId="0" borderId="0" xfId="2" applyFont="1" applyAlignment="1">
      <alignment horizontal="center" vertical="center"/>
    </xf>
    <xf numFmtId="0" fontId="77" fillId="0" borderId="0" xfId="13733" applyFont="1"/>
    <xf numFmtId="0" fontId="78" fillId="0" borderId="0" xfId="13733" applyFont="1" applyAlignment="1">
      <alignment horizontal="center"/>
    </xf>
    <xf numFmtId="0" fontId="33" fillId="0" borderId="0" xfId="13733"/>
    <xf numFmtId="0" fontId="79" fillId="0" borderId="0" xfId="13733" applyFont="1" applyAlignment="1">
      <alignment horizontal="center"/>
    </xf>
    <xf numFmtId="0" fontId="33" fillId="0" borderId="0" xfId="13733" applyAlignment="1">
      <alignment vertical="center"/>
    </xf>
    <xf numFmtId="3" fontId="78" fillId="0" borderId="0" xfId="13733" applyNumberFormat="1" applyFont="1" applyBorder="1" applyAlignment="1">
      <alignment horizontal="center"/>
    </xf>
    <xf numFmtId="182" fontId="78" fillId="0" borderId="0" xfId="13733" quotePrefix="1" applyNumberFormat="1" applyFont="1" applyBorder="1" applyAlignment="1">
      <alignment horizontal="center"/>
    </xf>
    <xf numFmtId="179" fontId="78" fillId="0" borderId="0" xfId="13733" quotePrefix="1" applyNumberFormat="1" applyFont="1" applyBorder="1" applyAlignment="1">
      <alignment horizontal="center" wrapText="1"/>
    </xf>
    <xf numFmtId="3" fontId="16" fillId="0" borderId="0" xfId="13733" applyNumberFormat="1" applyFont="1" applyAlignment="1">
      <alignment horizontal="center"/>
    </xf>
    <xf numFmtId="3" fontId="16" fillId="0" borderId="0" xfId="13733" quotePrefix="1" applyNumberFormat="1" applyFont="1" applyBorder="1" applyAlignment="1">
      <alignment horizontal="center" wrapText="1"/>
    </xf>
    <xf numFmtId="182" fontId="16" fillId="0" borderId="0" xfId="13733" quotePrefix="1" applyNumberFormat="1" applyFont="1" applyAlignment="1">
      <alignment horizontal="center"/>
    </xf>
    <xf numFmtId="3" fontId="16" fillId="0" borderId="0" xfId="13733" applyNumberFormat="1" applyFont="1" applyBorder="1" applyAlignment="1">
      <alignment horizontal="center"/>
    </xf>
    <xf numFmtId="182" fontId="16" fillId="0" borderId="0" xfId="13733" quotePrefix="1" applyNumberFormat="1" applyFont="1" applyBorder="1" applyAlignment="1">
      <alignment horizontal="center"/>
    </xf>
    <xf numFmtId="0" fontId="71" fillId="0" borderId="0" xfId="13728" applyFont="1"/>
    <xf numFmtId="0" fontId="71" fillId="0" borderId="0" xfId="13728" applyFont="1" applyAlignment="1">
      <alignment horizontal="left"/>
    </xf>
    <xf numFmtId="0" fontId="4" fillId="2" borderId="0" xfId="1" applyFont="1" applyFill="1" applyBorder="1" applyAlignment="1" applyProtection="1">
      <alignment horizontal="left" vertical="center"/>
    </xf>
    <xf numFmtId="0" fontId="4" fillId="2" borderId="0" xfId="1" applyFont="1" applyFill="1" applyBorder="1" applyAlignment="1" applyProtection="1">
      <alignment horizontal="left" vertical="center" wrapText="1"/>
    </xf>
    <xf numFmtId="0" fontId="3" fillId="0" borderId="0" xfId="13767"/>
    <xf numFmtId="0" fontId="15" fillId="0" borderId="0" xfId="13767" applyFont="1"/>
    <xf numFmtId="0" fontId="17" fillId="3" borderId="1" xfId="13767" applyFont="1" applyFill="1" applyBorder="1" applyAlignment="1">
      <alignment horizontal="center" vertical="center"/>
    </xf>
    <xf numFmtId="0" fontId="15" fillId="0" borderId="0" xfId="13767" applyFont="1" applyAlignment="1">
      <alignment horizontal="center" vertical="center"/>
    </xf>
    <xf numFmtId="0" fontId="83" fillId="0" borderId="0" xfId="13767" applyFont="1"/>
    <xf numFmtId="0" fontId="15" fillId="0" borderId="0" xfId="13767" applyFont="1" applyFill="1"/>
    <xf numFmtId="0" fontId="19" fillId="0" borderId="0" xfId="13767" applyFont="1"/>
    <xf numFmtId="0" fontId="4" fillId="0" borderId="0" xfId="13767" applyFont="1"/>
    <xf numFmtId="0" fontId="16" fillId="0" borderId="0" xfId="13767" applyFont="1" applyBorder="1" applyAlignment="1"/>
    <xf numFmtId="0" fontId="4" fillId="24" borderId="0" xfId="13767" applyFont="1" applyFill="1" applyAlignment="1">
      <alignment horizontal="left" vertical="center" wrapText="1"/>
    </xf>
    <xf numFmtId="0" fontId="4" fillId="0" borderId="0" xfId="13767" applyFont="1" applyBorder="1" applyAlignment="1"/>
    <xf numFmtId="0" fontId="4" fillId="0" borderId="0" xfId="13767" applyFont="1" applyFill="1"/>
    <xf numFmtId="0" fontId="3" fillId="0" borderId="0" xfId="13767" applyFill="1"/>
    <xf numFmtId="9" fontId="69" fillId="0" borderId="0" xfId="13766" applyFont="1" applyBorder="1" applyAlignment="1">
      <alignment horizontal="center" vertical="center" wrapText="1"/>
    </xf>
    <xf numFmtId="9" fontId="72" fillId="0" borderId="0" xfId="13766" applyFont="1" applyBorder="1" applyAlignment="1">
      <alignment horizontal="center"/>
    </xf>
    <xf numFmtId="9" fontId="72" fillId="0" borderId="26" xfId="13766" applyFont="1" applyBorder="1" applyAlignment="1">
      <alignment horizontal="center"/>
    </xf>
    <xf numFmtId="0" fontId="76" fillId="0" borderId="0" xfId="13733" applyFont="1" applyBorder="1" applyAlignment="1">
      <alignment horizontal="center" vertical="center" wrapText="1"/>
    </xf>
    <xf numFmtId="0" fontId="71" fillId="0" borderId="0" xfId="13728" applyFont="1" applyAlignment="1">
      <alignment horizontal="center" vertical="center"/>
    </xf>
    <xf numFmtId="0" fontId="20" fillId="0" borderId="0" xfId="3" applyFont="1" applyFill="1" applyAlignment="1">
      <alignment horizontal="center"/>
    </xf>
    <xf numFmtId="9" fontId="69" fillId="0" borderId="23" xfId="13766" applyFont="1" applyBorder="1" applyAlignment="1">
      <alignment horizontal="center" vertical="center" wrapText="1"/>
    </xf>
    <xf numFmtId="9" fontId="69" fillId="0" borderId="19" xfId="13766" applyFont="1" applyBorder="1" applyAlignment="1">
      <alignment horizontal="center" vertical="center" wrapText="1"/>
    </xf>
    <xf numFmtId="9" fontId="69" fillId="0" borderId="25" xfId="13766" applyFont="1" applyBorder="1" applyAlignment="1">
      <alignment horizontal="center" vertical="center" wrapText="1"/>
    </xf>
    <xf numFmtId="0" fontId="71" fillId="0" borderId="8" xfId="0" applyFont="1" applyBorder="1" applyAlignment="1">
      <alignment horizontal="left" vertical="top"/>
    </xf>
    <xf numFmtId="0" fontId="70" fillId="0" borderId="0" xfId="0" applyFont="1"/>
    <xf numFmtId="185" fontId="70" fillId="0" borderId="20" xfId="14060" applyNumberFormat="1" applyFont="1" applyBorder="1"/>
    <xf numFmtId="9" fontId="69" fillId="0" borderId="26" xfId="13766" applyFont="1" applyBorder="1"/>
    <xf numFmtId="9" fontId="69" fillId="0" borderId="24" xfId="13766" applyFont="1" applyBorder="1"/>
    <xf numFmtId="9" fontId="70" fillId="0" borderId="11" xfId="13766" applyFont="1" applyBorder="1"/>
    <xf numFmtId="9" fontId="69" fillId="0" borderId="0" xfId="13766" applyFont="1" applyBorder="1"/>
    <xf numFmtId="9" fontId="69" fillId="0" borderId="23" xfId="13766" applyFont="1" applyBorder="1"/>
    <xf numFmtId="9" fontId="70" fillId="0" borderId="27" xfId="13766" applyFont="1" applyBorder="1"/>
    <xf numFmtId="9" fontId="69" fillId="0" borderId="19" xfId="13766" applyFont="1" applyBorder="1"/>
    <xf numFmtId="9" fontId="69" fillId="0" borderId="25" xfId="13766" applyFont="1" applyBorder="1"/>
    <xf numFmtId="185" fontId="70" fillId="0" borderId="26" xfId="14060" applyNumberFormat="1" applyFont="1" applyBorder="1"/>
    <xf numFmtId="9" fontId="70" fillId="0" borderId="0" xfId="13766" applyFont="1" applyBorder="1"/>
    <xf numFmtId="9" fontId="70" fillId="0" borderId="19" xfId="13766" applyFont="1" applyBorder="1"/>
    <xf numFmtId="3" fontId="69" fillId="0" borderId="0" xfId="0" applyNumberFormat="1" applyFont="1" applyBorder="1"/>
    <xf numFmtId="185" fontId="69" fillId="0" borderId="0" xfId="14060" applyNumberFormat="1" applyFont="1" applyBorder="1"/>
    <xf numFmtId="3" fontId="69" fillId="0" borderId="26" xfId="0" applyNumberFormat="1" applyFont="1" applyBorder="1"/>
    <xf numFmtId="185" fontId="69" fillId="0" borderId="26" xfId="14060" applyNumberFormat="1" applyFont="1" applyBorder="1"/>
    <xf numFmtId="3" fontId="69" fillId="0" borderId="19" xfId="0" applyNumberFormat="1" applyFont="1" applyBorder="1"/>
    <xf numFmtId="185" fontId="69" fillId="0" borderId="19" xfId="14060" applyNumberFormat="1" applyFont="1" applyBorder="1"/>
    <xf numFmtId="185" fontId="69" fillId="0" borderId="26" xfId="14060" applyNumberFormat="1" applyFont="1" applyBorder="1" applyAlignment="1">
      <alignment horizontal="center" vertical="center"/>
    </xf>
    <xf numFmtId="185" fontId="69" fillId="0" borderId="24" xfId="14060" applyNumberFormat="1" applyFont="1" applyBorder="1" applyAlignment="1">
      <alignment horizontal="center" vertical="center"/>
    </xf>
    <xf numFmtId="185" fontId="69" fillId="0" borderId="0" xfId="14060" applyNumberFormat="1" applyFont="1" applyBorder="1" applyAlignment="1">
      <alignment horizontal="center" vertical="center"/>
    </xf>
    <xf numFmtId="185" fontId="69" fillId="0" borderId="23" xfId="14060" applyNumberFormat="1" applyFont="1" applyBorder="1" applyAlignment="1">
      <alignment horizontal="center" vertical="center"/>
    </xf>
    <xf numFmtId="185" fontId="69" fillId="0" borderId="19" xfId="14060" applyNumberFormat="1" applyFont="1" applyBorder="1" applyAlignment="1">
      <alignment horizontal="center" vertical="center"/>
    </xf>
    <xf numFmtId="185" fontId="69" fillId="0" borderId="25" xfId="14060" applyNumberFormat="1" applyFont="1" applyBorder="1" applyAlignment="1">
      <alignment horizontal="center" vertical="center"/>
    </xf>
    <xf numFmtId="185" fontId="70" fillId="0" borderId="20" xfId="14060" applyNumberFormat="1" applyFont="1" applyBorder="1" applyAlignment="1">
      <alignment horizontal="center" vertical="center"/>
    </xf>
    <xf numFmtId="185" fontId="70" fillId="0" borderId="11" xfId="14060" applyNumberFormat="1" applyFont="1" applyBorder="1" applyAlignment="1">
      <alignment horizontal="center" vertical="center"/>
    </xf>
    <xf numFmtId="185" fontId="70" fillId="0" borderId="27" xfId="14060" applyNumberFormat="1" applyFont="1" applyBorder="1" applyAlignment="1">
      <alignment horizontal="center" vertical="center"/>
    </xf>
    <xf numFmtId="9" fontId="22" fillId="0" borderId="26" xfId="13766" applyFont="1" applyBorder="1" applyAlignment="1">
      <alignment horizontal="center"/>
    </xf>
    <xf numFmtId="9" fontId="22" fillId="0" borderId="0" xfId="13766" applyFont="1" applyBorder="1" applyAlignment="1">
      <alignment horizontal="center"/>
    </xf>
    <xf numFmtId="9" fontId="22" fillId="0" borderId="0" xfId="13766" applyFont="1" applyBorder="1" applyAlignment="1">
      <alignment horizontal="center" vertical="center"/>
    </xf>
    <xf numFmtId="185" fontId="22" fillId="0" borderId="0" xfId="14060" applyNumberFormat="1" applyFont="1" applyBorder="1" applyAlignment="1">
      <alignment horizontal="center" vertical="center"/>
    </xf>
    <xf numFmtId="185" fontId="11" fillId="0" borderId="20" xfId="14060" applyNumberFormat="1" applyFont="1" applyBorder="1"/>
    <xf numFmtId="185" fontId="11" fillId="0" borderId="11" xfId="14060" applyNumberFormat="1" applyFont="1" applyBorder="1"/>
    <xf numFmtId="185" fontId="11" fillId="0" borderId="27" xfId="14060" applyNumberFormat="1" applyFont="1" applyBorder="1"/>
    <xf numFmtId="9" fontId="22" fillId="0" borderId="19" xfId="13766" applyFont="1" applyBorder="1" applyAlignment="1">
      <alignment horizontal="center"/>
    </xf>
    <xf numFmtId="9" fontId="72" fillId="0" borderId="19" xfId="13766" applyFont="1" applyBorder="1" applyAlignment="1">
      <alignment horizontal="center"/>
    </xf>
    <xf numFmtId="9" fontId="22" fillId="0" borderId="24" xfId="13766" applyFont="1" applyBorder="1" applyAlignment="1">
      <alignment horizontal="center"/>
    </xf>
    <xf numFmtId="9" fontId="22" fillId="0" borderId="23" xfId="13766" applyFont="1" applyBorder="1" applyAlignment="1">
      <alignment horizontal="center"/>
    </xf>
    <xf numFmtId="185" fontId="22" fillId="0" borderId="20" xfId="14060" applyNumberFormat="1" applyFont="1" applyBorder="1" applyAlignment="1">
      <alignment horizontal="center" vertical="center"/>
    </xf>
    <xf numFmtId="185" fontId="22" fillId="0" borderId="26" xfId="14060" applyNumberFormat="1" applyFont="1" applyBorder="1" applyAlignment="1">
      <alignment horizontal="center" vertical="center"/>
    </xf>
    <xf numFmtId="185" fontId="22" fillId="0" borderId="11" xfId="14060" applyNumberFormat="1" applyFont="1" applyBorder="1" applyAlignment="1">
      <alignment horizontal="center" vertical="center"/>
    </xf>
    <xf numFmtId="185" fontId="22" fillId="0" borderId="27" xfId="14060" applyNumberFormat="1" applyFont="1" applyBorder="1" applyAlignment="1">
      <alignment horizontal="center" vertical="center"/>
    </xf>
    <xf numFmtId="185" fontId="22" fillId="0" borderId="19" xfId="14060" applyNumberFormat="1" applyFont="1" applyBorder="1" applyAlignment="1">
      <alignment horizontal="center" vertical="center"/>
    </xf>
    <xf numFmtId="0" fontId="72" fillId="0" borderId="0" xfId="0" applyFont="1"/>
    <xf numFmtId="0" fontId="22" fillId="0" borderId="0" xfId="0" applyFont="1" applyAlignment="1">
      <alignment horizontal="center" vertical="center"/>
    </xf>
    <xf numFmtId="179" fontId="22" fillId="0" borderId="0" xfId="0" applyNumberFormat="1" applyFont="1" applyAlignment="1">
      <alignment horizontal="center" vertical="center"/>
    </xf>
    <xf numFmtId="0" fontId="16" fillId="0" borderId="0" xfId="0" applyFont="1"/>
    <xf numFmtId="0" fontId="88" fillId="0" borderId="0" xfId="0" applyFont="1"/>
    <xf numFmtId="0" fontId="87" fillId="0" borderId="0" xfId="0" applyFont="1" applyAlignment="1">
      <alignment horizontal="center" vertical="center"/>
    </xf>
    <xf numFmtId="0" fontId="16" fillId="0" borderId="0" xfId="0" applyFont="1" applyAlignment="1">
      <alignment horizontal="center" vertical="center"/>
    </xf>
    <xf numFmtId="0" fontId="22" fillId="0" borderId="0" xfId="0" applyFont="1" applyBorder="1" applyAlignment="1">
      <alignment horizontal="center" vertical="center"/>
    </xf>
    <xf numFmtId="0" fontId="22" fillId="0" borderId="0" xfId="0" applyFont="1" applyBorder="1" applyAlignment="1">
      <alignment horizontal="center" vertical="center" wrapText="1"/>
    </xf>
    <xf numFmtId="0" fontId="22" fillId="0" borderId="23" xfId="0" applyFont="1" applyBorder="1" applyAlignment="1">
      <alignment horizontal="center" vertical="center" wrapText="1"/>
    </xf>
    <xf numFmtId="1" fontId="22" fillId="0" borderId="0" xfId="0" applyNumberFormat="1" applyFont="1" applyBorder="1" applyAlignment="1">
      <alignment horizontal="center"/>
    </xf>
    <xf numFmtId="179" fontId="22" fillId="0" borderId="23" xfId="0" applyNumberFormat="1" applyFont="1" applyBorder="1" applyAlignment="1">
      <alignment horizontal="center"/>
    </xf>
    <xf numFmtId="1" fontId="87" fillId="0" borderId="0" xfId="0" applyNumberFormat="1" applyFont="1" applyBorder="1" applyAlignment="1">
      <alignment horizontal="center"/>
    </xf>
    <xf numFmtId="1" fontId="22" fillId="0" borderId="12" xfId="0" applyNumberFormat="1" applyFont="1" applyBorder="1" applyAlignment="1">
      <alignment horizontal="center" vertical="center"/>
    </xf>
    <xf numFmtId="0" fontId="87" fillId="0" borderId="0" xfId="0" applyFont="1" applyAlignment="1">
      <alignment horizontal="center" vertical="center" wrapText="1"/>
    </xf>
    <xf numFmtId="0" fontId="22" fillId="0" borderId="0" xfId="0" applyFont="1" applyAlignment="1">
      <alignment horizontal="center" wrapText="1"/>
    </xf>
    <xf numFmtId="0" fontId="16" fillId="0" borderId="17" xfId="1431" applyFont="1" applyBorder="1" applyAlignment="1">
      <alignment horizontal="center" vertical="center" wrapText="1"/>
    </xf>
    <xf numFmtId="0" fontId="90" fillId="0" borderId="0" xfId="13728" applyFont="1" applyAlignment="1">
      <alignment horizontal="center" vertical="center" wrapText="1"/>
    </xf>
    <xf numFmtId="180" fontId="16" fillId="0" borderId="0" xfId="14060" applyNumberFormat="1" applyFont="1" applyFill="1" applyBorder="1" applyAlignment="1">
      <alignment horizontal="center" vertical="center"/>
    </xf>
    <xf numFmtId="11" fontId="16" fillId="0" borderId="0" xfId="0" applyNumberFormat="1" applyFont="1" applyAlignment="1">
      <alignment horizontal="center" vertical="center"/>
    </xf>
    <xf numFmtId="11" fontId="22" fillId="0" borderId="0" xfId="0" applyNumberFormat="1" applyFont="1" applyAlignment="1">
      <alignment horizontal="center" vertical="center"/>
    </xf>
    <xf numFmtId="179" fontId="90" fillId="0" borderId="0" xfId="13728" applyNumberFormat="1" applyFont="1" applyAlignment="1">
      <alignment horizontal="center" vertical="center"/>
    </xf>
    <xf numFmtId="179" fontId="87" fillId="0" borderId="0" xfId="13728" applyNumberFormat="1" applyFont="1" applyAlignment="1">
      <alignment horizontal="center" vertical="center"/>
    </xf>
    <xf numFmtId="0" fontId="67" fillId="0" borderId="0" xfId="13728" applyFont="1" applyAlignment="1">
      <alignment horizontal="center"/>
    </xf>
    <xf numFmtId="9" fontId="22" fillId="0" borderId="23" xfId="0" applyNumberFormat="1" applyFont="1" applyBorder="1" applyAlignment="1">
      <alignment horizontal="center" vertical="center"/>
    </xf>
    <xf numFmtId="9" fontId="22" fillId="0" borderId="23" xfId="13766" applyFont="1" applyBorder="1" applyAlignment="1">
      <alignment horizontal="center" vertical="center"/>
    </xf>
    <xf numFmtId="0" fontId="72" fillId="0" borderId="28" xfId="0" applyFont="1" applyBorder="1" applyAlignment="1">
      <alignment horizontal="center" vertical="center"/>
    </xf>
    <xf numFmtId="0" fontId="72" fillId="0" borderId="23" xfId="0" applyFont="1" applyBorder="1" applyAlignment="1">
      <alignment horizontal="center" vertical="center" wrapText="1"/>
    </xf>
    <xf numFmtId="179" fontId="72" fillId="0" borderId="28" xfId="0" applyNumberFormat="1" applyFont="1" applyBorder="1" applyAlignment="1">
      <alignment horizontal="center"/>
    </xf>
    <xf numFmtId="0" fontId="22" fillId="0" borderId="11" xfId="0" applyFont="1" applyBorder="1" applyAlignment="1">
      <alignment horizontal="center" vertical="center" wrapText="1"/>
    </xf>
    <xf numFmtId="1" fontId="22" fillId="0" borderId="11" xfId="0" applyNumberFormat="1" applyFont="1" applyBorder="1" applyAlignment="1">
      <alignment horizontal="center"/>
    </xf>
    <xf numFmtId="0" fontId="0" fillId="0" borderId="12" xfId="0" applyBorder="1" applyAlignment="1">
      <alignment horizontal="center" vertical="center"/>
    </xf>
    <xf numFmtId="0" fontId="0" fillId="0" borderId="32" xfId="0" applyBorder="1" applyAlignment="1">
      <alignment horizontal="center" vertical="center"/>
    </xf>
    <xf numFmtId="0" fontId="22" fillId="0" borderId="11" xfId="0" applyFont="1" applyBorder="1" applyAlignment="1">
      <alignment horizontal="center" vertical="center"/>
    </xf>
    <xf numFmtId="0" fontId="93" fillId="0" borderId="31" xfId="3" applyFont="1" applyBorder="1" applyAlignment="1">
      <alignment horizontal="center" vertical="center" wrapText="1"/>
    </xf>
    <xf numFmtId="0" fontId="16" fillId="0" borderId="12" xfId="3" applyBorder="1"/>
    <xf numFmtId="0" fontId="16" fillId="0" borderId="0" xfId="3" applyBorder="1"/>
    <xf numFmtId="0" fontId="16" fillId="0" borderId="0" xfId="3" applyFill="1" applyBorder="1"/>
    <xf numFmtId="0" fontId="16" fillId="0" borderId="0" xfId="3" applyBorder="1" applyAlignment="1">
      <alignment horizontal="center" vertical="center"/>
    </xf>
    <xf numFmtId="0" fontId="94" fillId="0" borderId="12" xfId="3" applyFont="1" applyFill="1" applyBorder="1" applyAlignment="1">
      <alignment horizontal="left" vertical="center"/>
    </xf>
    <xf numFmtId="0" fontId="79" fillId="0" borderId="12" xfId="3" applyFont="1" applyBorder="1" applyAlignment="1">
      <alignment horizontal="center" vertical="center" wrapText="1"/>
    </xf>
    <xf numFmtId="0" fontId="16" fillId="0" borderId="29" xfId="3" applyFont="1" applyBorder="1" applyAlignment="1">
      <alignment horizontal="center" vertical="center" wrapText="1"/>
    </xf>
    <xf numFmtId="0" fontId="16" fillId="0" borderId="31" xfId="3" applyFont="1" applyBorder="1" applyAlignment="1">
      <alignment horizontal="center" vertical="center" wrapText="1"/>
    </xf>
    <xf numFmtId="0" fontId="16" fillId="0" borderId="34" xfId="3" applyFont="1" applyBorder="1" applyAlignment="1">
      <alignment horizontal="center" vertical="center" wrapText="1"/>
    </xf>
    <xf numFmtId="0" fontId="88" fillId="0" borderId="29" xfId="3" applyFont="1" applyFill="1" applyBorder="1" applyAlignment="1">
      <alignment horizontal="center" vertical="center" wrapText="1"/>
    </xf>
    <xf numFmtId="0" fontId="88" fillId="0" borderId="31" xfId="3" applyFont="1" applyFill="1" applyBorder="1" applyAlignment="1">
      <alignment horizontal="center" vertical="center" wrapText="1"/>
    </xf>
    <xf numFmtId="0" fontId="16" fillId="0" borderId="31" xfId="3" applyFont="1" applyFill="1" applyBorder="1" applyAlignment="1">
      <alignment horizontal="center" vertical="center" wrapText="1"/>
    </xf>
    <xf numFmtId="0" fontId="22" fillId="0" borderId="34" xfId="949" applyFont="1" applyFill="1" applyBorder="1" applyAlignment="1">
      <alignment horizontal="center" vertical="center" wrapText="1"/>
    </xf>
    <xf numFmtId="0" fontId="16" fillId="0" borderId="34" xfId="3" applyFont="1" applyFill="1" applyBorder="1" applyAlignment="1">
      <alignment horizontal="center" vertical="center" wrapText="1"/>
    </xf>
    <xf numFmtId="1" fontId="22" fillId="0" borderId="12" xfId="949" applyNumberFormat="1" applyFont="1" applyBorder="1" applyAlignment="1">
      <alignment horizontal="center" vertical="center"/>
    </xf>
    <xf numFmtId="3" fontId="16" fillId="0" borderId="12" xfId="949" applyNumberFormat="1" applyFont="1" applyFill="1" applyBorder="1" applyAlignment="1">
      <alignment horizontal="center" vertical="center"/>
    </xf>
    <xf numFmtId="186" fontId="22" fillId="0" borderId="0" xfId="949" applyNumberFormat="1" applyFont="1" applyFill="1" applyBorder="1" applyAlignment="1">
      <alignment horizontal="center" vertical="center"/>
    </xf>
    <xf numFmtId="1" fontId="22" fillId="0" borderId="32" xfId="949" applyNumberFormat="1" applyFont="1" applyBorder="1" applyAlignment="1">
      <alignment horizontal="center" vertical="center"/>
    </xf>
    <xf numFmtId="3" fontId="16" fillId="0" borderId="32" xfId="949" applyNumberFormat="1" applyFont="1" applyFill="1" applyBorder="1" applyAlignment="1">
      <alignment horizontal="center" vertical="center"/>
    </xf>
    <xf numFmtId="186" fontId="22" fillId="0" borderId="33" xfId="949" applyNumberFormat="1" applyFont="1" applyFill="1" applyBorder="1" applyAlignment="1">
      <alignment horizontal="center" vertical="center"/>
    </xf>
    <xf numFmtId="0" fontId="11" fillId="0" borderId="0" xfId="949"/>
    <xf numFmtId="0" fontId="11" fillId="0" borderId="0" xfId="949" applyAlignment="1">
      <alignment horizontal="center" vertical="center"/>
    </xf>
    <xf numFmtId="0" fontId="93" fillId="0" borderId="31" xfId="3" applyFont="1" applyBorder="1" applyAlignment="1">
      <alignment horizontal="left" vertical="center" wrapText="1"/>
    </xf>
    <xf numFmtId="0" fontId="88" fillId="0" borderId="30" xfId="3" applyFont="1" applyFill="1" applyBorder="1" applyAlignment="1">
      <alignment horizontal="center" vertical="center" wrapText="1"/>
    </xf>
    <xf numFmtId="1" fontId="22" fillId="0" borderId="0" xfId="14060" applyNumberFormat="1" applyFont="1" applyFill="1" applyBorder="1" applyAlignment="1">
      <alignment horizontal="center" vertical="center"/>
    </xf>
    <xf numFmtId="0" fontId="97" fillId="0" borderId="0" xfId="0" applyFont="1"/>
    <xf numFmtId="1" fontId="22" fillId="0" borderId="0" xfId="0" applyNumberFormat="1" applyFont="1" applyAlignment="1">
      <alignment vertical="center"/>
    </xf>
    <xf numFmtId="9" fontId="22" fillId="0" borderId="0" xfId="0" applyNumberFormat="1" applyFont="1" applyAlignment="1">
      <alignment vertical="center"/>
    </xf>
    <xf numFmtId="0" fontId="84" fillId="0" borderId="0" xfId="13728" applyFont="1" applyAlignment="1">
      <alignment horizontal="left" vertical="center"/>
    </xf>
    <xf numFmtId="0" fontId="13" fillId="0" borderId="0" xfId="1" applyAlignment="1">
      <alignment horizontal="left" vertical="center"/>
    </xf>
    <xf numFmtId="186" fontId="22" fillId="0" borderId="12" xfId="14150" applyNumberFormat="1" applyFont="1" applyBorder="1" applyAlignment="1">
      <alignment horizontal="center" vertical="center"/>
    </xf>
    <xf numFmtId="169" fontId="22" fillId="0" borderId="0" xfId="14150" applyNumberFormat="1" applyFont="1" applyBorder="1" applyAlignment="1">
      <alignment horizontal="center" vertical="center"/>
    </xf>
    <xf numFmtId="186" fontId="22" fillId="0" borderId="0" xfId="14150" applyNumberFormat="1" applyFont="1" applyFill="1" applyBorder="1" applyAlignment="1">
      <alignment horizontal="center" vertical="center"/>
    </xf>
    <xf numFmtId="9" fontId="22" fillId="0" borderId="0" xfId="14151" applyFont="1" applyBorder="1" applyAlignment="1">
      <alignment horizontal="center" vertical="center"/>
    </xf>
    <xf numFmtId="179" fontId="16" fillId="0" borderId="0" xfId="14152" applyNumberFormat="1" applyFont="1" applyBorder="1" applyAlignment="1">
      <alignment horizontal="center"/>
    </xf>
    <xf numFmtId="2" fontId="90" fillId="0" borderId="42" xfId="14152" applyNumberFormat="1" applyFont="1" applyBorder="1" applyAlignment="1">
      <alignment horizontal="center"/>
    </xf>
    <xf numFmtId="186" fontId="22" fillId="0" borderId="42" xfId="14150" applyNumberFormat="1" applyFont="1" applyFill="1" applyBorder="1" applyAlignment="1">
      <alignment vertical="center"/>
    </xf>
    <xf numFmtId="186" fontId="22" fillId="0" borderId="32" xfId="14150" applyNumberFormat="1" applyFont="1" applyBorder="1" applyAlignment="1">
      <alignment horizontal="center" vertical="center"/>
    </xf>
    <xf numFmtId="169" fontId="22" fillId="0" borderId="33" xfId="14150" applyNumberFormat="1" applyFont="1" applyBorder="1" applyAlignment="1">
      <alignment horizontal="center" vertical="center"/>
    </xf>
    <xf numFmtId="186" fontId="22" fillId="0" borderId="33" xfId="14150" applyNumberFormat="1" applyFont="1" applyFill="1" applyBorder="1" applyAlignment="1">
      <alignment horizontal="center" vertical="center"/>
    </xf>
    <xf numFmtId="9" fontId="22" fillId="0" borderId="33" xfId="14151" applyFont="1" applyBorder="1" applyAlignment="1">
      <alignment horizontal="center" vertical="center"/>
    </xf>
    <xf numFmtId="179" fontId="16" fillId="0" borderId="33" xfId="14152" applyNumberFormat="1" applyFont="1" applyBorder="1" applyAlignment="1">
      <alignment horizontal="center"/>
    </xf>
    <xf numFmtId="2" fontId="90" fillId="0" borderId="43" xfId="14152" applyNumberFormat="1" applyFont="1" applyBorder="1" applyAlignment="1">
      <alignment horizontal="center"/>
    </xf>
    <xf numFmtId="186" fontId="22" fillId="0" borderId="43" xfId="14150" applyNumberFormat="1" applyFont="1" applyFill="1" applyBorder="1" applyAlignment="1">
      <alignment vertical="center"/>
    </xf>
    <xf numFmtId="0" fontId="11" fillId="0" borderId="0" xfId="949" applyBorder="1"/>
    <xf numFmtId="0" fontId="98" fillId="0" borderId="0" xfId="949" applyFont="1" applyAlignment="1">
      <alignment horizontal="center"/>
    </xf>
    <xf numFmtId="180" fontId="98" fillId="0" borderId="0" xfId="14153" applyNumberFormat="1" applyFont="1" applyAlignment="1">
      <alignment horizontal="center" vertical="center"/>
    </xf>
    <xf numFmtId="9" fontId="98" fillId="0" borderId="0" xfId="14151" applyFont="1" applyAlignment="1">
      <alignment horizontal="center" vertical="center"/>
    </xf>
    <xf numFmtId="0" fontId="22" fillId="0" borderId="29" xfId="949" applyFont="1" applyFill="1" applyBorder="1" applyAlignment="1">
      <alignment horizontal="center" vertical="center" wrapText="1"/>
    </xf>
    <xf numFmtId="0" fontId="22" fillId="0" borderId="31" xfId="949" applyFont="1" applyFill="1" applyBorder="1" applyAlignment="1">
      <alignment horizontal="center" vertical="center" wrapText="1"/>
    </xf>
    <xf numFmtId="1" fontId="22" fillId="0" borderId="0" xfId="14153" applyNumberFormat="1" applyFont="1" applyFill="1" applyBorder="1" applyAlignment="1">
      <alignment horizontal="center"/>
    </xf>
    <xf numFmtId="1" fontId="22" fillId="0" borderId="33" xfId="14153" applyNumberFormat="1" applyFont="1" applyFill="1" applyBorder="1" applyAlignment="1">
      <alignment horizontal="center" vertical="center"/>
    </xf>
    <xf numFmtId="0" fontId="91" fillId="0" borderId="0" xfId="0" applyFont="1"/>
    <xf numFmtId="9" fontId="22" fillId="0" borderId="42" xfId="14153" applyNumberFormat="1" applyFont="1" applyFill="1" applyBorder="1" applyAlignment="1">
      <alignment horizontal="center"/>
    </xf>
    <xf numFmtId="9" fontId="22" fillId="0" borderId="43" xfId="14153" applyNumberFormat="1" applyFont="1" applyFill="1" applyBorder="1" applyAlignment="1">
      <alignment horizontal="center" vertical="center"/>
    </xf>
    <xf numFmtId="0" fontId="0" fillId="0" borderId="0" xfId="949" applyFont="1"/>
    <xf numFmtId="1" fontId="22" fillId="0" borderId="42" xfId="14060" applyNumberFormat="1" applyFont="1" applyFill="1" applyBorder="1" applyAlignment="1">
      <alignment horizontal="center" vertical="center"/>
    </xf>
    <xf numFmtId="0" fontId="0" fillId="0" borderId="0" xfId="949" applyFont="1" applyAlignment="1">
      <alignment horizontal="center" vertical="center"/>
    </xf>
    <xf numFmtId="0" fontId="16" fillId="0" borderId="30" xfId="0" applyFont="1" applyBorder="1" applyAlignment="1">
      <alignment horizontal="center" vertical="center" wrapText="1"/>
    </xf>
    <xf numFmtId="185" fontId="16" fillId="0" borderId="0" xfId="0" applyNumberFormat="1" applyFont="1" applyAlignment="1">
      <alignment horizontal="center" vertical="center"/>
    </xf>
    <xf numFmtId="187" fontId="16" fillId="0" borderId="0" xfId="14060" applyNumberFormat="1" applyFont="1" applyAlignment="1">
      <alignment horizontal="center" vertical="center"/>
    </xf>
    <xf numFmtId="9" fontId="69" fillId="0" borderId="0" xfId="13766" applyFont="1"/>
    <xf numFmtId="0" fontId="4" fillId="0" borderId="0" xfId="3" applyFont="1" applyFill="1" applyAlignment="1">
      <alignment horizontal="center"/>
    </xf>
    <xf numFmtId="0" fontId="67" fillId="0" borderId="0" xfId="13728" applyFont="1" applyAlignment="1">
      <alignment wrapText="1"/>
    </xf>
    <xf numFmtId="9" fontId="69" fillId="0" borderId="20" xfId="13766" applyFont="1" applyBorder="1" applyAlignment="1">
      <alignment horizontal="center" vertical="center"/>
    </xf>
    <xf numFmtId="9" fontId="69" fillId="0" borderId="11" xfId="13766" applyFont="1" applyBorder="1" applyAlignment="1">
      <alignment horizontal="center" vertical="center"/>
    </xf>
    <xf numFmtId="9" fontId="69" fillId="0" borderId="27" xfId="13766" applyFont="1" applyBorder="1" applyAlignment="1">
      <alignment horizontal="center" vertical="center"/>
    </xf>
    <xf numFmtId="9" fontId="69" fillId="0" borderId="16" xfId="13766" applyFont="1" applyBorder="1" applyAlignment="1">
      <alignment horizontal="center" vertical="center"/>
    </xf>
    <xf numFmtId="9" fontId="0" fillId="0" borderId="0" xfId="13766" applyFont="1" applyAlignment="1">
      <alignment horizontal="center" vertical="center"/>
    </xf>
    <xf numFmtId="9" fontId="69" fillId="0" borderId="0" xfId="13766" applyFont="1" applyAlignment="1">
      <alignment horizontal="center" vertical="center"/>
    </xf>
    <xf numFmtId="9" fontId="22" fillId="0" borderId="0" xfId="0" applyNumberFormat="1" applyFont="1"/>
    <xf numFmtId="186" fontId="11" fillId="0" borderId="0" xfId="949" applyNumberFormat="1"/>
    <xf numFmtId="0" fontId="76" fillId="0" borderId="22" xfId="13733" applyFont="1" applyBorder="1" applyAlignment="1">
      <alignment horizontal="center" vertical="center" wrapText="1"/>
    </xf>
    <xf numFmtId="0" fontId="69" fillId="0" borderId="0" xfId="0" applyFont="1" applyAlignment="1">
      <alignment horizontal="center"/>
    </xf>
    <xf numFmtId="0" fontId="16" fillId="0" borderId="0" xfId="0" applyFont="1" applyAlignment="1">
      <alignment horizontal="center" vertical="center" wrapText="1"/>
    </xf>
    <xf numFmtId="0" fontId="84" fillId="0" borderId="0" xfId="13728" applyFont="1" applyAlignment="1">
      <alignment horizontal="center"/>
    </xf>
    <xf numFmtId="0" fontId="19" fillId="0" borderId="0" xfId="0" applyFont="1" applyAlignment="1">
      <alignment horizontal="center"/>
    </xf>
    <xf numFmtId="9" fontId="70" fillId="0" borderId="20" xfId="13766" applyFont="1" applyBorder="1" applyAlignment="1">
      <alignment vertical="center"/>
    </xf>
    <xf numFmtId="185" fontId="0" fillId="0" borderId="20" xfId="14060" applyNumberFormat="1" applyFont="1" applyBorder="1"/>
    <xf numFmtId="185" fontId="0" fillId="0" borderId="11" xfId="14060" applyNumberFormat="1" applyFont="1" applyBorder="1"/>
    <xf numFmtId="185" fontId="0" fillId="0" borderId="27" xfId="14060" applyNumberFormat="1" applyFont="1" applyBorder="1"/>
    <xf numFmtId="185" fontId="22" fillId="0" borderId="24" xfId="14060" applyNumberFormat="1" applyFont="1" applyBorder="1" applyAlignment="1">
      <alignment horizontal="center" vertical="center"/>
    </xf>
    <xf numFmtId="185" fontId="22" fillId="0" borderId="23" xfId="14060" applyNumberFormat="1" applyFont="1" applyBorder="1" applyAlignment="1">
      <alignment horizontal="center" vertical="center"/>
    </xf>
    <xf numFmtId="185" fontId="22" fillId="0" borderId="25" xfId="14060" applyNumberFormat="1" applyFont="1" applyBorder="1" applyAlignment="1">
      <alignment horizontal="center" vertical="center"/>
    </xf>
    <xf numFmtId="0" fontId="100" fillId="0" borderId="0" xfId="0" applyFont="1"/>
    <xf numFmtId="0" fontId="71" fillId="0" borderId="0" xfId="0" applyFont="1" applyBorder="1" applyAlignment="1">
      <alignment horizontal="left" vertical="top"/>
    </xf>
    <xf numFmtId="0" fontId="71" fillId="0" borderId="0" xfId="13728" applyFont="1" applyAlignment="1">
      <alignment horizontal="left" vertical="center"/>
    </xf>
    <xf numFmtId="0" fontId="70" fillId="0" borderId="0" xfId="0" applyFont="1" applyAlignment="1">
      <alignment horizontal="center" vertical="center"/>
    </xf>
    <xf numFmtId="0" fontId="70" fillId="0" borderId="0" xfId="0" applyFont="1" applyAlignment="1">
      <alignment horizontal="center"/>
    </xf>
    <xf numFmtId="10" fontId="69" fillId="0" borderId="0" xfId="13766" applyNumberFormat="1" applyFont="1" applyAlignment="1">
      <alignment horizontal="center" vertical="center"/>
    </xf>
    <xf numFmtId="2" fontId="69" fillId="0" borderId="0" xfId="13766" applyNumberFormat="1" applyFont="1" applyAlignment="1">
      <alignment horizontal="center" vertical="center"/>
    </xf>
    <xf numFmtId="2" fontId="69" fillId="0" borderId="0" xfId="0" applyNumberFormat="1" applyFont="1"/>
    <xf numFmtId="3" fontId="69" fillId="0" borderId="24" xfId="0" applyNumberFormat="1" applyFont="1" applyBorder="1"/>
    <xf numFmtId="3" fontId="69" fillId="0" borderId="23" xfId="0" applyNumberFormat="1" applyFont="1" applyBorder="1"/>
    <xf numFmtId="3" fontId="69" fillId="0" borderId="25" xfId="0" applyNumberFormat="1" applyFont="1" applyBorder="1"/>
    <xf numFmtId="0" fontId="0" fillId="0" borderId="0" xfId="0" applyAlignment="1">
      <alignment horizontal="center" vertical="center" wrapText="1"/>
    </xf>
    <xf numFmtId="9" fontId="0" fillId="0" borderId="0" xfId="13766" applyFont="1" applyAlignment="1">
      <alignment horizontal="center" vertical="center" wrapText="1"/>
    </xf>
    <xf numFmtId="0" fontId="68" fillId="0" borderId="0" xfId="13728" applyFont="1"/>
    <xf numFmtId="0" fontId="72" fillId="0" borderId="0" xfId="0" applyFont="1" applyAlignment="1">
      <alignment horizontal="center"/>
    </xf>
    <xf numFmtId="0" fontId="22" fillId="0" borderId="0" xfId="0" applyFont="1" applyAlignment="1">
      <alignment horizontal="center"/>
    </xf>
    <xf numFmtId="0" fontId="22" fillId="0" borderId="0" xfId="0" applyFont="1" applyAlignment="1">
      <alignment horizontal="left"/>
    </xf>
    <xf numFmtId="9" fontId="16" fillId="0" borderId="0" xfId="0" applyNumberFormat="1" applyFont="1" applyBorder="1" applyAlignment="1">
      <alignment horizontal="center"/>
    </xf>
    <xf numFmtId="0" fontId="12" fillId="0" borderId="0" xfId="0" applyFont="1" applyBorder="1" applyAlignment="1">
      <alignment horizontal="center" vertical="center"/>
    </xf>
    <xf numFmtId="0" fontId="12" fillId="0" borderId="0" xfId="0" applyFont="1" applyAlignment="1">
      <alignment horizontal="center"/>
    </xf>
    <xf numFmtId="9" fontId="12" fillId="0" borderId="0" xfId="13766" applyFont="1" applyBorder="1" applyAlignment="1">
      <alignment horizontal="center" vertical="center"/>
    </xf>
    <xf numFmtId="9" fontId="12" fillId="0" borderId="0" xfId="13766" applyFont="1" applyBorder="1" applyAlignment="1">
      <alignment horizontal="center"/>
    </xf>
    <xf numFmtId="9" fontId="12" fillId="0" borderId="0" xfId="0" applyNumberFormat="1" applyFont="1" applyBorder="1" applyAlignment="1">
      <alignment horizontal="center"/>
    </xf>
    <xf numFmtId="0" fontId="69" fillId="0" borderId="0" xfId="0" applyFont="1" applyBorder="1" applyAlignment="1">
      <alignment horizontal="center"/>
    </xf>
    <xf numFmtId="0" fontId="19" fillId="0" borderId="0" xfId="0" applyFont="1" applyBorder="1" applyAlignment="1">
      <alignment vertical="center"/>
    </xf>
    <xf numFmtId="9" fontId="67" fillId="0" borderId="0" xfId="13728" applyNumberFormat="1" applyFont="1" applyAlignment="1">
      <alignment horizontal="center"/>
    </xf>
    <xf numFmtId="179" fontId="69" fillId="0" borderId="0" xfId="13766" applyNumberFormat="1" applyFont="1" applyAlignment="1">
      <alignment horizontal="center" vertical="center"/>
    </xf>
    <xf numFmtId="179" fontId="67" fillId="0" borderId="0" xfId="13766" applyNumberFormat="1" applyFont="1" applyAlignment="1">
      <alignment horizontal="center"/>
    </xf>
    <xf numFmtId="9" fontId="69" fillId="0" borderId="0" xfId="949" applyNumberFormat="1" applyFont="1" applyAlignment="1">
      <alignment horizontal="center"/>
    </xf>
    <xf numFmtId="179" fontId="11" fillId="0" borderId="0" xfId="949" applyNumberFormat="1"/>
    <xf numFmtId="3" fontId="78" fillId="0" borderId="0" xfId="13733" quotePrefix="1" applyNumberFormat="1" applyFont="1" applyBorder="1" applyAlignment="1">
      <alignment horizontal="center"/>
    </xf>
    <xf numFmtId="183" fontId="78" fillId="0" borderId="0" xfId="13733" quotePrefix="1" applyNumberFormat="1" applyFont="1" applyBorder="1" applyAlignment="1">
      <alignment horizontal="center" wrapText="1"/>
    </xf>
    <xf numFmtId="179" fontId="78" fillId="0" borderId="0" xfId="13733" quotePrefix="1" applyNumberFormat="1" applyFont="1" applyBorder="1" applyAlignment="1">
      <alignment horizontal="center"/>
    </xf>
    <xf numFmtId="3" fontId="78" fillId="0" borderId="0" xfId="13733" quotePrefix="1" applyNumberFormat="1" applyFont="1" applyBorder="1" applyAlignment="1">
      <alignment horizontal="center" wrapText="1"/>
    </xf>
    <xf numFmtId="180" fontId="33" fillId="0" borderId="0" xfId="13733" applyNumberFormat="1"/>
    <xf numFmtId="3" fontId="80" fillId="0" borderId="0" xfId="13733" quotePrefix="1" applyNumberFormat="1" applyFont="1" applyBorder="1" applyAlignment="1">
      <alignment horizontal="center" wrapText="1"/>
    </xf>
    <xf numFmtId="183" fontId="80" fillId="0" borderId="0" xfId="13733" quotePrefix="1" applyNumberFormat="1" applyFont="1" applyBorder="1" applyAlignment="1">
      <alignment horizontal="center" wrapText="1"/>
    </xf>
    <xf numFmtId="179" fontId="80" fillId="0" borderId="0" xfId="13733" quotePrefix="1" applyNumberFormat="1" applyFont="1" applyBorder="1" applyAlignment="1">
      <alignment horizontal="center"/>
    </xf>
    <xf numFmtId="3" fontId="80" fillId="0" borderId="21" xfId="13733" quotePrefix="1" applyNumberFormat="1" applyFont="1" applyBorder="1" applyAlignment="1">
      <alignment horizontal="center" wrapText="1"/>
    </xf>
    <xf numFmtId="183" fontId="80" fillId="0" borderId="21" xfId="13733" quotePrefix="1" applyNumberFormat="1" applyFont="1" applyBorder="1" applyAlignment="1">
      <alignment horizontal="center" wrapText="1"/>
    </xf>
    <xf numFmtId="179" fontId="80" fillId="0" borderId="21" xfId="13733" quotePrefix="1" applyNumberFormat="1" applyFont="1" applyBorder="1" applyAlignment="1">
      <alignment horizontal="center"/>
    </xf>
    <xf numFmtId="179" fontId="33" fillId="0" borderId="0" xfId="13733" applyNumberFormat="1"/>
    <xf numFmtId="10" fontId="69" fillId="0" borderId="0" xfId="0" applyNumberFormat="1" applyFont="1" applyAlignment="1">
      <alignment horizontal="center"/>
    </xf>
    <xf numFmtId="10" fontId="0" fillId="0" borderId="0" xfId="0" applyNumberFormat="1"/>
    <xf numFmtId="0" fontId="69" fillId="0" borderId="0" xfId="0" applyFont="1" applyAlignment="1">
      <alignment vertical="center"/>
    </xf>
    <xf numFmtId="2" fontId="69" fillId="0" borderId="0" xfId="0" applyNumberFormat="1" applyFont="1" applyAlignment="1">
      <alignment horizontal="center" vertical="center"/>
    </xf>
    <xf numFmtId="179" fontId="67" fillId="0" borderId="0" xfId="13766" applyNumberFormat="1" applyFont="1" applyAlignment="1">
      <alignment horizontal="center" vertical="center"/>
    </xf>
    <xf numFmtId="0" fontId="0" fillId="0" borderId="11" xfId="14060" applyNumberFormat="1" applyFont="1" applyBorder="1"/>
    <xf numFmtId="0" fontId="102" fillId="0" borderId="0" xfId="0" applyFont="1"/>
    <xf numFmtId="0" fontId="69" fillId="0" borderId="0" xfId="0" applyFont="1" applyAlignment="1">
      <alignment horizontal="center" vertical="center"/>
    </xf>
    <xf numFmtId="9" fontId="69" fillId="0" borderId="0" xfId="0" applyNumberFormat="1" applyFont="1"/>
    <xf numFmtId="0" fontId="69" fillId="0" borderId="45" xfId="0" applyFont="1" applyBorder="1" applyAlignment="1">
      <alignment horizontal="center" vertical="center"/>
    </xf>
    <xf numFmtId="9" fontId="69" fillId="0" borderId="0" xfId="0" applyNumberFormat="1" applyFont="1" applyAlignment="1">
      <alignment horizontal="center" vertical="center"/>
    </xf>
    <xf numFmtId="0" fontId="70" fillId="0" borderId="19" xfId="0" applyFont="1" applyBorder="1" applyAlignment="1">
      <alignment horizontal="center" vertical="center"/>
    </xf>
    <xf numFmtId="0" fontId="103" fillId="0" borderId="0" xfId="0" applyFont="1"/>
    <xf numFmtId="0" fontId="33" fillId="0" borderId="0" xfId="13733" applyNumberFormat="1"/>
    <xf numFmtId="0" fontId="4" fillId="0" borderId="0" xfId="13733" quotePrefix="1" applyFont="1" applyBorder="1" applyAlignment="1">
      <alignment vertical="center" wrapText="1"/>
    </xf>
    <xf numFmtId="9" fontId="33" fillId="0" borderId="0" xfId="13766" applyFont="1"/>
    <xf numFmtId="179" fontId="12" fillId="0" borderId="0" xfId="13766" applyNumberFormat="1" applyFont="1" applyAlignment="1">
      <alignment horizontal="center"/>
    </xf>
    <xf numFmtId="0" fontId="4" fillId="0" borderId="0" xfId="1" applyFont="1" applyFill="1" applyBorder="1" applyAlignment="1" applyProtection="1">
      <alignment horizontal="left" vertical="center" wrapText="1"/>
    </xf>
    <xf numFmtId="0" fontId="16" fillId="0" borderId="0" xfId="13767" applyFont="1" applyFill="1" applyBorder="1" applyAlignment="1"/>
    <xf numFmtId="0" fontId="4" fillId="25" borderId="0" xfId="1" applyFont="1" applyFill="1" applyBorder="1" applyAlignment="1" applyProtection="1">
      <alignment horizontal="left" vertical="center" wrapText="1"/>
    </xf>
    <xf numFmtId="0" fontId="4" fillId="26" borderId="0" xfId="1" applyFont="1" applyFill="1" applyBorder="1" applyAlignment="1" applyProtection="1">
      <alignment horizontal="left" vertical="center" wrapText="1"/>
    </xf>
    <xf numFmtId="0" fontId="47" fillId="0" borderId="0" xfId="13767" applyFont="1"/>
    <xf numFmtId="0" fontId="47" fillId="2" borderId="0" xfId="13767" applyFont="1" applyFill="1" applyAlignment="1">
      <alignment vertical="center"/>
    </xf>
    <xf numFmtId="0" fontId="21" fillId="27" borderId="0" xfId="0" applyFont="1" applyFill="1" applyAlignment="1">
      <alignment horizontal="center"/>
    </xf>
    <xf numFmtId="0" fontId="20" fillId="4" borderId="0" xfId="3" applyFont="1" applyFill="1" applyAlignment="1">
      <alignment horizontal="center" wrapText="1"/>
    </xf>
    <xf numFmtId="9" fontId="22" fillId="0" borderId="0" xfId="13766" applyFont="1" applyAlignment="1">
      <alignment horizontal="center" vertical="center"/>
    </xf>
    <xf numFmtId="9" fontId="22" fillId="0" borderId="0" xfId="13766" applyFont="1" applyAlignment="1">
      <alignment horizontal="center"/>
    </xf>
    <xf numFmtId="9" fontId="16" fillId="0" borderId="0" xfId="13766" applyFont="1" applyAlignment="1">
      <alignment horizontal="center"/>
    </xf>
    <xf numFmtId="0" fontId="15" fillId="2" borderId="0" xfId="13767" applyFont="1" applyFill="1" applyAlignment="1">
      <alignment vertical="center"/>
    </xf>
    <xf numFmtId="0" fontId="4" fillId="2" borderId="0" xfId="1" applyFont="1" applyFill="1" applyAlignment="1" applyProtection="1">
      <alignment vertical="center"/>
    </xf>
    <xf numFmtId="9" fontId="104" fillId="0" borderId="0" xfId="13728" applyNumberFormat="1" applyFont="1" applyAlignment="1">
      <alignment horizontal="center"/>
    </xf>
    <xf numFmtId="0" fontId="105" fillId="0" borderId="0" xfId="949" applyFont="1"/>
    <xf numFmtId="179" fontId="105" fillId="0" borderId="0" xfId="949" applyNumberFormat="1" applyFont="1"/>
    <xf numFmtId="10" fontId="67" fillId="0" borderId="0" xfId="13728" applyNumberFormat="1" applyFont="1" applyAlignment="1">
      <alignment horizontal="center" vertical="center"/>
    </xf>
    <xf numFmtId="183" fontId="78" fillId="0" borderId="0" xfId="0" applyNumberFormat="1" applyFont="1" applyAlignment="1">
      <alignment horizontal="center" wrapText="1"/>
    </xf>
    <xf numFmtId="183" fontId="80" fillId="0" borderId="0" xfId="0" applyNumberFormat="1" applyFont="1" applyAlignment="1">
      <alignment horizontal="center" wrapText="1"/>
    </xf>
    <xf numFmtId="188" fontId="16" fillId="0" borderId="0" xfId="13733" quotePrefix="1" applyNumberFormat="1" applyFont="1" applyAlignment="1">
      <alignment horizontal="center"/>
    </xf>
    <xf numFmtId="0" fontId="76" fillId="0" borderId="0" xfId="13733" applyFont="1" applyAlignment="1">
      <alignment horizontal="center" vertical="center"/>
    </xf>
    <xf numFmtId="0" fontId="77" fillId="0" borderId="0" xfId="13733" applyFont="1" applyAlignment="1">
      <alignment vertical="center"/>
    </xf>
    <xf numFmtId="0" fontId="4" fillId="0" borderId="0" xfId="13733" quotePrefix="1" applyFont="1" applyBorder="1" applyAlignment="1">
      <alignment horizontal="left" vertical="center" wrapText="1"/>
    </xf>
    <xf numFmtId="0" fontId="69" fillId="0" borderId="16" xfId="0" applyFont="1" applyBorder="1" applyAlignment="1">
      <alignment horizontal="center" vertical="center" wrapText="1"/>
    </xf>
    <xf numFmtId="0" fontId="69" fillId="0" borderId="18" xfId="0" applyFont="1" applyBorder="1" applyAlignment="1">
      <alignment horizontal="center" vertical="center" wrapText="1"/>
    </xf>
    <xf numFmtId="0" fontId="70" fillId="0" borderId="16" xfId="0" applyFont="1" applyBorder="1" applyAlignment="1">
      <alignment horizontal="center" vertical="center" wrapText="1"/>
    </xf>
    <xf numFmtId="0" fontId="70" fillId="0" borderId="18" xfId="0" applyFont="1" applyBorder="1" applyAlignment="1">
      <alignment horizontal="center" vertical="center" wrapText="1"/>
    </xf>
    <xf numFmtId="0" fontId="69" fillId="0" borderId="28" xfId="0" applyFont="1" applyBorder="1" applyAlignment="1">
      <alignment horizontal="center" vertical="center" wrapText="1"/>
    </xf>
    <xf numFmtId="0" fontId="0" fillId="0" borderId="0" xfId="0" applyAlignment="1">
      <alignment horizontal="center" vertical="center" wrapText="1"/>
    </xf>
    <xf numFmtId="0" fontId="70" fillId="0" borderId="28" xfId="0" applyFont="1" applyBorder="1" applyAlignment="1">
      <alignment horizontal="center" vertical="center" wrapText="1"/>
    </xf>
    <xf numFmtId="0" fontId="70" fillId="0" borderId="13" xfId="0" applyFont="1" applyBorder="1" applyAlignment="1">
      <alignment horizontal="center" vertical="center" wrapText="1"/>
    </xf>
    <xf numFmtId="0" fontId="70" fillId="0" borderId="14" xfId="0" applyFont="1" applyBorder="1" applyAlignment="1">
      <alignment horizontal="center" vertical="center" wrapText="1"/>
    </xf>
    <xf numFmtId="0" fontId="70" fillId="0" borderId="15" xfId="0" applyFont="1" applyBorder="1" applyAlignment="1">
      <alignment horizontal="center" vertical="center" wrapText="1"/>
    </xf>
    <xf numFmtId="0" fontId="69" fillId="0" borderId="0" xfId="0" applyFont="1" applyAlignment="1">
      <alignment horizontal="center"/>
    </xf>
    <xf numFmtId="0" fontId="70" fillId="0" borderId="13" xfId="0" applyFont="1" applyBorder="1" applyAlignment="1">
      <alignment horizontal="center" vertical="center"/>
    </xf>
    <xf numFmtId="0" fontId="70" fillId="0" borderId="14" xfId="0" applyFont="1" applyBorder="1" applyAlignment="1">
      <alignment horizontal="center" vertical="center"/>
    </xf>
    <xf numFmtId="0" fontId="70" fillId="0" borderId="15" xfId="0" applyFont="1" applyBorder="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88" fillId="0" borderId="0" xfId="0" applyFont="1" applyAlignment="1">
      <alignment horizontal="center" vertical="center"/>
    </xf>
    <xf numFmtId="0" fontId="72" fillId="0" borderId="0" xfId="0" applyFont="1" applyBorder="1" applyAlignment="1">
      <alignment horizontal="center" vertical="center"/>
    </xf>
    <xf numFmtId="0" fontId="72" fillId="0" borderId="23" xfId="0" applyFont="1" applyBorder="1" applyAlignment="1">
      <alignment horizontal="center" vertical="center"/>
    </xf>
    <xf numFmtId="0" fontId="72" fillId="0" borderId="11" xfId="0" applyFont="1" applyBorder="1" applyAlignment="1">
      <alignment horizontal="center" vertical="center"/>
    </xf>
    <xf numFmtId="0" fontId="89" fillId="0" borderId="0" xfId="13728" applyFont="1" applyAlignment="1">
      <alignment horizontal="center" vertical="center"/>
    </xf>
    <xf numFmtId="0" fontId="16" fillId="0" borderId="32"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0"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30" xfId="3" applyFont="1" applyFill="1" applyBorder="1" applyAlignment="1">
      <alignment horizontal="center" vertical="center" wrapText="1"/>
    </xf>
    <xf numFmtId="0" fontId="16" fillId="0" borderId="40" xfId="3" applyFont="1" applyFill="1" applyBorder="1" applyAlignment="1">
      <alignment horizontal="center" vertical="center" wrapText="1"/>
    </xf>
    <xf numFmtId="0" fontId="22" fillId="0" borderId="38" xfId="949" applyFont="1" applyFill="1" applyBorder="1" applyAlignment="1">
      <alignment horizontal="center" vertical="center" wrapText="1"/>
    </xf>
    <xf numFmtId="0" fontId="22" fillId="0" borderId="41" xfId="949" applyFont="1" applyFill="1" applyBorder="1" applyAlignment="1">
      <alignment horizontal="center" vertical="center" wrapText="1"/>
    </xf>
    <xf numFmtId="0" fontId="22" fillId="0" borderId="29" xfId="949" applyFont="1" applyFill="1" applyBorder="1" applyAlignment="1">
      <alignment horizontal="center" vertical="center" wrapText="1"/>
    </xf>
    <xf numFmtId="0" fontId="22" fillId="0" borderId="34" xfId="949" applyFont="1" applyFill="1" applyBorder="1" applyAlignment="1">
      <alignment horizontal="center" vertical="center" wrapText="1"/>
    </xf>
    <xf numFmtId="0" fontId="22" fillId="0" borderId="12" xfId="949" applyFont="1" applyFill="1" applyBorder="1" applyAlignment="1">
      <alignment horizontal="center" vertical="center" wrapText="1"/>
    </xf>
    <xf numFmtId="0" fontId="22" fillId="0" borderId="42" xfId="949" applyFont="1" applyFill="1" applyBorder="1" applyAlignment="1">
      <alignment horizontal="center" vertical="center" wrapText="1"/>
    </xf>
    <xf numFmtId="0" fontId="16" fillId="0" borderId="35" xfId="3" applyFont="1" applyFill="1" applyBorder="1" applyAlignment="1">
      <alignment horizontal="center" vertical="center" wrapText="1"/>
    </xf>
    <xf numFmtId="0" fontId="16" fillId="0" borderId="37" xfId="3" applyFont="1" applyFill="1" applyBorder="1" applyAlignment="1">
      <alignment horizontal="center" vertical="center" wrapText="1"/>
    </xf>
    <xf numFmtId="0" fontId="93" fillId="0" borderId="29" xfId="3" applyFont="1" applyBorder="1" applyAlignment="1">
      <alignment horizontal="left" vertical="center" wrapText="1"/>
    </xf>
    <xf numFmtId="0" fontId="93" fillId="0" borderId="31" xfId="3" applyFont="1" applyBorder="1" applyAlignment="1">
      <alignment horizontal="left" vertical="center" wrapText="1"/>
    </xf>
    <xf numFmtId="0" fontId="89" fillId="0" borderId="29" xfId="3" applyFont="1" applyFill="1" applyBorder="1" applyAlignment="1">
      <alignment horizontal="center" vertical="center"/>
    </xf>
    <xf numFmtId="0" fontId="89" fillId="0" borderId="31" xfId="3" applyFont="1" applyFill="1" applyBorder="1" applyAlignment="1">
      <alignment horizontal="center" vertical="center"/>
    </xf>
    <xf numFmtId="0" fontId="89" fillId="0" borderId="34" xfId="3" applyFont="1" applyFill="1" applyBorder="1" applyAlignment="1">
      <alignment horizontal="center" vertical="center"/>
    </xf>
    <xf numFmtId="0" fontId="88" fillId="0" borderId="35" xfId="3" applyFont="1" applyFill="1" applyBorder="1" applyAlignment="1">
      <alignment horizontal="center" vertical="center"/>
    </xf>
    <xf numFmtId="0" fontId="88" fillId="0" borderId="36" xfId="3" applyFont="1" applyFill="1" applyBorder="1" applyAlignment="1">
      <alignment horizontal="center" vertical="center"/>
    </xf>
    <xf numFmtId="0" fontId="88" fillId="0" borderId="37" xfId="3" applyFont="1" applyFill="1" applyBorder="1" applyAlignment="1">
      <alignment horizontal="center" vertical="center"/>
    </xf>
    <xf numFmtId="0" fontId="84" fillId="0" borderId="0" xfId="13728" applyFont="1" applyAlignment="1">
      <alignment horizontal="center" vertical="center"/>
    </xf>
    <xf numFmtId="0" fontId="84" fillId="0" borderId="0" xfId="13728" applyFont="1" applyAlignment="1">
      <alignment horizontal="center"/>
    </xf>
    <xf numFmtId="0" fontId="67" fillId="0" borderId="0" xfId="13728" applyFont="1" applyAlignment="1">
      <alignment horizontal="center"/>
    </xf>
    <xf numFmtId="0" fontId="19" fillId="0" borderId="0" xfId="0" applyFont="1" applyAlignment="1">
      <alignment horizontal="center"/>
    </xf>
    <xf numFmtId="0" fontId="70" fillId="0" borderId="19" xfId="0" applyFont="1" applyBorder="1" applyAlignment="1">
      <alignment horizontal="center" vertical="center"/>
    </xf>
  </cellXfs>
  <cellStyles count="14309">
    <cellStyle name="20% - Accent1" xfId="4"/>
    <cellStyle name="20% - Accent2" xfId="5"/>
    <cellStyle name="20% - Accent3" xfId="6"/>
    <cellStyle name="20% - Accent4" xfId="7"/>
    <cellStyle name="20% - Accent5" xfId="8"/>
    <cellStyle name="20% - Accent6" xfId="9"/>
    <cellStyle name="40% - Accent1" xfId="10"/>
    <cellStyle name="40% - Accent2" xfId="11"/>
    <cellStyle name="40% - Accent3" xfId="12"/>
    <cellStyle name="40% - Accent4" xfId="13"/>
    <cellStyle name="40% - Accent5" xfId="14"/>
    <cellStyle name="40% - Accent6" xfId="15"/>
    <cellStyle name="60% - Accent1" xfId="16"/>
    <cellStyle name="60% - Accent2" xfId="17"/>
    <cellStyle name="60% - Accent3" xfId="18"/>
    <cellStyle name="60% - Accent4" xfId="19"/>
    <cellStyle name="60% - Accent5" xfId="20"/>
    <cellStyle name="60% - Accent6" xfId="21"/>
    <cellStyle name="Årtal" xfId="22"/>
    <cellStyle name="Bad" xfId="23"/>
    <cellStyle name="Bad 2" xfId="24"/>
    <cellStyle name="Bon" xfId="25"/>
    <cellStyle name="caché" xfId="26"/>
    <cellStyle name="Calculation" xfId="27"/>
    <cellStyle name="Check Cell" xfId="28"/>
    <cellStyle name="Check Cell 2" xfId="29"/>
    <cellStyle name="Comma" xfId="14060" builtinId="3"/>
    <cellStyle name="Comma [0] 2" xfId="30"/>
    <cellStyle name="Comma [0] 3" xfId="31"/>
    <cellStyle name="Comma 2" xfId="32"/>
    <cellStyle name="Comma 2 2" xfId="13731"/>
    <cellStyle name="Comma 3" xfId="33"/>
    <cellStyle name="Comma 3 2" xfId="13714"/>
    <cellStyle name="Comma 3 3" xfId="13746"/>
    <cellStyle name="Comma 4" xfId="34"/>
    <cellStyle name="Comma 5" xfId="13896"/>
    <cellStyle name="Comma 6" xfId="13894"/>
    <cellStyle name="Comma 7" xfId="14153"/>
    <cellStyle name="Comma(0)" xfId="35"/>
    <cellStyle name="Comma(3)" xfId="36"/>
    <cellStyle name="Comma[0]" xfId="37"/>
    <cellStyle name="Comma[1]" xfId="38"/>
    <cellStyle name="Comma[2]__" xfId="39"/>
    <cellStyle name="Comma[3]" xfId="40"/>
    <cellStyle name="Comma0" xfId="41"/>
    <cellStyle name="Currency 2" xfId="42"/>
    <cellStyle name="Currency 3" xfId="43"/>
    <cellStyle name="Currency0" xfId="44"/>
    <cellStyle name="Date" xfId="45"/>
    <cellStyle name="Dezimal_03-09-03" xfId="46"/>
    <cellStyle name="En-tête 1" xfId="47"/>
    <cellStyle name="En-tête 2" xfId="48"/>
    <cellStyle name="Explanatory Text" xfId="49"/>
    <cellStyle name="Explanatory Text 2" xfId="50"/>
    <cellStyle name="Fetrubrik" xfId="51"/>
    <cellStyle name="Financier0" xfId="52"/>
    <cellStyle name="Fixed" xfId="53"/>
    <cellStyle name="Followed Hyperlink" xfId="13722" builtinId="9" hidden="1"/>
    <cellStyle name="Followed Hyperlink" xfId="13723" builtinId="9" hidden="1"/>
    <cellStyle name="Followed Hyperlink" xfId="13724" builtinId="9" hidden="1"/>
    <cellStyle name="Followed Hyperlink" xfId="13725" builtinId="9" hidden="1"/>
    <cellStyle name="Followed Hyperlink" xfId="13726" builtinId="9" hidden="1"/>
    <cellStyle name="Followed Hyperlink" xfId="13727" builtinId="9" hidden="1"/>
    <cellStyle name="Followed Hyperlink" xfId="13747" builtinId="9" hidden="1"/>
    <cellStyle name="Followed Hyperlink" xfId="13748" builtinId="9" hidden="1"/>
    <cellStyle name="Followed Hyperlink" xfId="13749" builtinId="9" hidden="1"/>
    <cellStyle name="Followed Hyperlink" xfId="13750" builtinId="9" hidden="1"/>
    <cellStyle name="Followed Hyperlink" xfId="13751" builtinId="9" hidden="1"/>
    <cellStyle name="Followed Hyperlink" xfId="13752" builtinId="9" hidden="1"/>
    <cellStyle name="Followed Hyperlink" xfId="13754" builtinId="9" hidden="1"/>
    <cellStyle name="Followed Hyperlink" xfId="13755" builtinId="9" hidden="1"/>
    <cellStyle name="Followed Hyperlink" xfId="13756" builtinId="9" hidden="1"/>
    <cellStyle name="Followed Hyperlink" xfId="13757" builtinId="9" hidden="1"/>
    <cellStyle name="Followed Hyperlink" xfId="13758" builtinId="9" hidden="1"/>
    <cellStyle name="Followed Hyperlink" xfId="13759" builtinId="9" hidden="1"/>
    <cellStyle name="Followed Hyperlink" xfId="13760" builtinId="9" hidden="1"/>
    <cellStyle name="Followed Hyperlink" xfId="13761" builtinId="9" hidden="1"/>
    <cellStyle name="Followed Hyperlink" xfId="13762" builtinId="9" hidden="1"/>
    <cellStyle name="Followed Hyperlink" xfId="13763" builtinId="9" hidden="1"/>
    <cellStyle name="Followed Hyperlink" xfId="13764" builtinId="9" hidden="1"/>
    <cellStyle name="Followed Hyperlink" xfId="13765" builtinId="9" hidden="1"/>
    <cellStyle name="Followed Hyperlink" xfId="13768" builtinId="9" hidden="1"/>
    <cellStyle name="Followed Hyperlink" xfId="13769" builtinId="9" hidden="1"/>
    <cellStyle name="Followed Hyperlink" xfId="13770" builtinId="9" hidden="1"/>
    <cellStyle name="Followed Hyperlink" xfId="13771" builtinId="9" hidden="1"/>
    <cellStyle name="Followed Hyperlink" xfId="13772" builtinId="9" hidden="1"/>
    <cellStyle name="Followed Hyperlink" xfId="13773" builtinId="9" hidden="1"/>
    <cellStyle name="Followed Hyperlink" xfId="13774" builtinId="9" hidden="1"/>
    <cellStyle name="Followed Hyperlink" xfId="13775" builtinId="9" hidden="1"/>
    <cellStyle name="Followed Hyperlink" xfId="13776" builtinId="9" hidden="1"/>
    <cellStyle name="Followed Hyperlink" xfId="13777" builtinId="9" hidden="1"/>
    <cellStyle name="Followed Hyperlink" xfId="13778" builtinId="9" hidden="1"/>
    <cellStyle name="Followed Hyperlink" xfId="13779" builtinId="9" hidden="1"/>
    <cellStyle name="Followed Hyperlink" xfId="13780" builtinId="9" hidden="1"/>
    <cellStyle name="Followed Hyperlink" xfId="13781" builtinId="9" hidden="1"/>
    <cellStyle name="Followed Hyperlink" xfId="13782" builtinId="9" hidden="1"/>
    <cellStyle name="Followed Hyperlink" xfId="13783" builtinId="9" hidden="1"/>
    <cellStyle name="Followed Hyperlink" xfId="13784" builtinId="9" hidden="1"/>
    <cellStyle name="Followed Hyperlink" xfId="13785" builtinId="9" hidden="1"/>
    <cellStyle name="Followed Hyperlink" xfId="13786" builtinId="9" hidden="1"/>
    <cellStyle name="Followed Hyperlink" xfId="13787" builtinId="9" hidden="1"/>
    <cellStyle name="Followed Hyperlink" xfId="13788" builtinId="9" hidden="1"/>
    <cellStyle name="Followed Hyperlink" xfId="13789" builtinId="9" hidden="1"/>
    <cellStyle name="Followed Hyperlink" xfId="13790" builtinId="9" hidden="1"/>
    <cellStyle name="Followed Hyperlink" xfId="13791" builtinId="9" hidden="1"/>
    <cellStyle name="Followed Hyperlink" xfId="13792" builtinId="9" hidden="1"/>
    <cellStyle name="Followed Hyperlink" xfId="13793" builtinId="9" hidden="1"/>
    <cellStyle name="Followed Hyperlink" xfId="13794" builtinId="9" hidden="1"/>
    <cellStyle name="Followed Hyperlink" xfId="13795" builtinId="9" hidden="1"/>
    <cellStyle name="Followed Hyperlink" xfId="13796" builtinId="9" hidden="1"/>
    <cellStyle name="Followed Hyperlink" xfId="13797" builtinId="9" hidden="1"/>
    <cellStyle name="Followed Hyperlink" xfId="13798" builtinId="9" hidden="1"/>
    <cellStyle name="Followed Hyperlink" xfId="13799" builtinId="9" hidden="1"/>
    <cellStyle name="Followed Hyperlink" xfId="13800" builtinId="9" hidden="1"/>
    <cellStyle name="Followed Hyperlink" xfId="13801" builtinId="9" hidden="1"/>
    <cellStyle name="Followed Hyperlink" xfId="13802" builtinId="9" hidden="1"/>
    <cellStyle name="Followed Hyperlink" xfId="13803" builtinId="9" hidden="1"/>
    <cellStyle name="Followed Hyperlink" xfId="13804" builtinId="9" hidden="1"/>
    <cellStyle name="Followed Hyperlink" xfId="13805" builtinId="9" hidden="1"/>
    <cellStyle name="Followed Hyperlink" xfId="13806" builtinId="9" hidden="1"/>
    <cellStyle name="Followed Hyperlink" xfId="13807" builtinId="9" hidden="1"/>
    <cellStyle name="Followed Hyperlink" xfId="13808" builtinId="9" hidden="1"/>
    <cellStyle name="Followed Hyperlink" xfId="13809" builtinId="9" hidden="1"/>
    <cellStyle name="Followed Hyperlink" xfId="13810" builtinId="9" hidden="1"/>
    <cellStyle name="Followed Hyperlink" xfId="13811" builtinId="9" hidden="1"/>
    <cellStyle name="Followed Hyperlink" xfId="13812" builtinId="9" hidden="1"/>
    <cellStyle name="Followed Hyperlink" xfId="13813" builtinId="9" hidden="1"/>
    <cellStyle name="Followed Hyperlink" xfId="13814" builtinId="9" hidden="1"/>
    <cellStyle name="Followed Hyperlink" xfId="13815" builtinId="9" hidden="1"/>
    <cellStyle name="Followed Hyperlink" xfId="13816" builtinId="9" hidden="1"/>
    <cellStyle name="Followed Hyperlink" xfId="13817" builtinId="9" hidden="1"/>
    <cellStyle name="Followed Hyperlink" xfId="13818" builtinId="9" hidden="1"/>
    <cellStyle name="Followed Hyperlink" xfId="13819" builtinId="9" hidden="1"/>
    <cellStyle name="Followed Hyperlink" xfId="13820" builtinId="9" hidden="1"/>
    <cellStyle name="Followed Hyperlink" xfId="13821" builtinId="9" hidden="1"/>
    <cellStyle name="Followed Hyperlink" xfId="13822" builtinId="9" hidden="1"/>
    <cellStyle name="Followed Hyperlink" xfId="13823" builtinId="9" hidden="1"/>
    <cellStyle name="Followed Hyperlink" xfId="13824" builtinId="9" hidden="1"/>
    <cellStyle name="Followed Hyperlink" xfId="13825" builtinId="9" hidden="1"/>
    <cellStyle name="Followed Hyperlink" xfId="13826" builtinId="9" hidden="1"/>
    <cellStyle name="Followed Hyperlink" xfId="13827" builtinId="9" hidden="1"/>
    <cellStyle name="Followed Hyperlink" xfId="13828" builtinId="9" hidden="1"/>
    <cellStyle name="Followed Hyperlink" xfId="13829" builtinId="9" hidden="1"/>
    <cellStyle name="Followed Hyperlink" xfId="13830" builtinId="9" hidden="1"/>
    <cellStyle name="Followed Hyperlink" xfId="13831" builtinId="9" hidden="1"/>
    <cellStyle name="Followed Hyperlink" xfId="13832" builtinId="9" hidden="1"/>
    <cellStyle name="Followed Hyperlink" xfId="13833" builtinId="9" hidden="1"/>
    <cellStyle name="Followed Hyperlink" xfId="13834" builtinId="9" hidden="1"/>
    <cellStyle name="Followed Hyperlink" xfId="13835" builtinId="9" hidden="1"/>
    <cellStyle name="Followed Hyperlink" xfId="13836" builtinId="9" hidden="1"/>
    <cellStyle name="Followed Hyperlink" xfId="13837" builtinId="9" hidden="1"/>
    <cellStyle name="Followed Hyperlink" xfId="13838" builtinId="9" hidden="1"/>
    <cellStyle name="Followed Hyperlink" xfId="13839" builtinId="9" hidden="1"/>
    <cellStyle name="Followed Hyperlink" xfId="13840" builtinId="9" hidden="1"/>
    <cellStyle name="Followed Hyperlink" xfId="13841" builtinId="9" hidden="1"/>
    <cellStyle name="Followed Hyperlink" xfId="13842" builtinId="9" hidden="1"/>
    <cellStyle name="Followed Hyperlink" xfId="13843" builtinId="9" hidden="1"/>
    <cellStyle name="Followed Hyperlink" xfId="13844" builtinId="9" hidden="1"/>
    <cellStyle name="Followed Hyperlink" xfId="13845" builtinId="9" hidden="1"/>
    <cellStyle name="Followed Hyperlink" xfId="13846" builtinId="9" hidden="1"/>
    <cellStyle name="Followed Hyperlink" xfId="13847" builtinId="9" hidden="1"/>
    <cellStyle name="Followed Hyperlink" xfId="13848" builtinId="9" hidden="1"/>
    <cellStyle name="Followed Hyperlink" xfId="13849" builtinId="9" hidden="1"/>
    <cellStyle name="Followed Hyperlink" xfId="13850" builtinId="9" hidden="1"/>
    <cellStyle name="Followed Hyperlink" xfId="13851" builtinId="9" hidden="1"/>
    <cellStyle name="Followed Hyperlink" xfId="13852" builtinId="9" hidden="1"/>
    <cellStyle name="Followed Hyperlink" xfId="13853" builtinId="9" hidden="1"/>
    <cellStyle name="Followed Hyperlink" xfId="13854" builtinId="9" hidden="1"/>
    <cellStyle name="Followed Hyperlink" xfId="13855" builtinId="9" hidden="1"/>
    <cellStyle name="Followed Hyperlink" xfId="13856" builtinId="9" hidden="1"/>
    <cellStyle name="Followed Hyperlink" xfId="13857" builtinId="9" hidden="1"/>
    <cellStyle name="Followed Hyperlink" xfId="13858" builtinId="9" hidden="1"/>
    <cellStyle name="Followed Hyperlink" xfId="13859" builtinId="9" hidden="1"/>
    <cellStyle name="Followed Hyperlink" xfId="13860" builtinId="9" hidden="1"/>
    <cellStyle name="Followed Hyperlink" xfId="13861" builtinId="9" hidden="1"/>
    <cellStyle name="Followed Hyperlink" xfId="13862" builtinId="9" hidden="1"/>
    <cellStyle name="Followed Hyperlink" xfId="13863" builtinId="9" hidden="1"/>
    <cellStyle name="Followed Hyperlink" xfId="13864" builtinId="9" hidden="1"/>
    <cellStyle name="Followed Hyperlink" xfId="13865" builtinId="9" hidden="1"/>
    <cellStyle name="Followed Hyperlink" xfId="13866" builtinId="9" hidden="1"/>
    <cellStyle name="Followed Hyperlink" xfId="13867" builtinId="9" hidden="1"/>
    <cellStyle name="Followed Hyperlink" xfId="13868" builtinId="9" hidden="1"/>
    <cellStyle name="Followed Hyperlink" xfId="13869" builtinId="9" hidden="1"/>
    <cellStyle name="Followed Hyperlink" xfId="13870" builtinId="9" hidden="1"/>
    <cellStyle name="Followed Hyperlink" xfId="13871" builtinId="9" hidden="1"/>
    <cellStyle name="Followed Hyperlink" xfId="13872" builtinId="9" hidden="1"/>
    <cellStyle name="Followed Hyperlink" xfId="13873" builtinId="9" hidden="1"/>
    <cellStyle name="Followed Hyperlink" xfId="13874" builtinId="9" hidden="1"/>
    <cellStyle name="Followed Hyperlink" xfId="13875" builtinId="9" hidden="1"/>
    <cellStyle name="Followed Hyperlink" xfId="13876" builtinId="9" hidden="1"/>
    <cellStyle name="Followed Hyperlink" xfId="13877" builtinId="9" hidden="1"/>
    <cellStyle name="Followed Hyperlink" xfId="13878" builtinId="9" hidden="1"/>
    <cellStyle name="Followed Hyperlink" xfId="13879" builtinId="9" hidden="1"/>
    <cellStyle name="Followed Hyperlink" xfId="13880" builtinId="9" hidden="1"/>
    <cellStyle name="Followed Hyperlink" xfId="13881" builtinId="9" hidden="1"/>
    <cellStyle name="Followed Hyperlink" xfId="13882" builtinId="9" hidden="1"/>
    <cellStyle name="Followed Hyperlink" xfId="13883" builtinId="9" hidden="1"/>
    <cellStyle name="Followed Hyperlink" xfId="13884" builtinId="9" hidden="1"/>
    <cellStyle name="Followed Hyperlink" xfId="13885" builtinId="9" hidden="1"/>
    <cellStyle name="Followed Hyperlink" xfId="13886" builtinId="9" hidden="1"/>
    <cellStyle name="Followed Hyperlink" xfId="13887" builtinId="9" hidden="1"/>
    <cellStyle name="Followed Hyperlink" xfId="13888" builtinId="9" hidden="1"/>
    <cellStyle name="Followed Hyperlink" xfId="13889" builtinId="9" hidden="1"/>
    <cellStyle name="Followed Hyperlink" xfId="13890" builtinId="9" hidden="1"/>
    <cellStyle name="Followed Hyperlink" xfId="13891" builtinId="9" hidden="1"/>
    <cellStyle name="Followed Hyperlink" xfId="13892" builtinId="9" hidden="1"/>
    <cellStyle name="Followed Hyperlink" xfId="13931" builtinId="9" hidden="1"/>
    <cellStyle name="Followed Hyperlink" xfId="13932" builtinId="9" hidden="1"/>
    <cellStyle name="Followed Hyperlink" xfId="13933" builtinId="9" hidden="1"/>
    <cellStyle name="Followed Hyperlink" xfId="13934" builtinId="9" hidden="1"/>
    <cellStyle name="Followed Hyperlink" xfId="13935" builtinId="9" hidden="1"/>
    <cellStyle name="Followed Hyperlink" xfId="13936" builtinId="9" hidden="1"/>
    <cellStyle name="Followed Hyperlink" xfId="13937" builtinId="9" hidden="1"/>
    <cellStyle name="Followed Hyperlink" xfId="13938" builtinId="9" hidden="1"/>
    <cellStyle name="Followed Hyperlink" xfId="13939" builtinId="9" hidden="1"/>
    <cellStyle name="Followed Hyperlink" xfId="13940" builtinId="9" hidden="1"/>
    <cellStyle name="Followed Hyperlink" xfId="13941" builtinId="9" hidden="1"/>
    <cellStyle name="Followed Hyperlink" xfId="13942" builtinId="9" hidden="1"/>
    <cellStyle name="Followed Hyperlink" xfId="13943" builtinId="9" hidden="1"/>
    <cellStyle name="Followed Hyperlink" xfId="13944" builtinId="9" hidden="1"/>
    <cellStyle name="Followed Hyperlink" xfId="13945" builtinId="9" hidden="1"/>
    <cellStyle name="Followed Hyperlink" xfId="13946" builtinId="9" hidden="1"/>
    <cellStyle name="Followed Hyperlink" xfId="13947" builtinId="9" hidden="1"/>
    <cellStyle name="Followed Hyperlink" xfId="13948" builtinId="9" hidden="1"/>
    <cellStyle name="Followed Hyperlink" xfId="13949" builtinId="9" hidden="1"/>
    <cellStyle name="Followed Hyperlink" xfId="13950" builtinId="9" hidden="1"/>
    <cellStyle name="Followed Hyperlink" xfId="13951" builtinId="9" hidden="1"/>
    <cellStyle name="Followed Hyperlink" xfId="13952" builtinId="9" hidden="1"/>
    <cellStyle name="Followed Hyperlink" xfId="13953" builtinId="9" hidden="1"/>
    <cellStyle name="Followed Hyperlink" xfId="13954" builtinId="9" hidden="1"/>
    <cellStyle name="Followed Hyperlink" xfId="13955" builtinId="9" hidden="1"/>
    <cellStyle name="Followed Hyperlink" xfId="13956" builtinId="9" hidden="1"/>
    <cellStyle name="Followed Hyperlink" xfId="13957" builtinId="9" hidden="1"/>
    <cellStyle name="Followed Hyperlink" xfId="13958" builtinId="9" hidden="1"/>
    <cellStyle name="Followed Hyperlink" xfId="13959" builtinId="9" hidden="1"/>
    <cellStyle name="Followed Hyperlink" xfId="13960" builtinId="9" hidden="1"/>
    <cellStyle name="Followed Hyperlink" xfId="13961" builtinId="9" hidden="1"/>
    <cellStyle name="Followed Hyperlink" xfId="13962" builtinId="9" hidden="1"/>
    <cellStyle name="Followed Hyperlink" xfId="13963" builtinId="9" hidden="1"/>
    <cellStyle name="Followed Hyperlink" xfId="13964" builtinId="9" hidden="1"/>
    <cellStyle name="Followed Hyperlink" xfId="13965" builtinId="9" hidden="1"/>
    <cellStyle name="Followed Hyperlink" xfId="13966" builtinId="9" hidden="1"/>
    <cellStyle name="Followed Hyperlink" xfId="13967" builtinId="9" hidden="1"/>
    <cellStyle name="Followed Hyperlink" xfId="13968" builtinId="9" hidden="1"/>
    <cellStyle name="Followed Hyperlink" xfId="13969" builtinId="9" hidden="1"/>
    <cellStyle name="Followed Hyperlink" xfId="13970" builtinId="9" hidden="1"/>
    <cellStyle name="Followed Hyperlink" xfId="13971" builtinId="9" hidden="1"/>
    <cellStyle name="Followed Hyperlink" xfId="13972" builtinId="9" hidden="1"/>
    <cellStyle name="Followed Hyperlink" xfId="13973" builtinId="9" hidden="1"/>
    <cellStyle name="Followed Hyperlink" xfId="13974" builtinId="9" hidden="1"/>
    <cellStyle name="Followed Hyperlink" xfId="13975" builtinId="9" hidden="1"/>
    <cellStyle name="Followed Hyperlink" xfId="13976" builtinId="9" hidden="1"/>
    <cellStyle name="Followed Hyperlink" xfId="13977" builtinId="9" hidden="1"/>
    <cellStyle name="Followed Hyperlink" xfId="13978" builtinId="9" hidden="1"/>
    <cellStyle name="Followed Hyperlink" xfId="13979" builtinId="9" hidden="1"/>
    <cellStyle name="Followed Hyperlink" xfId="13980" builtinId="9" hidden="1"/>
    <cellStyle name="Followed Hyperlink" xfId="13981" builtinId="9" hidden="1"/>
    <cellStyle name="Followed Hyperlink" xfId="13982" builtinId="9" hidden="1"/>
    <cellStyle name="Followed Hyperlink" xfId="13983" builtinId="9" hidden="1"/>
    <cellStyle name="Followed Hyperlink" xfId="13984" builtinId="9" hidden="1"/>
    <cellStyle name="Followed Hyperlink" xfId="13985" builtinId="9" hidden="1"/>
    <cellStyle name="Followed Hyperlink" xfId="13986" builtinId="9" hidden="1"/>
    <cellStyle name="Followed Hyperlink" xfId="13987" builtinId="9" hidden="1"/>
    <cellStyle name="Followed Hyperlink" xfId="13988" builtinId="9" hidden="1"/>
    <cellStyle name="Followed Hyperlink" xfId="13989" builtinId="9" hidden="1"/>
    <cellStyle name="Followed Hyperlink" xfId="13990" builtinId="9" hidden="1"/>
    <cellStyle name="Followed Hyperlink" xfId="13991" builtinId="9" hidden="1"/>
    <cellStyle name="Followed Hyperlink" xfId="13992" builtinId="9" hidden="1"/>
    <cellStyle name="Followed Hyperlink" xfId="13993" builtinId="9" hidden="1"/>
    <cellStyle name="Followed Hyperlink" xfId="13994" builtinId="9" hidden="1"/>
    <cellStyle name="Followed Hyperlink" xfId="13995" builtinId="9" hidden="1"/>
    <cellStyle name="Followed Hyperlink" xfId="13996" builtinId="9" hidden="1"/>
    <cellStyle name="Followed Hyperlink" xfId="13997" builtinId="9" hidden="1"/>
    <cellStyle name="Followed Hyperlink" xfId="13998" builtinId="9" hidden="1"/>
    <cellStyle name="Followed Hyperlink" xfId="13999" builtinId="9" hidden="1"/>
    <cellStyle name="Followed Hyperlink" xfId="14000" builtinId="9" hidden="1"/>
    <cellStyle name="Followed Hyperlink" xfId="14001" builtinId="9" hidden="1"/>
    <cellStyle name="Followed Hyperlink" xfId="14002" builtinId="9" hidden="1"/>
    <cellStyle name="Followed Hyperlink" xfId="14003" builtinId="9" hidden="1"/>
    <cellStyle name="Followed Hyperlink" xfId="14004" builtinId="9" hidden="1"/>
    <cellStyle name="Followed Hyperlink" xfId="14005" builtinId="9" hidden="1"/>
    <cellStyle name="Followed Hyperlink" xfId="14006" builtinId="9" hidden="1"/>
    <cellStyle name="Followed Hyperlink" xfId="14007" builtinId="9" hidden="1"/>
    <cellStyle name="Followed Hyperlink" xfId="14008" builtinId="9" hidden="1"/>
    <cellStyle name="Followed Hyperlink" xfId="14009" builtinId="9" hidden="1"/>
    <cellStyle name="Followed Hyperlink" xfId="14010" builtinId="9" hidden="1"/>
    <cellStyle name="Followed Hyperlink" xfId="14011" builtinId="9" hidden="1"/>
    <cellStyle name="Followed Hyperlink" xfId="14012" builtinId="9" hidden="1"/>
    <cellStyle name="Followed Hyperlink" xfId="14013" builtinId="9" hidden="1"/>
    <cellStyle name="Followed Hyperlink" xfId="14014" builtinId="9" hidden="1"/>
    <cellStyle name="Followed Hyperlink" xfId="14015" builtinId="9" hidden="1"/>
    <cellStyle name="Followed Hyperlink" xfId="14016" builtinId="9" hidden="1"/>
    <cellStyle name="Followed Hyperlink" xfId="14017" builtinId="9" hidden="1"/>
    <cellStyle name="Followed Hyperlink" xfId="14018" builtinId="9" hidden="1"/>
    <cellStyle name="Followed Hyperlink" xfId="14019" builtinId="9" hidden="1"/>
    <cellStyle name="Followed Hyperlink" xfId="14020" builtinId="9" hidden="1"/>
    <cellStyle name="Followed Hyperlink" xfId="14021" builtinId="9" hidden="1"/>
    <cellStyle name="Followed Hyperlink" xfId="14022" builtinId="9" hidden="1"/>
    <cellStyle name="Followed Hyperlink" xfId="14023" builtinId="9" hidden="1"/>
    <cellStyle name="Followed Hyperlink" xfId="14024" builtinId="9" hidden="1"/>
    <cellStyle name="Followed Hyperlink" xfId="14025" builtinId="9" hidden="1"/>
    <cellStyle name="Followed Hyperlink" xfId="14026" builtinId="9" hidden="1"/>
    <cellStyle name="Followed Hyperlink" xfId="14027" builtinId="9" hidden="1"/>
    <cellStyle name="Followed Hyperlink" xfId="14028" builtinId="9" hidden="1"/>
    <cellStyle name="Followed Hyperlink" xfId="14029" builtinId="9" hidden="1"/>
    <cellStyle name="Followed Hyperlink" xfId="14030" builtinId="9" hidden="1"/>
    <cellStyle name="Followed Hyperlink" xfId="14031" builtinId="9" hidden="1"/>
    <cellStyle name="Followed Hyperlink" xfId="14032" builtinId="9" hidden="1"/>
    <cellStyle name="Followed Hyperlink" xfId="14033" builtinId="9" hidden="1"/>
    <cellStyle name="Followed Hyperlink" xfId="14034" builtinId="9" hidden="1"/>
    <cellStyle name="Followed Hyperlink" xfId="14035" builtinId="9" hidden="1"/>
    <cellStyle name="Followed Hyperlink" xfId="14036" builtinId="9" hidden="1"/>
    <cellStyle name="Followed Hyperlink" xfId="14037" builtinId="9" hidden="1"/>
    <cellStyle name="Followed Hyperlink" xfId="14038" builtinId="9" hidden="1"/>
    <cellStyle name="Followed Hyperlink" xfId="14039" builtinId="9" hidden="1"/>
    <cellStyle name="Followed Hyperlink" xfId="14040" builtinId="9" hidden="1"/>
    <cellStyle name="Followed Hyperlink" xfId="14041" builtinId="9" hidden="1"/>
    <cellStyle name="Followed Hyperlink" xfId="14042" builtinId="9" hidden="1"/>
    <cellStyle name="Followed Hyperlink" xfId="14043" builtinId="9" hidden="1"/>
    <cellStyle name="Followed Hyperlink" xfId="14044" builtinId="9" hidden="1"/>
    <cellStyle name="Followed Hyperlink" xfId="14045" builtinId="9" hidden="1"/>
    <cellStyle name="Followed Hyperlink" xfId="14046" builtinId="9" hidden="1"/>
    <cellStyle name="Followed Hyperlink" xfId="14047" builtinId="9" hidden="1"/>
    <cellStyle name="Followed Hyperlink" xfId="14048" builtinId="9" hidden="1"/>
    <cellStyle name="Followed Hyperlink" xfId="14049" builtinId="9" hidden="1"/>
    <cellStyle name="Followed Hyperlink" xfId="14050" builtinId="9" hidden="1"/>
    <cellStyle name="Followed Hyperlink" xfId="14051" builtinId="9" hidden="1"/>
    <cellStyle name="Followed Hyperlink" xfId="14052" builtinId="9" hidden="1"/>
    <cellStyle name="Followed Hyperlink" xfId="14053" builtinId="9" hidden="1"/>
    <cellStyle name="Followed Hyperlink" xfId="14054" builtinId="9" hidden="1"/>
    <cellStyle name="Followed Hyperlink" xfId="14055" builtinId="9" hidden="1"/>
    <cellStyle name="Followed Hyperlink" xfId="14056" builtinId="9" hidden="1"/>
    <cellStyle name="Followed Hyperlink" xfId="14057" builtinId="9" hidden="1"/>
    <cellStyle name="Followed Hyperlink" xfId="14058" builtinId="9" hidden="1"/>
    <cellStyle name="Followed Hyperlink" xfId="14059" builtinId="9" hidden="1"/>
    <cellStyle name="Followed Hyperlink" xfId="14061" builtinId="9" hidden="1"/>
    <cellStyle name="Followed Hyperlink" xfId="14062" builtinId="9" hidden="1"/>
    <cellStyle name="Followed Hyperlink" xfId="14063" builtinId="9" hidden="1"/>
    <cellStyle name="Followed Hyperlink" xfId="14064" builtinId="9" hidden="1"/>
    <cellStyle name="Followed Hyperlink" xfId="14065" builtinId="9" hidden="1"/>
    <cellStyle name="Followed Hyperlink" xfId="14066" builtinId="9" hidden="1"/>
    <cellStyle name="Followed Hyperlink" xfId="14067" builtinId="9" hidden="1"/>
    <cellStyle name="Followed Hyperlink" xfId="14068" builtinId="9" hidden="1"/>
    <cellStyle name="Followed Hyperlink" xfId="14069" builtinId="9" hidden="1"/>
    <cellStyle name="Followed Hyperlink" xfId="14070" builtinId="9" hidden="1"/>
    <cellStyle name="Followed Hyperlink" xfId="14071" builtinId="9" hidden="1"/>
    <cellStyle name="Followed Hyperlink" xfId="14072" builtinId="9" hidden="1"/>
    <cellStyle name="Followed Hyperlink" xfId="14073" builtinId="9" hidden="1"/>
    <cellStyle name="Followed Hyperlink" xfId="14074" builtinId="9" hidden="1"/>
    <cellStyle name="Followed Hyperlink" xfId="14075" builtinId="9" hidden="1"/>
    <cellStyle name="Followed Hyperlink" xfId="14076" builtinId="9" hidden="1"/>
    <cellStyle name="Followed Hyperlink" xfId="14077" builtinId="9" hidden="1"/>
    <cellStyle name="Followed Hyperlink" xfId="14078" builtinId="9" hidden="1"/>
    <cellStyle name="Followed Hyperlink" xfId="14079" builtinId="9" hidden="1"/>
    <cellStyle name="Followed Hyperlink" xfId="14080" builtinId="9" hidden="1"/>
    <cellStyle name="Followed Hyperlink" xfId="14081" builtinId="9" hidden="1"/>
    <cellStyle name="Followed Hyperlink" xfId="14082" builtinId="9" hidden="1"/>
    <cellStyle name="Followed Hyperlink" xfId="14083" builtinId="9" hidden="1"/>
    <cellStyle name="Followed Hyperlink" xfId="14084" builtinId="9" hidden="1"/>
    <cellStyle name="Followed Hyperlink" xfId="14085" builtinId="9" hidden="1"/>
    <cellStyle name="Followed Hyperlink" xfId="14086" builtinId="9" hidden="1"/>
    <cellStyle name="Followed Hyperlink" xfId="14087" builtinId="9" hidden="1"/>
    <cellStyle name="Followed Hyperlink" xfId="14088" builtinId="9" hidden="1"/>
    <cellStyle name="Followed Hyperlink" xfId="14089" builtinId="9" hidden="1"/>
    <cellStyle name="Followed Hyperlink" xfId="14090" builtinId="9" hidden="1"/>
    <cellStyle name="Followed Hyperlink" xfId="14091" builtinId="9" hidden="1"/>
    <cellStyle name="Followed Hyperlink" xfId="14092" builtinId="9" hidden="1"/>
    <cellStyle name="Followed Hyperlink" xfId="14093" builtinId="9" hidden="1"/>
    <cellStyle name="Followed Hyperlink" xfId="14094" builtinId="9" hidden="1"/>
    <cellStyle name="Followed Hyperlink" xfId="14095" builtinId="9" hidden="1"/>
    <cellStyle name="Followed Hyperlink" xfId="14096" builtinId="9" hidden="1"/>
    <cellStyle name="Followed Hyperlink" xfId="14097" builtinId="9" hidden="1"/>
    <cellStyle name="Followed Hyperlink" xfId="14098" builtinId="9" hidden="1"/>
    <cellStyle name="Followed Hyperlink" xfId="14099" builtinId="9" hidden="1"/>
    <cellStyle name="Followed Hyperlink" xfId="14100" builtinId="9" hidden="1"/>
    <cellStyle name="Followed Hyperlink" xfId="14101" builtinId="9" hidden="1"/>
    <cellStyle name="Followed Hyperlink" xfId="14102" builtinId="9" hidden="1"/>
    <cellStyle name="Followed Hyperlink" xfId="14103" builtinId="9" hidden="1"/>
    <cellStyle name="Followed Hyperlink" xfId="14104" builtinId="9" hidden="1"/>
    <cellStyle name="Followed Hyperlink" xfId="14105" builtinId="9" hidden="1"/>
    <cellStyle name="Followed Hyperlink" xfId="14106" builtinId="9" hidden="1"/>
    <cellStyle name="Followed Hyperlink" xfId="14107" builtinId="9" hidden="1"/>
    <cellStyle name="Followed Hyperlink" xfId="14108" builtinId="9" hidden="1"/>
    <cellStyle name="Followed Hyperlink" xfId="14109" builtinId="9" hidden="1"/>
    <cellStyle name="Followed Hyperlink" xfId="14110" builtinId="9" hidden="1"/>
    <cellStyle name="Followed Hyperlink" xfId="14111" builtinId="9" hidden="1"/>
    <cellStyle name="Followed Hyperlink" xfId="14112" builtinId="9" hidden="1"/>
    <cellStyle name="Followed Hyperlink" xfId="14113" builtinId="9" hidden="1"/>
    <cellStyle name="Followed Hyperlink" xfId="14114" builtinId="9" hidden="1"/>
    <cellStyle name="Followed Hyperlink" xfId="14115" builtinId="9" hidden="1"/>
    <cellStyle name="Followed Hyperlink" xfId="14116" builtinId="9" hidden="1"/>
    <cellStyle name="Followed Hyperlink" xfId="14117" builtinId="9" hidden="1"/>
    <cellStyle name="Followed Hyperlink" xfId="14118" builtinId="9" hidden="1"/>
    <cellStyle name="Followed Hyperlink" xfId="14119" builtinId="9" hidden="1"/>
    <cellStyle name="Followed Hyperlink" xfId="14120" builtinId="9" hidden="1"/>
    <cellStyle name="Followed Hyperlink" xfId="14121" builtinId="9" hidden="1"/>
    <cellStyle name="Followed Hyperlink" xfId="14122" builtinId="9" hidden="1"/>
    <cellStyle name="Followed Hyperlink" xfId="14123" builtinId="9" hidden="1"/>
    <cellStyle name="Followed Hyperlink" xfId="14124" builtinId="9" hidden="1"/>
    <cellStyle name="Followed Hyperlink" xfId="14125" builtinId="9" hidden="1"/>
    <cellStyle name="Followed Hyperlink" xfId="14126" builtinId="9" hidden="1"/>
    <cellStyle name="Followed Hyperlink" xfId="14127" builtinId="9" hidden="1"/>
    <cellStyle name="Followed Hyperlink" xfId="14128" builtinId="9" hidden="1"/>
    <cellStyle name="Followed Hyperlink" xfId="14129" builtinId="9" hidden="1"/>
    <cellStyle name="Followed Hyperlink" xfId="14130" builtinId="9" hidden="1"/>
    <cellStyle name="Followed Hyperlink" xfId="14131" builtinId="9" hidden="1"/>
    <cellStyle name="Followed Hyperlink" xfId="14132" builtinId="9" hidden="1"/>
    <cellStyle name="Followed Hyperlink" xfId="14133" builtinId="9" hidden="1"/>
    <cellStyle name="Followed Hyperlink" xfId="14134" builtinId="9" hidden="1"/>
    <cellStyle name="Followed Hyperlink" xfId="14135" builtinId="9" hidden="1"/>
    <cellStyle name="Followed Hyperlink" xfId="14136" builtinId="9" hidden="1"/>
    <cellStyle name="Followed Hyperlink" xfId="14137" builtinId="9" hidden="1"/>
    <cellStyle name="Followed Hyperlink" xfId="14138" builtinId="9" hidden="1"/>
    <cellStyle name="Followed Hyperlink" xfId="14139" builtinId="9" hidden="1"/>
    <cellStyle name="Followed Hyperlink" xfId="14140" builtinId="9" hidden="1"/>
    <cellStyle name="Followed Hyperlink" xfId="14141" builtinId="9" hidden="1"/>
    <cellStyle name="Followed Hyperlink" xfId="14142" builtinId="9" hidden="1"/>
    <cellStyle name="Followed Hyperlink" xfId="14143" builtinId="9" hidden="1"/>
    <cellStyle name="Followed Hyperlink" xfId="14144" builtinId="9" hidden="1"/>
    <cellStyle name="Followed Hyperlink" xfId="14145" builtinId="9" hidden="1"/>
    <cellStyle name="Followed Hyperlink" xfId="14146" builtinId="9" hidden="1"/>
    <cellStyle name="Followed Hyperlink" xfId="14147" builtinId="9" hidden="1"/>
    <cellStyle name="Followed Hyperlink" xfId="14148" builtinId="9" hidden="1"/>
    <cellStyle name="Followed Hyperlink" xfId="14149" builtinId="9" hidden="1"/>
    <cellStyle name="Followed Hyperlink" xfId="14158" builtinId="9" hidden="1"/>
    <cellStyle name="Followed Hyperlink" xfId="14159" builtinId="9" hidden="1"/>
    <cellStyle name="Followed Hyperlink" xfId="14160" builtinId="9" hidden="1"/>
    <cellStyle name="Followed Hyperlink" xfId="14161" builtinId="9" hidden="1"/>
    <cellStyle name="Followed Hyperlink" xfId="14162" builtinId="9" hidden="1"/>
    <cellStyle name="Followed Hyperlink" xfId="14163" builtinId="9" hidden="1"/>
    <cellStyle name="Followed Hyperlink" xfId="14164" builtinId="9" hidden="1"/>
    <cellStyle name="Followed Hyperlink" xfId="14165" builtinId="9" hidden="1"/>
    <cellStyle name="Followed Hyperlink" xfId="14166" builtinId="9" hidden="1"/>
    <cellStyle name="Followed Hyperlink" xfId="14167" builtinId="9" hidden="1"/>
    <cellStyle name="Followed Hyperlink" xfId="14168" builtinId="9" hidden="1"/>
    <cellStyle name="Followed Hyperlink" xfId="14169" builtinId="9" hidden="1"/>
    <cellStyle name="Followed Hyperlink" xfId="14170" builtinId="9" hidden="1"/>
    <cellStyle name="Followed Hyperlink" xfId="14171" builtinId="9" hidden="1"/>
    <cellStyle name="Followed Hyperlink" xfId="14172" builtinId="9" hidden="1"/>
    <cellStyle name="Followed Hyperlink" xfId="14173" builtinId="9" hidden="1"/>
    <cellStyle name="Followed Hyperlink" xfId="14174" builtinId="9" hidden="1"/>
    <cellStyle name="Followed Hyperlink" xfId="14175" builtinId="9" hidden="1"/>
    <cellStyle name="Followed Hyperlink" xfId="14176" builtinId="9" hidden="1"/>
    <cellStyle name="Followed Hyperlink" xfId="14177" builtinId="9" hidden="1"/>
    <cellStyle name="Followed Hyperlink" xfId="14178" builtinId="9" hidden="1"/>
    <cellStyle name="Followed Hyperlink" xfId="14179" builtinId="9" hidden="1"/>
    <cellStyle name="Followed Hyperlink" xfId="14180" builtinId="9" hidden="1"/>
    <cellStyle name="Followed Hyperlink" xfId="14181" builtinId="9" hidden="1"/>
    <cellStyle name="Followed Hyperlink" xfId="14182" builtinId="9" hidden="1"/>
    <cellStyle name="Followed Hyperlink" xfId="14183" builtinId="9" hidden="1"/>
    <cellStyle name="Followed Hyperlink" xfId="14184" builtinId="9" hidden="1"/>
    <cellStyle name="Followed Hyperlink" xfId="14185" builtinId="9" hidden="1"/>
    <cellStyle name="Followed Hyperlink" xfId="14186" builtinId="9" hidden="1"/>
    <cellStyle name="Followed Hyperlink" xfId="14187" builtinId="9" hidden="1"/>
    <cellStyle name="Followed Hyperlink" xfId="14188" builtinId="9" hidden="1"/>
    <cellStyle name="Followed Hyperlink" xfId="14189" builtinId="9" hidden="1"/>
    <cellStyle name="Followed Hyperlink" xfId="14190" builtinId="9" hidden="1"/>
    <cellStyle name="Followed Hyperlink" xfId="14191" builtinId="9" hidden="1"/>
    <cellStyle name="Followed Hyperlink" xfId="14192" builtinId="9" hidden="1"/>
    <cellStyle name="Followed Hyperlink" xfId="14193" builtinId="9" hidden="1"/>
    <cellStyle name="Followed Hyperlink" xfId="14194" builtinId="9" hidden="1"/>
    <cellStyle name="Followed Hyperlink" xfId="14195" builtinId="9" hidden="1"/>
    <cellStyle name="Followed Hyperlink" xfId="14196" builtinId="9" hidden="1"/>
    <cellStyle name="Followed Hyperlink" xfId="14197" builtinId="9" hidden="1"/>
    <cellStyle name="Followed Hyperlink" xfId="14198" builtinId="9" hidden="1"/>
    <cellStyle name="Followed Hyperlink" xfId="14199" builtinId="9" hidden="1"/>
    <cellStyle name="Followed Hyperlink" xfId="14200" builtinId="9" hidden="1"/>
    <cellStyle name="Followed Hyperlink" xfId="14201" builtinId="9" hidden="1"/>
    <cellStyle name="Followed Hyperlink" xfId="14202" builtinId="9" hidden="1"/>
    <cellStyle name="Followed Hyperlink" xfId="14203" builtinId="9" hidden="1"/>
    <cellStyle name="Followed Hyperlink" xfId="14204" builtinId="9" hidden="1"/>
    <cellStyle name="Followed Hyperlink" xfId="14205" builtinId="9" hidden="1"/>
    <cellStyle name="Followed Hyperlink" xfId="14206" builtinId="9" hidden="1"/>
    <cellStyle name="Followed Hyperlink" xfId="14207" builtinId="9" hidden="1"/>
    <cellStyle name="Followed Hyperlink" xfId="14208" builtinId="9" hidden="1"/>
    <cellStyle name="Followed Hyperlink" xfId="14209" builtinId="9" hidden="1"/>
    <cellStyle name="Followed Hyperlink" xfId="14210" builtinId="9" hidden="1"/>
    <cellStyle name="Followed Hyperlink" xfId="14211" builtinId="9" hidden="1"/>
    <cellStyle name="Followed Hyperlink" xfId="14212" builtinId="9" hidden="1"/>
    <cellStyle name="Followed Hyperlink" xfId="14213" builtinId="9" hidden="1"/>
    <cellStyle name="Followed Hyperlink" xfId="14214" builtinId="9" hidden="1"/>
    <cellStyle name="Followed Hyperlink" xfId="14215" builtinId="9" hidden="1"/>
    <cellStyle name="Followed Hyperlink" xfId="14216" builtinId="9" hidden="1"/>
    <cellStyle name="Followed Hyperlink" xfId="14217" builtinId="9" hidden="1"/>
    <cellStyle name="Followed Hyperlink" xfId="14218" builtinId="9" hidden="1"/>
    <cellStyle name="Followed Hyperlink" xfId="14219" builtinId="9" hidden="1"/>
    <cellStyle name="Followed Hyperlink" xfId="14220" builtinId="9" hidden="1"/>
    <cellStyle name="Followed Hyperlink" xfId="14221" builtinId="9" hidden="1"/>
    <cellStyle name="Followed Hyperlink" xfId="14222" builtinId="9" hidden="1"/>
    <cellStyle name="Followed Hyperlink" xfId="14223" builtinId="9" hidden="1"/>
    <cellStyle name="Followed Hyperlink" xfId="14224" builtinId="9" hidden="1"/>
    <cellStyle name="Followed Hyperlink" xfId="14225" builtinId="9" hidden="1"/>
    <cellStyle name="Followed Hyperlink" xfId="14226" builtinId="9" hidden="1"/>
    <cellStyle name="Followed Hyperlink" xfId="14227" builtinId="9" hidden="1"/>
    <cellStyle name="Followed Hyperlink" xfId="14228" builtinId="9" hidden="1"/>
    <cellStyle name="Followed Hyperlink" xfId="14229" builtinId="9" hidden="1"/>
    <cellStyle name="Followed Hyperlink" xfId="14230" builtinId="9" hidden="1"/>
    <cellStyle name="Followed Hyperlink" xfId="14231" builtinId="9" hidden="1"/>
    <cellStyle name="Followed Hyperlink" xfId="14232" builtinId="9" hidden="1"/>
    <cellStyle name="Followed Hyperlink" xfId="14233" builtinId="9" hidden="1"/>
    <cellStyle name="Followed Hyperlink" xfId="14234" builtinId="9" hidden="1"/>
    <cellStyle name="Followed Hyperlink" xfId="14235" builtinId="9" hidden="1"/>
    <cellStyle name="Followed Hyperlink" xfId="14236" builtinId="9" hidden="1"/>
    <cellStyle name="Followed Hyperlink" xfId="14237" builtinId="9" hidden="1"/>
    <cellStyle name="Followed Hyperlink" xfId="14238" builtinId="9" hidden="1"/>
    <cellStyle name="Followed Hyperlink" xfId="14239" builtinId="9" hidden="1"/>
    <cellStyle name="Followed Hyperlink" xfId="14240" builtinId="9" hidden="1"/>
    <cellStyle name="Followed Hyperlink" xfId="14241" builtinId="9" hidden="1"/>
    <cellStyle name="Followed Hyperlink" xfId="14242" builtinId="9" hidden="1"/>
    <cellStyle name="Followed Hyperlink" xfId="14243" builtinId="9" hidden="1"/>
    <cellStyle name="Followed Hyperlink" xfId="14244" builtinId="9" hidden="1"/>
    <cellStyle name="Followed Hyperlink" xfId="14245" builtinId="9" hidden="1"/>
    <cellStyle name="Followed Hyperlink" xfId="14246" builtinId="9" hidden="1"/>
    <cellStyle name="Followed Hyperlink" xfId="14247" builtinId="9" hidden="1"/>
    <cellStyle name="Followed Hyperlink" xfId="14248" builtinId="9" hidden="1"/>
    <cellStyle name="Followed Hyperlink" xfId="14249" builtinId="9" hidden="1"/>
    <cellStyle name="Followed Hyperlink" xfId="14250" builtinId="9" hidden="1"/>
    <cellStyle name="Followed Hyperlink" xfId="14251" builtinId="9" hidden="1"/>
    <cellStyle name="Followed Hyperlink" xfId="14252" builtinId="9" hidden="1"/>
    <cellStyle name="Followed Hyperlink" xfId="14253" builtinId="9" hidden="1"/>
    <cellStyle name="Followed Hyperlink" xfId="14254" builtinId="9" hidden="1"/>
    <cellStyle name="Followed Hyperlink" xfId="14255" builtinId="9" hidden="1"/>
    <cellStyle name="Followed Hyperlink" xfId="14256" builtinId="9" hidden="1"/>
    <cellStyle name="Followed Hyperlink" xfId="14257" builtinId="9" hidden="1"/>
    <cellStyle name="Followed Hyperlink" xfId="14258" builtinId="9" hidden="1"/>
    <cellStyle name="Followed Hyperlink" xfId="14259" builtinId="9" hidden="1"/>
    <cellStyle name="Followed Hyperlink" xfId="14260" builtinId="9" hidden="1"/>
    <cellStyle name="Followed Hyperlink" xfId="14261" builtinId="9" hidden="1"/>
    <cellStyle name="Followed Hyperlink" xfId="14262" builtinId="9" hidden="1"/>
    <cellStyle name="Followed Hyperlink" xfId="14263" builtinId="9" hidden="1"/>
    <cellStyle name="Followed Hyperlink" xfId="14264" builtinId="9" hidden="1"/>
    <cellStyle name="Followed Hyperlink" xfId="14265" builtinId="9" hidden="1"/>
    <cellStyle name="Followed Hyperlink" xfId="14266" builtinId="9" hidden="1"/>
    <cellStyle name="Followed Hyperlink" xfId="14267" builtinId="9" hidden="1"/>
    <cellStyle name="Followed Hyperlink" xfId="14268" builtinId="9" hidden="1"/>
    <cellStyle name="Followed Hyperlink" xfId="14269" builtinId="9" hidden="1"/>
    <cellStyle name="Followed Hyperlink" xfId="14270" builtinId="9" hidden="1"/>
    <cellStyle name="Followed Hyperlink" xfId="14271" builtinId="9" hidden="1"/>
    <cellStyle name="Followed Hyperlink" xfId="14272" builtinId="9" hidden="1"/>
    <cellStyle name="Followed Hyperlink" xfId="14273" builtinId="9" hidden="1"/>
    <cellStyle name="Followed Hyperlink" xfId="14274" builtinId="9" hidden="1"/>
    <cellStyle name="Followed Hyperlink" xfId="14275" builtinId="9" hidden="1"/>
    <cellStyle name="Followed Hyperlink" xfId="14276" builtinId="9" hidden="1"/>
    <cellStyle name="Followed Hyperlink" xfId="14277" builtinId="9" hidden="1"/>
    <cellStyle name="Followed Hyperlink" xfId="14278" builtinId="9" hidden="1"/>
    <cellStyle name="Followed Hyperlink" xfId="14279" builtinId="9" hidden="1"/>
    <cellStyle name="Followed Hyperlink" xfId="14280" builtinId="9" hidden="1"/>
    <cellStyle name="Followed Hyperlink" xfId="14281" builtinId="9" hidden="1"/>
    <cellStyle name="Followed Hyperlink" xfId="14282" builtinId="9" hidden="1"/>
    <cellStyle name="Followed Hyperlink" xfId="14283" builtinId="9" hidden="1"/>
    <cellStyle name="Followed Hyperlink" xfId="14284" builtinId="9" hidden="1"/>
    <cellStyle name="Followed Hyperlink" xfId="14285" builtinId="9" hidden="1"/>
    <cellStyle name="Followed Hyperlink" xfId="14286" builtinId="9" hidden="1"/>
    <cellStyle name="Followed Hyperlink" xfId="14287" builtinId="9" hidden="1"/>
    <cellStyle name="Followed Hyperlink" xfId="14288" builtinId="9" hidden="1"/>
    <cellStyle name="Followed Hyperlink" xfId="14289" builtinId="9" hidden="1"/>
    <cellStyle name="Followed Hyperlink" xfId="14290" builtinId="9" hidden="1"/>
    <cellStyle name="Followed Hyperlink" xfId="14291" builtinId="9" hidden="1"/>
    <cellStyle name="Followed Hyperlink" xfId="14292" builtinId="9" hidden="1"/>
    <cellStyle name="Followed Hyperlink" xfId="14293" builtinId="9" hidden="1"/>
    <cellStyle name="Followed Hyperlink" xfId="14294" builtinId="9" hidden="1"/>
    <cellStyle name="Followed Hyperlink" xfId="14295" builtinId="9" hidden="1"/>
    <cellStyle name="Followed Hyperlink" xfId="14296" builtinId="9" hidden="1"/>
    <cellStyle name="Followed Hyperlink" xfId="14297" builtinId="9" hidden="1"/>
    <cellStyle name="Followed Hyperlink" xfId="14298" builtinId="9" hidden="1"/>
    <cellStyle name="Followed Hyperlink" xfId="14299" builtinId="9" hidden="1"/>
    <cellStyle name="Followed Hyperlink" xfId="14300" builtinId="9" hidden="1"/>
    <cellStyle name="Followed Hyperlink" xfId="14301" builtinId="9" hidden="1"/>
    <cellStyle name="Followed Hyperlink" xfId="14302" builtinId="9" hidden="1"/>
    <cellStyle name="Followed Hyperlink" xfId="14303" builtinId="9" hidden="1"/>
    <cellStyle name="Followed Hyperlink" xfId="14304" builtinId="9" hidden="1"/>
    <cellStyle name="Followed Hyperlink" xfId="14305" builtinId="9" hidden="1"/>
    <cellStyle name="Followed Hyperlink" xfId="14306" builtinId="9" hidden="1"/>
    <cellStyle name="Followed Hyperlink" xfId="14307" builtinId="9" hidden="1"/>
    <cellStyle name="Followed Hyperlink" xfId="14308" builtinId="9" hidden="1"/>
    <cellStyle name="Good" xfId="54"/>
    <cellStyle name="Gul" xfId="55"/>
    <cellStyle name="Heading 1" xfId="56"/>
    <cellStyle name="Heading 1 2" xfId="57"/>
    <cellStyle name="Heading 2" xfId="58"/>
    <cellStyle name="Heading 2 2" xfId="59"/>
    <cellStyle name="Heading 3" xfId="60"/>
    <cellStyle name="Heading 3 2" xfId="61"/>
    <cellStyle name="Heading 4" xfId="62"/>
    <cellStyle name="Heading 4 2" xfId="63"/>
    <cellStyle name="Hyperlink" xfId="1" builtinId="8"/>
    <cellStyle name="Hyperlink 2" xfId="64"/>
    <cellStyle name="Hyperlink 2 2" xfId="13743"/>
    <cellStyle name="Hyperlink 3" xfId="13897"/>
    <cellStyle name="Input" xfId="65"/>
    <cellStyle name="Lien hypertexte 2" xfId="66"/>
    <cellStyle name="Lien hypertexte 3" xfId="13730"/>
    <cellStyle name="Linked Cell" xfId="67"/>
    <cellStyle name="Milliers 2" xfId="68"/>
    <cellStyle name="Milliers 3" xfId="13744"/>
    <cellStyle name="Milliers 3 2" xfId="14150"/>
    <cellStyle name="Monétaire0" xfId="69"/>
    <cellStyle name="Motif" xfId="70"/>
    <cellStyle name="Neutral" xfId="71"/>
    <cellStyle name="Neutral 2" xfId="72"/>
    <cellStyle name="Normaali_Eduskuntavaalit" xfId="73"/>
    <cellStyle name="Normal" xfId="0" builtinId="0"/>
    <cellStyle name="Normal 10" xfId="74"/>
    <cellStyle name="Normal 10 10" xfId="75"/>
    <cellStyle name="Normal 10 11" xfId="76"/>
    <cellStyle name="Normal 10 12" xfId="77"/>
    <cellStyle name="Normal 10 13" xfId="78"/>
    <cellStyle name="Normal 10 14" xfId="79"/>
    <cellStyle name="Normal 10 15" xfId="80"/>
    <cellStyle name="Normal 10 16" xfId="81"/>
    <cellStyle name="Normal 10 17" xfId="82"/>
    <cellStyle name="Normal 10 18" xfId="83"/>
    <cellStyle name="Normal 10 19" xfId="84"/>
    <cellStyle name="Normal 10 2" xfId="85"/>
    <cellStyle name="Normal 10 20" xfId="86"/>
    <cellStyle name="Normal 10 21" xfId="87"/>
    <cellStyle name="Normal 10 22" xfId="88"/>
    <cellStyle name="Normal 10 23" xfId="89"/>
    <cellStyle name="Normal 10 24" xfId="90"/>
    <cellStyle name="Normal 10 25" xfId="91"/>
    <cellStyle name="Normal 10 26" xfId="92"/>
    <cellStyle name="Normal 10 27" xfId="93"/>
    <cellStyle name="Normal 10 28" xfId="94"/>
    <cellStyle name="Normal 10 29" xfId="95"/>
    <cellStyle name="Normal 10 3" xfId="96"/>
    <cellStyle name="Normal 10 30" xfId="97"/>
    <cellStyle name="Normal 10 31" xfId="98"/>
    <cellStyle name="Normal 10 32" xfId="99"/>
    <cellStyle name="Normal 10 33" xfId="100"/>
    <cellStyle name="Normal 10 34" xfId="101"/>
    <cellStyle name="Normal 10 35" xfId="102"/>
    <cellStyle name="Normal 10 36" xfId="103"/>
    <cellStyle name="Normal 10 37" xfId="104"/>
    <cellStyle name="Normal 10 38" xfId="105"/>
    <cellStyle name="Normal 10 39" xfId="106"/>
    <cellStyle name="Normal 10 4" xfId="107"/>
    <cellStyle name="Normal 10 5" xfId="108"/>
    <cellStyle name="Normal 10 6" xfId="109"/>
    <cellStyle name="Normal 10 7" xfId="110"/>
    <cellStyle name="Normal 10 8" xfId="111"/>
    <cellStyle name="Normal 10 9" xfId="112"/>
    <cellStyle name="Normal 11" xfId="113"/>
    <cellStyle name="Normal 11 10" xfId="114"/>
    <cellStyle name="Normal 11 11" xfId="115"/>
    <cellStyle name="Normal 11 12" xfId="116"/>
    <cellStyle name="Normal 11 13" xfId="117"/>
    <cellStyle name="Normal 11 14" xfId="118"/>
    <cellStyle name="Normal 11 15" xfId="119"/>
    <cellStyle name="Normal 11 16" xfId="120"/>
    <cellStyle name="Normal 11 17" xfId="121"/>
    <cellStyle name="Normal 11 18" xfId="122"/>
    <cellStyle name="Normal 11 19" xfId="123"/>
    <cellStyle name="Normal 11 2" xfId="124"/>
    <cellStyle name="Normal 11 20" xfId="125"/>
    <cellStyle name="Normal 11 21" xfId="126"/>
    <cellStyle name="Normal 11 22" xfId="127"/>
    <cellStyle name="Normal 11 23" xfId="128"/>
    <cellStyle name="Normal 11 24" xfId="129"/>
    <cellStyle name="Normal 11 25" xfId="130"/>
    <cellStyle name="Normal 11 26" xfId="131"/>
    <cellStyle name="Normal 11 27" xfId="132"/>
    <cellStyle name="Normal 11 28" xfId="133"/>
    <cellStyle name="Normal 11 29" xfId="134"/>
    <cellStyle name="Normal 11 3" xfId="135"/>
    <cellStyle name="Normal 11 30" xfId="136"/>
    <cellStyle name="Normal 11 31" xfId="137"/>
    <cellStyle name="Normal 11 32" xfId="138"/>
    <cellStyle name="Normal 11 33" xfId="139"/>
    <cellStyle name="Normal 11 34" xfId="140"/>
    <cellStyle name="Normal 11 35" xfId="141"/>
    <cellStyle name="Normal 11 36" xfId="142"/>
    <cellStyle name="Normal 11 37" xfId="143"/>
    <cellStyle name="Normal 11 38" xfId="144"/>
    <cellStyle name="Normal 11 39" xfId="145"/>
    <cellStyle name="Normal 11 4" xfId="146"/>
    <cellStyle name="Normal 11 40" xfId="147"/>
    <cellStyle name="Normal 11 41" xfId="148"/>
    <cellStyle name="Normal 11 42" xfId="149"/>
    <cellStyle name="Normal 11 43" xfId="150"/>
    <cellStyle name="Normal 11 44" xfId="151"/>
    <cellStyle name="Normal 11 45" xfId="13721"/>
    <cellStyle name="Normal 11 5" xfId="152"/>
    <cellStyle name="Normal 11 6" xfId="153"/>
    <cellStyle name="Normal 11 7" xfId="154"/>
    <cellStyle name="Normal 11 8" xfId="155"/>
    <cellStyle name="Normal 11 9" xfId="156"/>
    <cellStyle name="Normal 12" xfId="157"/>
    <cellStyle name="Normal 12 2" xfId="2"/>
    <cellStyle name="Normal 13" xfId="158"/>
    <cellStyle name="Normal 13 2" xfId="159"/>
    <cellStyle name="Normal 13 3" xfId="160"/>
    <cellStyle name="Normal 14" xfId="161"/>
    <cellStyle name="Normal 14 10" xfId="162"/>
    <cellStyle name="Normal 14 11" xfId="163"/>
    <cellStyle name="Normal 14 12" xfId="164"/>
    <cellStyle name="Normal 14 13" xfId="165"/>
    <cellStyle name="Normal 14 14" xfId="166"/>
    <cellStyle name="Normal 14 14 10" xfId="167"/>
    <cellStyle name="Normal 14 14 10 2" xfId="168"/>
    <cellStyle name="Normal 14 14 10 2 2" xfId="169"/>
    <cellStyle name="Normal 14 14 10 2 2 2" xfId="170"/>
    <cellStyle name="Normal 14 14 10 2 2 3" xfId="171"/>
    <cellStyle name="Normal 14 14 10 2 2 4" xfId="172"/>
    <cellStyle name="Normal 14 14 10 2 2 5" xfId="173"/>
    <cellStyle name="Normal 14 14 10 2 2 6" xfId="174"/>
    <cellStyle name="Normal 14 14 10 2 2 7" xfId="175"/>
    <cellStyle name="Normal 14 14 10 2 2 8" xfId="176"/>
    <cellStyle name="Normal 14 14 10 2 3" xfId="177"/>
    <cellStyle name="Normal 14 14 10 2 4" xfId="178"/>
    <cellStyle name="Normal 14 14 10 2 5" xfId="179"/>
    <cellStyle name="Normal 14 14 10 2 6" xfId="180"/>
    <cellStyle name="Normal 14 14 10 2 7" xfId="181"/>
    <cellStyle name="Normal 14 14 10 2 8" xfId="182"/>
    <cellStyle name="Normal 14 14 10 3" xfId="183"/>
    <cellStyle name="Normal 14 14 10 4" xfId="184"/>
    <cellStyle name="Normal 14 14 10 5" xfId="185"/>
    <cellStyle name="Normal 14 14 10 6" xfId="186"/>
    <cellStyle name="Normal 14 14 10 7" xfId="187"/>
    <cellStyle name="Normal 14 14 10 8" xfId="188"/>
    <cellStyle name="Normal 14 14 10 9" xfId="189"/>
    <cellStyle name="Normal 14 14 11" xfId="190"/>
    <cellStyle name="Normal 14 14 11 2" xfId="191"/>
    <cellStyle name="Normal 14 14 11 3" xfId="192"/>
    <cellStyle name="Normal 14 14 11 4" xfId="193"/>
    <cellStyle name="Normal 14 14 11 5" xfId="194"/>
    <cellStyle name="Normal 14 14 11 6" xfId="195"/>
    <cellStyle name="Normal 14 14 11 7" xfId="196"/>
    <cellStyle name="Normal 14 14 11 8" xfId="197"/>
    <cellStyle name="Normal 14 14 12" xfId="198"/>
    <cellStyle name="Normal 14 14 13" xfId="199"/>
    <cellStyle name="Normal 14 14 14" xfId="200"/>
    <cellStyle name="Normal 14 14 15" xfId="201"/>
    <cellStyle name="Normal 14 14 16" xfId="202"/>
    <cellStyle name="Normal 14 14 17" xfId="203"/>
    <cellStyle name="Normal 14 14 2" xfId="204"/>
    <cellStyle name="Normal 14 14 2 10" xfId="205"/>
    <cellStyle name="Normal 14 14 2 10 2" xfId="206"/>
    <cellStyle name="Normal 14 14 2 10 2 2" xfId="207"/>
    <cellStyle name="Normal 14 14 2 10 2 2 2" xfId="208"/>
    <cellStyle name="Normal 14 14 2 10 2 2 3" xfId="209"/>
    <cellStyle name="Normal 14 14 2 10 2 2 4" xfId="210"/>
    <cellStyle name="Normal 14 14 2 10 2 2 5" xfId="211"/>
    <cellStyle name="Normal 14 14 2 10 2 2 6" xfId="212"/>
    <cellStyle name="Normal 14 14 2 10 2 2 7" xfId="213"/>
    <cellStyle name="Normal 14 14 2 10 2 2 8" xfId="214"/>
    <cellStyle name="Normal 14 14 2 10 2 3" xfId="215"/>
    <cellStyle name="Normal 14 14 2 10 2 4" xfId="216"/>
    <cellStyle name="Normal 14 14 2 10 2 5" xfId="217"/>
    <cellStyle name="Normal 14 14 2 10 2 6" xfId="218"/>
    <cellStyle name="Normal 14 14 2 10 2 7" xfId="219"/>
    <cellStyle name="Normal 14 14 2 10 2 8" xfId="220"/>
    <cellStyle name="Normal 14 14 2 10 3" xfId="221"/>
    <cellStyle name="Normal 14 14 2 10 4" xfId="222"/>
    <cellStyle name="Normal 14 14 2 10 5" xfId="223"/>
    <cellStyle name="Normal 14 14 2 10 6" xfId="224"/>
    <cellStyle name="Normal 14 14 2 10 7" xfId="225"/>
    <cellStyle name="Normal 14 14 2 10 8" xfId="226"/>
    <cellStyle name="Normal 14 14 2 10 9" xfId="227"/>
    <cellStyle name="Normal 14 14 2 11" xfId="228"/>
    <cellStyle name="Normal 14 14 2 11 2" xfId="229"/>
    <cellStyle name="Normal 14 14 2 11 3" xfId="230"/>
    <cellStyle name="Normal 14 14 2 11 4" xfId="231"/>
    <cellStyle name="Normal 14 14 2 11 5" xfId="232"/>
    <cellStyle name="Normal 14 14 2 11 6" xfId="233"/>
    <cellStyle name="Normal 14 14 2 11 7" xfId="234"/>
    <cellStyle name="Normal 14 14 2 11 8" xfId="235"/>
    <cellStyle name="Normal 14 14 2 12" xfId="236"/>
    <cellStyle name="Normal 14 14 2 13" xfId="237"/>
    <cellStyle name="Normal 14 14 2 14" xfId="238"/>
    <cellStyle name="Normal 14 14 2 15" xfId="239"/>
    <cellStyle name="Normal 14 14 2 16" xfId="240"/>
    <cellStyle name="Normal 14 14 2 17" xfId="241"/>
    <cellStyle name="Normal 14 14 2 2" xfId="242"/>
    <cellStyle name="Normal 14 14 2 2 10" xfId="243"/>
    <cellStyle name="Normal 14 14 2 2 2" xfId="244"/>
    <cellStyle name="Normal 14 14 2 2 2 2" xfId="245"/>
    <cellStyle name="Normal 14 14 2 2 2 2 2" xfId="246"/>
    <cellStyle name="Normal 14 14 2 2 2 2 2 2" xfId="247"/>
    <cellStyle name="Normal 14 14 2 2 2 2 2 3" xfId="248"/>
    <cellStyle name="Normal 14 14 2 2 2 2 2 4" xfId="249"/>
    <cellStyle name="Normal 14 14 2 2 2 2 2 5" xfId="250"/>
    <cellStyle name="Normal 14 14 2 2 2 2 2 6" xfId="251"/>
    <cellStyle name="Normal 14 14 2 2 2 2 2 7" xfId="252"/>
    <cellStyle name="Normal 14 14 2 2 2 2 2 8" xfId="253"/>
    <cellStyle name="Normal 14 14 2 2 2 2 3" xfId="254"/>
    <cellStyle name="Normal 14 14 2 2 2 2 4" xfId="255"/>
    <cellStyle name="Normal 14 14 2 2 2 2 5" xfId="256"/>
    <cellStyle name="Normal 14 14 2 2 2 2 6" xfId="257"/>
    <cellStyle name="Normal 14 14 2 2 2 2 7" xfId="258"/>
    <cellStyle name="Normal 14 14 2 2 2 2 8" xfId="259"/>
    <cellStyle name="Normal 14 14 2 2 2 3" xfId="260"/>
    <cellStyle name="Normal 14 14 2 2 2 4" xfId="261"/>
    <cellStyle name="Normal 14 14 2 2 2 5" xfId="262"/>
    <cellStyle name="Normal 14 14 2 2 2 6" xfId="263"/>
    <cellStyle name="Normal 14 14 2 2 2 7" xfId="264"/>
    <cellStyle name="Normal 14 14 2 2 2 8" xfId="265"/>
    <cellStyle name="Normal 14 14 2 2 2 9" xfId="266"/>
    <cellStyle name="Normal 14 14 2 2 3" xfId="267"/>
    <cellStyle name="Normal 14 14 2 2 4" xfId="268"/>
    <cellStyle name="Normal 14 14 2 2 4 2" xfId="269"/>
    <cellStyle name="Normal 14 14 2 2 4 3" xfId="270"/>
    <cellStyle name="Normal 14 14 2 2 4 4" xfId="271"/>
    <cellStyle name="Normal 14 14 2 2 4 5" xfId="272"/>
    <cellStyle name="Normal 14 14 2 2 4 6" xfId="273"/>
    <cellStyle name="Normal 14 14 2 2 4 7" xfId="274"/>
    <cellStyle name="Normal 14 14 2 2 4 8" xfId="275"/>
    <cellStyle name="Normal 14 14 2 2 5" xfId="276"/>
    <cellStyle name="Normal 14 14 2 2 6" xfId="277"/>
    <cellStyle name="Normal 14 14 2 2 7" xfId="278"/>
    <cellStyle name="Normal 14 14 2 2 8" xfId="279"/>
    <cellStyle name="Normal 14 14 2 2 9" xfId="280"/>
    <cellStyle name="Normal 14 14 2 3" xfId="281"/>
    <cellStyle name="Normal 14 14 2 4" xfId="282"/>
    <cellStyle name="Normal 14 14 2 5" xfId="283"/>
    <cellStyle name="Normal 14 14 2 6" xfId="284"/>
    <cellStyle name="Normal 14 14 2 7" xfId="285"/>
    <cellStyle name="Normal 14 14 2 8" xfId="286"/>
    <cellStyle name="Normal 14 14 2 9" xfId="287"/>
    <cellStyle name="Normal 14 14 3" xfId="288"/>
    <cellStyle name="Normal 14 14 3 10" xfId="289"/>
    <cellStyle name="Normal 14 14 3 2" xfId="290"/>
    <cellStyle name="Normal 14 14 3 2 2" xfId="291"/>
    <cellStyle name="Normal 14 14 3 2 2 2" xfId="292"/>
    <cellStyle name="Normal 14 14 3 2 2 2 2" xfId="293"/>
    <cellStyle name="Normal 14 14 3 2 2 2 3" xfId="294"/>
    <cellStyle name="Normal 14 14 3 2 2 2 4" xfId="295"/>
    <cellStyle name="Normal 14 14 3 2 2 2 5" xfId="296"/>
    <cellStyle name="Normal 14 14 3 2 2 2 6" xfId="297"/>
    <cellStyle name="Normal 14 14 3 2 2 2 7" xfId="298"/>
    <cellStyle name="Normal 14 14 3 2 2 2 8" xfId="299"/>
    <cellStyle name="Normal 14 14 3 2 2 3" xfId="300"/>
    <cellStyle name="Normal 14 14 3 2 2 4" xfId="301"/>
    <cellStyle name="Normal 14 14 3 2 2 5" xfId="302"/>
    <cellStyle name="Normal 14 14 3 2 2 6" xfId="303"/>
    <cellStyle name="Normal 14 14 3 2 2 7" xfId="304"/>
    <cellStyle name="Normal 14 14 3 2 2 8" xfId="305"/>
    <cellStyle name="Normal 14 14 3 2 3" xfId="306"/>
    <cellStyle name="Normal 14 14 3 2 4" xfId="307"/>
    <cellStyle name="Normal 14 14 3 2 5" xfId="308"/>
    <cellStyle name="Normal 14 14 3 2 6" xfId="309"/>
    <cellStyle name="Normal 14 14 3 2 7" xfId="310"/>
    <cellStyle name="Normal 14 14 3 2 8" xfId="311"/>
    <cellStyle name="Normal 14 14 3 2 9" xfId="312"/>
    <cellStyle name="Normal 14 14 3 3" xfId="313"/>
    <cellStyle name="Normal 14 14 3 4" xfId="314"/>
    <cellStyle name="Normal 14 14 3 4 2" xfId="315"/>
    <cellStyle name="Normal 14 14 3 4 3" xfId="316"/>
    <cellStyle name="Normal 14 14 3 4 4" xfId="317"/>
    <cellStyle name="Normal 14 14 3 4 5" xfId="318"/>
    <cellStyle name="Normal 14 14 3 4 6" xfId="319"/>
    <cellStyle name="Normal 14 14 3 4 7" xfId="320"/>
    <cellStyle name="Normal 14 14 3 4 8" xfId="321"/>
    <cellStyle name="Normal 14 14 3 5" xfId="322"/>
    <cellStyle name="Normal 14 14 3 6" xfId="323"/>
    <cellStyle name="Normal 14 14 3 7" xfId="324"/>
    <cellStyle name="Normal 14 14 3 8" xfId="325"/>
    <cellStyle name="Normal 14 14 3 9" xfId="326"/>
    <cellStyle name="Normal 14 14 4" xfId="327"/>
    <cellStyle name="Normal 14 14 5" xfId="328"/>
    <cellStyle name="Normal 14 14 6" xfId="329"/>
    <cellStyle name="Normal 14 14 7" xfId="330"/>
    <cellStyle name="Normal 14 14 8" xfId="331"/>
    <cellStyle name="Normal 14 14 9" xfId="332"/>
    <cellStyle name="Normal 14 15" xfId="333"/>
    <cellStyle name="Normal 14 16" xfId="334"/>
    <cellStyle name="Normal 14 17" xfId="335"/>
    <cellStyle name="Normal 14 18" xfId="336"/>
    <cellStyle name="Normal 14 19" xfId="337"/>
    <cellStyle name="Normal 14 19 10" xfId="338"/>
    <cellStyle name="Normal 14 19 2" xfId="339"/>
    <cellStyle name="Normal 14 19 2 2" xfId="340"/>
    <cellStyle name="Normal 14 19 2 2 2" xfId="341"/>
    <cellStyle name="Normal 14 19 2 2 2 2" xfId="342"/>
    <cellStyle name="Normal 14 19 2 2 2 3" xfId="343"/>
    <cellStyle name="Normal 14 19 2 2 2 4" xfId="344"/>
    <cellStyle name="Normal 14 19 2 2 2 5" xfId="345"/>
    <cellStyle name="Normal 14 19 2 2 2 6" xfId="346"/>
    <cellStyle name="Normal 14 19 2 2 2 7" xfId="347"/>
    <cellStyle name="Normal 14 19 2 2 2 8" xfId="348"/>
    <cellStyle name="Normal 14 19 2 2 3" xfId="349"/>
    <cellStyle name="Normal 14 19 2 2 4" xfId="350"/>
    <cellStyle name="Normal 14 19 2 2 5" xfId="351"/>
    <cellStyle name="Normal 14 19 2 2 6" xfId="352"/>
    <cellStyle name="Normal 14 19 2 2 7" xfId="353"/>
    <cellStyle name="Normal 14 19 2 2 8" xfId="354"/>
    <cellStyle name="Normal 14 19 2 3" xfId="355"/>
    <cellStyle name="Normal 14 19 2 4" xfId="356"/>
    <cellStyle name="Normal 14 19 2 5" xfId="357"/>
    <cellStyle name="Normal 14 19 2 6" xfId="358"/>
    <cellStyle name="Normal 14 19 2 7" xfId="359"/>
    <cellStyle name="Normal 14 19 2 8" xfId="360"/>
    <cellStyle name="Normal 14 19 2 9" xfId="361"/>
    <cellStyle name="Normal 14 19 3" xfId="362"/>
    <cellStyle name="Normal 14 19 4" xfId="363"/>
    <cellStyle name="Normal 14 19 4 2" xfId="364"/>
    <cellStyle name="Normal 14 19 4 3" xfId="365"/>
    <cellStyle name="Normal 14 19 4 4" xfId="366"/>
    <cellStyle name="Normal 14 19 4 5" xfId="367"/>
    <cellStyle name="Normal 14 19 4 6" xfId="368"/>
    <cellStyle name="Normal 14 19 4 7" xfId="369"/>
    <cellStyle name="Normal 14 19 4 8" xfId="370"/>
    <cellStyle name="Normal 14 19 5" xfId="371"/>
    <cellStyle name="Normal 14 19 6" xfId="372"/>
    <cellStyle name="Normal 14 19 7" xfId="373"/>
    <cellStyle name="Normal 14 19 8" xfId="374"/>
    <cellStyle name="Normal 14 19 9" xfId="375"/>
    <cellStyle name="Normal 14 2" xfId="376"/>
    <cellStyle name="Normal 14 2 10" xfId="377"/>
    <cellStyle name="Normal 14 2 11" xfId="378"/>
    <cellStyle name="Normal 14 2 12" xfId="379"/>
    <cellStyle name="Normal 14 2 13" xfId="380"/>
    <cellStyle name="Normal 14 2 14" xfId="381"/>
    <cellStyle name="Normal 14 2 15" xfId="382"/>
    <cellStyle name="Normal 14 2 15 2" xfId="383"/>
    <cellStyle name="Normal 14 2 15 2 2" xfId="384"/>
    <cellStyle name="Normal 14 2 15 2 2 2" xfId="385"/>
    <cellStyle name="Normal 14 2 15 2 2 3" xfId="386"/>
    <cellStyle name="Normal 14 2 15 2 2 4" xfId="387"/>
    <cellStyle name="Normal 14 2 15 2 2 5" xfId="388"/>
    <cellStyle name="Normal 14 2 15 2 2 6" xfId="389"/>
    <cellStyle name="Normal 14 2 15 2 2 7" xfId="390"/>
    <cellStyle name="Normal 14 2 15 2 2 8" xfId="391"/>
    <cellStyle name="Normal 14 2 15 2 3" xfId="392"/>
    <cellStyle name="Normal 14 2 15 2 4" xfId="393"/>
    <cellStyle name="Normal 14 2 15 2 5" xfId="394"/>
    <cellStyle name="Normal 14 2 15 2 6" xfId="395"/>
    <cellStyle name="Normal 14 2 15 2 7" xfId="396"/>
    <cellStyle name="Normal 14 2 15 2 8" xfId="397"/>
    <cellStyle name="Normal 14 2 15 3" xfId="398"/>
    <cellStyle name="Normal 14 2 15 4" xfId="399"/>
    <cellStyle name="Normal 14 2 15 5" xfId="400"/>
    <cellStyle name="Normal 14 2 15 6" xfId="401"/>
    <cellStyle name="Normal 14 2 15 7" xfId="402"/>
    <cellStyle name="Normal 14 2 15 8" xfId="403"/>
    <cellStyle name="Normal 14 2 15 9" xfId="404"/>
    <cellStyle name="Normal 14 2 16" xfId="405"/>
    <cellStyle name="Normal 14 2 16 2" xfId="406"/>
    <cellStyle name="Normal 14 2 16 3" xfId="407"/>
    <cellStyle name="Normal 14 2 16 4" xfId="408"/>
    <cellStyle name="Normal 14 2 16 5" xfId="409"/>
    <cellStyle name="Normal 14 2 16 6" xfId="410"/>
    <cellStyle name="Normal 14 2 16 7" xfId="411"/>
    <cellStyle name="Normal 14 2 16 8" xfId="412"/>
    <cellStyle name="Normal 14 2 17" xfId="413"/>
    <cellStyle name="Normal 14 2 18" xfId="414"/>
    <cellStyle name="Normal 14 2 19" xfId="415"/>
    <cellStyle name="Normal 14 2 2" xfId="416"/>
    <cellStyle name="Normal 14 2 2 10" xfId="417"/>
    <cellStyle name="Normal 14 2 2 11" xfId="418"/>
    <cellStyle name="Normal 14 2 2 12" xfId="419"/>
    <cellStyle name="Normal 14 2 2 13" xfId="420"/>
    <cellStyle name="Normal 14 2 2 14" xfId="421"/>
    <cellStyle name="Normal 14 2 2 15" xfId="422"/>
    <cellStyle name="Normal 14 2 2 15 2" xfId="423"/>
    <cellStyle name="Normal 14 2 2 15 2 2" xfId="424"/>
    <cellStyle name="Normal 14 2 2 15 2 2 2" xfId="425"/>
    <cellStyle name="Normal 14 2 2 15 2 2 3" xfId="426"/>
    <cellStyle name="Normal 14 2 2 15 2 2 4" xfId="427"/>
    <cellStyle name="Normal 14 2 2 15 2 2 5" xfId="428"/>
    <cellStyle name="Normal 14 2 2 15 2 2 6" xfId="429"/>
    <cellStyle name="Normal 14 2 2 15 2 2 7" xfId="430"/>
    <cellStyle name="Normal 14 2 2 15 2 2 8" xfId="431"/>
    <cellStyle name="Normal 14 2 2 15 2 3" xfId="432"/>
    <cellStyle name="Normal 14 2 2 15 2 4" xfId="433"/>
    <cellStyle name="Normal 14 2 2 15 2 5" xfId="434"/>
    <cellStyle name="Normal 14 2 2 15 2 6" xfId="435"/>
    <cellStyle name="Normal 14 2 2 15 2 7" xfId="436"/>
    <cellStyle name="Normal 14 2 2 15 2 8" xfId="437"/>
    <cellStyle name="Normal 14 2 2 15 3" xfId="438"/>
    <cellStyle name="Normal 14 2 2 15 4" xfId="439"/>
    <cellStyle name="Normal 14 2 2 15 5" xfId="440"/>
    <cellStyle name="Normal 14 2 2 15 6" xfId="441"/>
    <cellStyle name="Normal 14 2 2 15 7" xfId="442"/>
    <cellStyle name="Normal 14 2 2 15 8" xfId="443"/>
    <cellStyle name="Normal 14 2 2 15 9" xfId="444"/>
    <cellStyle name="Normal 14 2 2 16" xfId="445"/>
    <cellStyle name="Normal 14 2 2 16 2" xfId="446"/>
    <cellStyle name="Normal 14 2 2 16 3" xfId="447"/>
    <cellStyle name="Normal 14 2 2 16 4" xfId="448"/>
    <cellStyle name="Normal 14 2 2 16 5" xfId="449"/>
    <cellStyle name="Normal 14 2 2 16 6" xfId="450"/>
    <cellStyle name="Normal 14 2 2 16 7" xfId="451"/>
    <cellStyle name="Normal 14 2 2 16 8" xfId="452"/>
    <cellStyle name="Normal 14 2 2 17" xfId="453"/>
    <cellStyle name="Normal 14 2 2 18" xfId="454"/>
    <cellStyle name="Normal 14 2 2 19" xfId="455"/>
    <cellStyle name="Normal 14 2 2 2" xfId="456"/>
    <cellStyle name="Normal 14 2 2 2 10" xfId="457"/>
    <cellStyle name="Normal 14 2 2 2 10 2" xfId="458"/>
    <cellStyle name="Normal 14 2 2 2 10 2 2" xfId="459"/>
    <cellStyle name="Normal 14 2 2 2 10 2 2 2" xfId="460"/>
    <cellStyle name="Normal 14 2 2 2 10 2 2 3" xfId="461"/>
    <cellStyle name="Normal 14 2 2 2 10 2 2 4" xfId="462"/>
    <cellStyle name="Normal 14 2 2 2 10 2 2 5" xfId="463"/>
    <cellStyle name="Normal 14 2 2 2 10 2 2 6" xfId="464"/>
    <cellStyle name="Normal 14 2 2 2 10 2 2 7" xfId="465"/>
    <cellStyle name="Normal 14 2 2 2 10 2 2 8" xfId="466"/>
    <cellStyle name="Normal 14 2 2 2 10 2 3" xfId="467"/>
    <cellStyle name="Normal 14 2 2 2 10 2 4" xfId="468"/>
    <cellStyle name="Normal 14 2 2 2 10 2 5" xfId="469"/>
    <cellStyle name="Normal 14 2 2 2 10 2 6" xfId="470"/>
    <cellStyle name="Normal 14 2 2 2 10 2 7" xfId="471"/>
    <cellStyle name="Normal 14 2 2 2 10 2 8" xfId="472"/>
    <cellStyle name="Normal 14 2 2 2 10 3" xfId="473"/>
    <cellStyle name="Normal 14 2 2 2 10 4" xfId="474"/>
    <cellStyle name="Normal 14 2 2 2 10 5" xfId="475"/>
    <cellStyle name="Normal 14 2 2 2 10 6" xfId="476"/>
    <cellStyle name="Normal 14 2 2 2 10 7" xfId="477"/>
    <cellStyle name="Normal 14 2 2 2 10 8" xfId="478"/>
    <cellStyle name="Normal 14 2 2 2 10 9" xfId="479"/>
    <cellStyle name="Normal 14 2 2 2 11" xfId="480"/>
    <cellStyle name="Normal 14 2 2 2 11 2" xfId="481"/>
    <cellStyle name="Normal 14 2 2 2 11 3" xfId="482"/>
    <cellStyle name="Normal 14 2 2 2 11 4" xfId="483"/>
    <cellStyle name="Normal 14 2 2 2 11 5" xfId="484"/>
    <cellStyle name="Normal 14 2 2 2 11 6" xfId="485"/>
    <cellStyle name="Normal 14 2 2 2 11 7" xfId="486"/>
    <cellStyle name="Normal 14 2 2 2 11 8" xfId="487"/>
    <cellStyle name="Normal 14 2 2 2 12" xfId="488"/>
    <cellStyle name="Normal 14 2 2 2 13" xfId="489"/>
    <cellStyle name="Normal 14 2 2 2 14" xfId="490"/>
    <cellStyle name="Normal 14 2 2 2 15" xfId="491"/>
    <cellStyle name="Normal 14 2 2 2 16" xfId="492"/>
    <cellStyle name="Normal 14 2 2 2 17" xfId="493"/>
    <cellStyle name="Normal 14 2 2 2 2" xfId="494"/>
    <cellStyle name="Normal 14 2 2 2 2 10" xfId="495"/>
    <cellStyle name="Normal 14 2 2 2 2 10 2" xfId="496"/>
    <cellStyle name="Normal 14 2 2 2 2 10 2 2" xfId="497"/>
    <cellStyle name="Normal 14 2 2 2 2 10 2 2 2" xfId="498"/>
    <cellStyle name="Normal 14 2 2 2 2 10 2 2 3" xfId="499"/>
    <cellStyle name="Normal 14 2 2 2 2 10 2 2 4" xfId="500"/>
    <cellStyle name="Normal 14 2 2 2 2 10 2 2 5" xfId="501"/>
    <cellStyle name="Normal 14 2 2 2 2 10 2 2 6" xfId="502"/>
    <cellStyle name="Normal 14 2 2 2 2 10 2 2 7" xfId="503"/>
    <cellStyle name="Normal 14 2 2 2 2 10 2 2 8" xfId="504"/>
    <cellStyle name="Normal 14 2 2 2 2 10 2 3" xfId="505"/>
    <cellStyle name="Normal 14 2 2 2 2 10 2 4" xfId="506"/>
    <cellStyle name="Normal 14 2 2 2 2 10 2 5" xfId="507"/>
    <cellStyle name="Normal 14 2 2 2 2 10 2 6" xfId="508"/>
    <cellStyle name="Normal 14 2 2 2 2 10 2 7" xfId="509"/>
    <cellStyle name="Normal 14 2 2 2 2 10 2 8" xfId="510"/>
    <cellStyle name="Normal 14 2 2 2 2 10 3" xfId="511"/>
    <cellStyle name="Normal 14 2 2 2 2 10 4" xfId="512"/>
    <cellStyle name="Normal 14 2 2 2 2 10 5" xfId="513"/>
    <cellStyle name="Normal 14 2 2 2 2 10 6" xfId="514"/>
    <cellStyle name="Normal 14 2 2 2 2 10 7" xfId="515"/>
    <cellStyle name="Normal 14 2 2 2 2 10 8" xfId="516"/>
    <cellStyle name="Normal 14 2 2 2 2 10 9" xfId="517"/>
    <cellStyle name="Normal 14 2 2 2 2 11" xfId="518"/>
    <cellStyle name="Normal 14 2 2 2 2 11 2" xfId="519"/>
    <cellStyle name="Normal 14 2 2 2 2 11 3" xfId="520"/>
    <cellStyle name="Normal 14 2 2 2 2 11 4" xfId="521"/>
    <cellStyle name="Normal 14 2 2 2 2 11 5" xfId="522"/>
    <cellStyle name="Normal 14 2 2 2 2 11 6" xfId="523"/>
    <cellStyle name="Normal 14 2 2 2 2 11 7" xfId="524"/>
    <cellStyle name="Normal 14 2 2 2 2 11 8" xfId="525"/>
    <cellStyle name="Normal 14 2 2 2 2 12" xfId="526"/>
    <cellStyle name="Normal 14 2 2 2 2 13" xfId="527"/>
    <cellStyle name="Normal 14 2 2 2 2 14" xfId="528"/>
    <cellStyle name="Normal 14 2 2 2 2 15" xfId="529"/>
    <cellStyle name="Normal 14 2 2 2 2 16" xfId="530"/>
    <cellStyle name="Normal 14 2 2 2 2 17" xfId="531"/>
    <cellStyle name="Normal 14 2 2 2 2 2" xfId="532"/>
    <cellStyle name="Normal 14 2 2 2 2 2 10" xfId="533"/>
    <cellStyle name="Normal 14 2 2 2 2 2 2" xfId="534"/>
    <cellStyle name="Normal 14 2 2 2 2 2 2 2" xfId="535"/>
    <cellStyle name="Normal 14 2 2 2 2 2 2 2 2" xfId="536"/>
    <cellStyle name="Normal 14 2 2 2 2 2 2 2 2 2" xfId="537"/>
    <cellStyle name="Normal 14 2 2 2 2 2 2 2 2 3" xfId="538"/>
    <cellStyle name="Normal 14 2 2 2 2 2 2 2 2 4" xfId="539"/>
    <cellStyle name="Normal 14 2 2 2 2 2 2 2 2 5" xfId="540"/>
    <cellStyle name="Normal 14 2 2 2 2 2 2 2 2 6" xfId="541"/>
    <cellStyle name="Normal 14 2 2 2 2 2 2 2 2 7" xfId="542"/>
    <cellStyle name="Normal 14 2 2 2 2 2 2 2 2 8" xfId="543"/>
    <cellStyle name="Normal 14 2 2 2 2 2 2 2 3" xfId="544"/>
    <cellStyle name="Normal 14 2 2 2 2 2 2 2 4" xfId="545"/>
    <cellStyle name="Normal 14 2 2 2 2 2 2 2 5" xfId="546"/>
    <cellStyle name="Normal 14 2 2 2 2 2 2 2 6" xfId="547"/>
    <cellStyle name="Normal 14 2 2 2 2 2 2 2 7" xfId="548"/>
    <cellStyle name="Normal 14 2 2 2 2 2 2 2 8" xfId="549"/>
    <cellStyle name="Normal 14 2 2 2 2 2 2 3" xfId="550"/>
    <cellStyle name="Normal 14 2 2 2 2 2 2 4" xfId="551"/>
    <cellStyle name="Normal 14 2 2 2 2 2 2 5" xfId="552"/>
    <cellStyle name="Normal 14 2 2 2 2 2 2 6" xfId="553"/>
    <cellStyle name="Normal 14 2 2 2 2 2 2 7" xfId="554"/>
    <cellStyle name="Normal 14 2 2 2 2 2 2 8" xfId="555"/>
    <cellStyle name="Normal 14 2 2 2 2 2 2 9" xfId="556"/>
    <cellStyle name="Normal 14 2 2 2 2 2 3" xfId="557"/>
    <cellStyle name="Normal 14 2 2 2 2 2 4" xfId="558"/>
    <cellStyle name="Normal 14 2 2 2 2 2 4 2" xfId="559"/>
    <cellStyle name="Normal 14 2 2 2 2 2 4 3" xfId="560"/>
    <cellStyle name="Normal 14 2 2 2 2 2 4 4" xfId="561"/>
    <cellStyle name="Normal 14 2 2 2 2 2 4 5" xfId="562"/>
    <cellStyle name="Normal 14 2 2 2 2 2 4 6" xfId="563"/>
    <cellStyle name="Normal 14 2 2 2 2 2 4 7" xfId="564"/>
    <cellStyle name="Normal 14 2 2 2 2 2 4 8" xfId="565"/>
    <cellStyle name="Normal 14 2 2 2 2 2 5" xfId="566"/>
    <cellStyle name="Normal 14 2 2 2 2 2 6" xfId="567"/>
    <cellStyle name="Normal 14 2 2 2 2 2 7" xfId="568"/>
    <cellStyle name="Normal 14 2 2 2 2 2 8" xfId="569"/>
    <cellStyle name="Normal 14 2 2 2 2 2 9" xfId="570"/>
    <cellStyle name="Normal 14 2 2 2 2 3" xfId="571"/>
    <cellStyle name="Normal 14 2 2 2 2 4" xfId="572"/>
    <cellStyle name="Normal 14 2 2 2 2 5" xfId="573"/>
    <cellStyle name="Normal 14 2 2 2 2 6" xfId="574"/>
    <cellStyle name="Normal 14 2 2 2 2 7" xfId="575"/>
    <cellStyle name="Normal 14 2 2 2 2 8" xfId="576"/>
    <cellStyle name="Normal 14 2 2 2 2 9" xfId="577"/>
    <cellStyle name="Normal 14 2 2 2 3" xfId="578"/>
    <cellStyle name="Normal 14 2 2 2 3 10" xfId="579"/>
    <cellStyle name="Normal 14 2 2 2 3 2" xfId="580"/>
    <cellStyle name="Normal 14 2 2 2 3 2 2" xfId="581"/>
    <cellStyle name="Normal 14 2 2 2 3 2 2 2" xfId="582"/>
    <cellStyle name="Normal 14 2 2 2 3 2 2 2 2" xfId="583"/>
    <cellStyle name="Normal 14 2 2 2 3 2 2 2 3" xfId="584"/>
    <cellStyle name="Normal 14 2 2 2 3 2 2 2 4" xfId="585"/>
    <cellStyle name="Normal 14 2 2 2 3 2 2 2 5" xfId="586"/>
    <cellStyle name="Normal 14 2 2 2 3 2 2 2 6" xfId="587"/>
    <cellStyle name="Normal 14 2 2 2 3 2 2 2 7" xfId="588"/>
    <cellStyle name="Normal 14 2 2 2 3 2 2 2 8" xfId="589"/>
    <cellStyle name="Normal 14 2 2 2 3 2 2 3" xfId="590"/>
    <cellStyle name="Normal 14 2 2 2 3 2 2 4" xfId="591"/>
    <cellStyle name="Normal 14 2 2 2 3 2 2 5" xfId="592"/>
    <cellStyle name="Normal 14 2 2 2 3 2 2 6" xfId="593"/>
    <cellStyle name="Normal 14 2 2 2 3 2 2 7" xfId="594"/>
    <cellStyle name="Normal 14 2 2 2 3 2 2 8" xfId="595"/>
    <cellStyle name="Normal 14 2 2 2 3 2 3" xfId="596"/>
    <cellStyle name="Normal 14 2 2 2 3 2 4" xfId="597"/>
    <cellStyle name="Normal 14 2 2 2 3 2 5" xfId="598"/>
    <cellStyle name="Normal 14 2 2 2 3 2 6" xfId="599"/>
    <cellStyle name="Normal 14 2 2 2 3 2 7" xfId="600"/>
    <cellStyle name="Normal 14 2 2 2 3 2 8" xfId="601"/>
    <cellStyle name="Normal 14 2 2 2 3 2 9" xfId="602"/>
    <cellStyle name="Normal 14 2 2 2 3 3" xfId="603"/>
    <cellStyle name="Normal 14 2 2 2 3 4" xfId="604"/>
    <cellStyle name="Normal 14 2 2 2 3 4 2" xfId="605"/>
    <cellStyle name="Normal 14 2 2 2 3 4 3" xfId="606"/>
    <cellStyle name="Normal 14 2 2 2 3 4 4" xfId="607"/>
    <cellStyle name="Normal 14 2 2 2 3 4 5" xfId="608"/>
    <cellStyle name="Normal 14 2 2 2 3 4 6" xfId="609"/>
    <cellStyle name="Normal 14 2 2 2 3 4 7" xfId="610"/>
    <cellStyle name="Normal 14 2 2 2 3 4 8" xfId="611"/>
    <cellStyle name="Normal 14 2 2 2 3 5" xfId="612"/>
    <cellStyle name="Normal 14 2 2 2 3 6" xfId="613"/>
    <cellStyle name="Normal 14 2 2 2 3 7" xfId="614"/>
    <cellStyle name="Normal 14 2 2 2 3 8" xfId="615"/>
    <cellStyle name="Normal 14 2 2 2 3 9" xfId="616"/>
    <cellStyle name="Normal 14 2 2 2 4" xfId="617"/>
    <cellStyle name="Normal 14 2 2 2 5" xfId="618"/>
    <cellStyle name="Normal 14 2 2 2 6" xfId="619"/>
    <cellStyle name="Normal 14 2 2 2 7" xfId="620"/>
    <cellStyle name="Normal 14 2 2 2 8" xfId="621"/>
    <cellStyle name="Normal 14 2 2 2 9" xfId="622"/>
    <cellStyle name="Normal 14 2 2 20" xfId="623"/>
    <cellStyle name="Normal 14 2 2 21" xfId="624"/>
    <cellStyle name="Normal 14 2 2 22" xfId="625"/>
    <cellStyle name="Normal 14 2 2 3" xfId="626"/>
    <cellStyle name="Normal 14 2 2 4" xfId="627"/>
    <cellStyle name="Normal 14 2 2 5" xfId="628"/>
    <cellStyle name="Normal 14 2 2 6" xfId="629"/>
    <cellStyle name="Normal 14 2 2 7" xfId="630"/>
    <cellStyle name="Normal 14 2 2 7 10" xfId="631"/>
    <cellStyle name="Normal 14 2 2 7 2" xfId="632"/>
    <cellStyle name="Normal 14 2 2 7 2 2" xfId="633"/>
    <cellStyle name="Normal 14 2 2 7 2 2 2" xfId="634"/>
    <cellStyle name="Normal 14 2 2 7 2 2 2 2" xfId="635"/>
    <cellStyle name="Normal 14 2 2 7 2 2 2 3" xfId="636"/>
    <cellStyle name="Normal 14 2 2 7 2 2 2 4" xfId="637"/>
    <cellStyle name="Normal 14 2 2 7 2 2 2 5" xfId="638"/>
    <cellStyle name="Normal 14 2 2 7 2 2 2 6" xfId="639"/>
    <cellStyle name="Normal 14 2 2 7 2 2 2 7" xfId="640"/>
    <cellStyle name="Normal 14 2 2 7 2 2 2 8" xfId="641"/>
    <cellStyle name="Normal 14 2 2 7 2 2 3" xfId="642"/>
    <cellStyle name="Normal 14 2 2 7 2 2 4" xfId="643"/>
    <cellStyle name="Normal 14 2 2 7 2 2 5" xfId="644"/>
    <cellStyle name="Normal 14 2 2 7 2 2 6" xfId="645"/>
    <cellStyle name="Normal 14 2 2 7 2 2 7" xfId="646"/>
    <cellStyle name="Normal 14 2 2 7 2 2 8" xfId="647"/>
    <cellStyle name="Normal 14 2 2 7 2 3" xfId="648"/>
    <cellStyle name="Normal 14 2 2 7 2 4" xfId="649"/>
    <cellStyle name="Normal 14 2 2 7 2 5" xfId="650"/>
    <cellStyle name="Normal 14 2 2 7 2 6" xfId="651"/>
    <cellStyle name="Normal 14 2 2 7 2 7" xfId="652"/>
    <cellStyle name="Normal 14 2 2 7 2 8" xfId="653"/>
    <cellStyle name="Normal 14 2 2 7 2 9" xfId="654"/>
    <cellStyle name="Normal 14 2 2 7 3" xfId="655"/>
    <cellStyle name="Normal 14 2 2 7 4" xfId="656"/>
    <cellStyle name="Normal 14 2 2 7 4 2" xfId="657"/>
    <cellStyle name="Normal 14 2 2 7 4 3" xfId="658"/>
    <cellStyle name="Normal 14 2 2 7 4 4" xfId="659"/>
    <cellStyle name="Normal 14 2 2 7 4 5" xfId="660"/>
    <cellStyle name="Normal 14 2 2 7 4 6" xfId="661"/>
    <cellStyle name="Normal 14 2 2 7 4 7" xfId="662"/>
    <cellStyle name="Normal 14 2 2 7 4 8" xfId="663"/>
    <cellStyle name="Normal 14 2 2 7 5" xfId="664"/>
    <cellStyle name="Normal 14 2 2 7 6" xfId="665"/>
    <cellStyle name="Normal 14 2 2 7 7" xfId="666"/>
    <cellStyle name="Normal 14 2 2 7 8" xfId="667"/>
    <cellStyle name="Normal 14 2 2 7 9" xfId="668"/>
    <cellStyle name="Normal 14 2 2 8" xfId="669"/>
    <cellStyle name="Normal 14 2 2 9" xfId="670"/>
    <cellStyle name="Normal 14 2 20" xfId="671"/>
    <cellStyle name="Normal 14 2 21" xfId="672"/>
    <cellStyle name="Normal 14 2 22" xfId="673"/>
    <cellStyle name="Normal 14 2 3" xfId="674"/>
    <cellStyle name="Normal 14 2 3 10" xfId="675"/>
    <cellStyle name="Normal 14 2 3 10 2" xfId="676"/>
    <cellStyle name="Normal 14 2 3 10 2 2" xfId="677"/>
    <cellStyle name="Normal 14 2 3 10 2 2 2" xfId="678"/>
    <cellStyle name="Normal 14 2 3 10 2 2 3" xfId="679"/>
    <cellStyle name="Normal 14 2 3 10 2 2 4" xfId="680"/>
    <cellStyle name="Normal 14 2 3 10 2 2 5" xfId="681"/>
    <cellStyle name="Normal 14 2 3 10 2 2 6" xfId="682"/>
    <cellStyle name="Normal 14 2 3 10 2 2 7" xfId="683"/>
    <cellStyle name="Normal 14 2 3 10 2 2 8" xfId="684"/>
    <cellStyle name="Normal 14 2 3 10 2 3" xfId="685"/>
    <cellStyle name="Normal 14 2 3 10 2 4" xfId="686"/>
    <cellStyle name="Normal 14 2 3 10 2 5" xfId="687"/>
    <cellStyle name="Normal 14 2 3 10 2 6" xfId="688"/>
    <cellStyle name="Normal 14 2 3 10 2 7" xfId="689"/>
    <cellStyle name="Normal 14 2 3 10 2 8" xfId="690"/>
    <cellStyle name="Normal 14 2 3 10 3" xfId="691"/>
    <cellStyle name="Normal 14 2 3 10 4" xfId="692"/>
    <cellStyle name="Normal 14 2 3 10 5" xfId="693"/>
    <cellStyle name="Normal 14 2 3 10 6" xfId="694"/>
    <cellStyle name="Normal 14 2 3 10 7" xfId="695"/>
    <cellStyle name="Normal 14 2 3 10 8" xfId="696"/>
    <cellStyle name="Normal 14 2 3 10 9" xfId="697"/>
    <cellStyle name="Normal 14 2 3 11" xfId="698"/>
    <cellStyle name="Normal 14 2 3 11 2" xfId="699"/>
    <cellStyle name="Normal 14 2 3 11 3" xfId="700"/>
    <cellStyle name="Normal 14 2 3 11 4" xfId="701"/>
    <cellStyle name="Normal 14 2 3 11 5" xfId="702"/>
    <cellStyle name="Normal 14 2 3 11 6" xfId="703"/>
    <cellStyle name="Normal 14 2 3 11 7" xfId="704"/>
    <cellStyle name="Normal 14 2 3 11 8" xfId="705"/>
    <cellStyle name="Normal 14 2 3 12" xfId="706"/>
    <cellStyle name="Normal 14 2 3 13" xfId="707"/>
    <cellStyle name="Normal 14 2 3 14" xfId="708"/>
    <cellStyle name="Normal 14 2 3 15" xfId="709"/>
    <cellStyle name="Normal 14 2 3 16" xfId="710"/>
    <cellStyle name="Normal 14 2 3 17" xfId="711"/>
    <cellStyle name="Normal 14 2 3 2" xfId="712"/>
    <cellStyle name="Normal 14 2 3 2 10" xfId="713"/>
    <cellStyle name="Normal 14 2 3 2 10 2" xfId="714"/>
    <cellStyle name="Normal 14 2 3 2 10 2 2" xfId="715"/>
    <cellStyle name="Normal 14 2 3 2 10 2 2 2" xfId="716"/>
    <cellStyle name="Normal 14 2 3 2 10 2 2 3" xfId="717"/>
    <cellStyle name="Normal 14 2 3 2 10 2 2 4" xfId="718"/>
    <cellStyle name="Normal 14 2 3 2 10 2 2 5" xfId="719"/>
    <cellStyle name="Normal 14 2 3 2 10 2 2 6" xfId="720"/>
    <cellStyle name="Normal 14 2 3 2 10 2 2 7" xfId="721"/>
    <cellStyle name="Normal 14 2 3 2 10 2 2 8" xfId="722"/>
    <cellStyle name="Normal 14 2 3 2 10 2 3" xfId="723"/>
    <cellStyle name="Normal 14 2 3 2 10 2 4" xfId="724"/>
    <cellStyle name="Normal 14 2 3 2 10 2 5" xfId="725"/>
    <cellStyle name="Normal 14 2 3 2 10 2 6" xfId="726"/>
    <cellStyle name="Normal 14 2 3 2 10 2 7" xfId="727"/>
    <cellStyle name="Normal 14 2 3 2 10 2 8" xfId="728"/>
    <cellStyle name="Normal 14 2 3 2 10 3" xfId="729"/>
    <cellStyle name="Normal 14 2 3 2 10 4" xfId="730"/>
    <cellStyle name="Normal 14 2 3 2 10 5" xfId="731"/>
    <cellStyle name="Normal 14 2 3 2 10 6" xfId="732"/>
    <cellStyle name="Normal 14 2 3 2 10 7" xfId="733"/>
    <cellStyle name="Normal 14 2 3 2 10 8" xfId="734"/>
    <cellStyle name="Normal 14 2 3 2 10 9" xfId="735"/>
    <cellStyle name="Normal 14 2 3 2 11" xfId="736"/>
    <cellStyle name="Normal 14 2 3 2 11 2" xfId="737"/>
    <cellStyle name="Normal 14 2 3 2 11 3" xfId="738"/>
    <cellStyle name="Normal 14 2 3 2 11 4" xfId="739"/>
    <cellStyle name="Normal 14 2 3 2 11 5" xfId="740"/>
    <cellStyle name="Normal 14 2 3 2 11 6" xfId="741"/>
    <cellStyle name="Normal 14 2 3 2 11 7" xfId="742"/>
    <cellStyle name="Normal 14 2 3 2 11 8" xfId="743"/>
    <cellStyle name="Normal 14 2 3 2 12" xfId="744"/>
    <cellStyle name="Normal 14 2 3 2 13" xfId="745"/>
    <cellStyle name="Normal 14 2 3 2 14" xfId="746"/>
    <cellStyle name="Normal 14 2 3 2 15" xfId="747"/>
    <cellStyle name="Normal 14 2 3 2 16" xfId="748"/>
    <cellStyle name="Normal 14 2 3 2 17" xfId="749"/>
    <cellStyle name="Normal 14 2 3 2 2" xfId="750"/>
    <cellStyle name="Normal 14 2 3 2 2 10" xfId="751"/>
    <cellStyle name="Normal 14 2 3 2 2 2" xfId="752"/>
    <cellStyle name="Normal 14 2 3 2 2 2 2" xfId="753"/>
    <cellStyle name="Normal 14 2 3 2 2 2 2 2" xfId="754"/>
    <cellStyle name="Normal 14 2 3 2 2 2 2 2 2" xfId="755"/>
    <cellStyle name="Normal 14 2 3 2 2 2 2 2 3" xfId="756"/>
    <cellStyle name="Normal 14 2 3 2 2 2 2 2 4" xfId="757"/>
    <cellStyle name="Normal 14 2 3 2 2 2 2 2 5" xfId="758"/>
    <cellStyle name="Normal 14 2 3 2 2 2 2 2 6" xfId="759"/>
    <cellStyle name="Normal 14 2 3 2 2 2 2 2 7" xfId="760"/>
    <cellStyle name="Normal 14 2 3 2 2 2 2 2 8" xfId="761"/>
    <cellStyle name="Normal 14 2 3 2 2 2 2 3" xfId="762"/>
    <cellStyle name="Normal 14 2 3 2 2 2 2 4" xfId="763"/>
    <cellStyle name="Normal 14 2 3 2 2 2 2 5" xfId="764"/>
    <cellStyle name="Normal 14 2 3 2 2 2 2 6" xfId="765"/>
    <cellStyle name="Normal 14 2 3 2 2 2 2 7" xfId="766"/>
    <cellStyle name="Normal 14 2 3 2 2 2 2 8" xfId="767"/>
    <cellStyle name="Normal 14 2 3 2 2 2 3" xfId="768"/>
    <cellStyle name="Normal 14 2 3 2 2 2 4" xfId="769"/>
    <cellStyle name="Normal 14 2 3 2 2 2 5" xfId="770"/>
    <cellStyle name="Normal 14 2 3 2 2 2 6" xfId="771"/>
    <cellStyle name="Normal 14 2 3 2 2 2 7" xfId="772"/>
    <cellStyle name="Normal 14 2 3 2 2 2 8" xfId="773"/>
    <cellStyle name="Normal 14 2 3 2 2 2 9" xfId="774"/>
    <cellStyle name="Normal 14 2 3 2 2 3" xfId="775"/>
    <cellStyle name="Normal 14 2 3 2 2 4" xfId="776"/>
    <cellStyle name="Normal 14 2 3 2 2 4 2" xfId="777"/>
    <cellStyle name="Normal 14 2 3 2 2 4 3" xfId="778"/>
    <cellStyle name="Normal 14 2 3 2 2 4 4" xfId="779"/>
    <cellStyle name="Normal 14 2 3 2 2 4 5" xfId="780"/>
    <cellStyle name="Normal 14 2 3 2 2 4 6" xfId="781"/>
    <cellStyle name="Normal 14 2 3 2 2 4 7" xfId="782"/>
    <cellStyle name="Normal 14 2 3 2 2 4 8" xfId="783"/>
    <cellStyle name="Normal 14 2 3 2 2 5" xfId="784"/>
    <cellStyle name="Normal 14 2 3 2 2 6" xfId="785"/>
    <cellStyle name="Normal 14 2 3 2 2 7" xfId="786"/>
    <cellStyle name="Normal 14 2 3 2 2 8" xfId="787"/>
    <cellStyle name="Normal 14 2 3 2 2 9" xfId="788"/>
    <cellStyle name="Normal 14 2 3 2 3" xfId="789"/>
    <cellStyle name="Normal 14 2 3 2 4" xfId="790"/>
    <cellStyle name="Normal 14 2 3 2 5" xfId="791"/>
    <cellStyle name="Normal 14 2 3 2 6" xfId="792"/>
    <cellStyle name="Normal 14 2 3 2 7" xfId="793"/>
    <cellStyle name="Normal 14 2 3 2 8" xfId="794"/>
    <cellStyle name="Normal 14 2 3 2 9" xfId="795"/>
    <cellStyle name="Normal 14 2 3 3" xfId="796"/>
    <cellStyle name="Normal 14 2 3 3 10" xfId="797"/>
    <cellStyle name="Normal 14 2 3 3 2" xfId="798"/>
    <cellStyle name="Normal 14 2 3 3 2 2" xfId="799"/>
    <cellStyle name="Normal 14 2 3 3 2 2 2" xfId="800"/>
    <cellStyle name="Normal 14 2 3 3 2 2 2 2" xfId="801"/>
    <cellStyle name="Normal 14 2 3 3 2 2 2 3" xfId="802"/>
    <cellStyle name="Normal 14 2 3 3 2 2 2 4" xfId="803"/>
    <cellStyle name="Normal 14 2 3 3 2 2 2 5" xfId="804"/>
    <cellStyle name="Normal 14 2 3 3 2 2 2 6" xfId="805"/>
    <cellStyle name="Normal 14 2 3 3 2 2 2 7" xfId="806"/>
    <cellStyle name="Normal 14 2 3 3 2 2 2 8" xfId="807"/>
    <cellStyle name="Normal 14 2 3 3 2 2 3" xfId="808"/>
    <cellStyle name="Normal 14 2 3 3 2 2 4" xfId="809"/>
    <cellStyle name="Normal 14 2 3 3 2 2 5" xfId="810"/>
    <cellStyle name="Normal 14 2 3 3 2 2 6" xfId="811"/>
    <cellStyle name="Normal 14 2 3 3 2 2 7" xfId="812"/>
    <cellStyle name="Normal 14 2 3 3 2 2 8" xfId="813"/>
    <cellStyle name="Normal 14 2 3 3 2 3" xfId="814"/>
    <cellStyle name="Normal 14 2 3 3 2 4" xfId="815"/>
    <cellStyle name="Normal 14 2 3 3 2 5" xfId="816"/>
    <cellStyle name="Normal 14 2 3 3 2 6" xfId="817"/>
    <cellStyle name="Normal 14 2 3 3 2 7" xfId="818"/>
    <cellStyle name="Normal 14 2 3 3 2 8" xfId="819"/>
    <cellStyle name="Normal 14 2 3 3 2 9" xfId="820"/>
    <cellStyle name="Normal 14 2 3 3 3" xfId="821"/>
    <cellStyle name="Normal 14 2 3 3 4" xfId="822"/>
    <cellStyle name="Normal 14 2 3 3 4 2" xfId="823"/>
    <cellStyle name="Normal 14 2 3 3 4 3" xfId="824"/>
    <cellStyle name="Normal 14 2 3 3 4 4" xfId="825"/>
    <cellStyle name="Normal 14 2 3 3 4 5" xfId="826"/>
    <cellStyle name="Normal 14 2 3 3 4 6" xfId="827"/>
    <cellStyle name="Normal 14 2 3 3 4 7" xfId="828"/>
    <cellStyle name="Normal 14 2 3 3 4 8" xfId="829"/>
    <cellStyle name="Normal 14 2 3 3 5" xfId="830"/>
    <cellStyle name="Normal 14 2 3 3 6" xfId="831"/>
    <cellStyle name="Normal 14 2 3 3 7" xfId="832"/>
    <cellStyle name="Normal 14 2 3 3 8" xfId="833"/>
    <cellStyle name="Normal 14 2 3 3 9" xfId="834"/>
    <cellStyle name="Normal 14 2 3 4" xfId="835"/>
    <cellStyle name="Normal 14 2 3 5" xfId="836"/>
    <cellStyle name="Normal 14 2 3 6" xfId="837"/>
    <cellStyle name="Normal 14 2 3 7" xfId="838"/>
    <cellStyle name="Normal 14 2 3 8" xfId="839"/>
    <cellStyle name="Normal 14 2 3 9" xfId="840"/>
    <cellStyle name="Normal 14 2 4" xfId="841"/>
    <cellStyle name="Normal 14 2 5" xfId="842"/>
    <cellStyle name="Normal 14 2 6" xfId="843"/>
    <cellStyle name="Normal 14 2 7" xfId="844"/>
    <cellStyle name="Normal 14 2 7 10" xfId="845"/>
    <cellStyle name="Normal 14 2 7 2" xfId="846"/>
    <cellStyle name="Normal 14 2 7 2 2" xfId="847"/>
    <cellStyle name="Normal 14 2 7 2 2 2" xfId="848"/>
    <cellStyle name="Normal 14 2 7 2 2 2 2" xfId="849"/>
    <cellStyle name="Normal 14 2 7 2 2 2 3" xfId="850"/>
    <cellStyle name="Normal 14 2 7 2 2 2 4" xfId="851"/>
    <cellStyle name="Normal 14 2 7 2 2 2 5" xfId="852"/>
    <cellStyle name="Normal 14 2 7 2 2 2 6" xfId="853"/>
    <cellStyle name="Normal 14 2 7 2 2 2 7" xfId="854"/>
    <cellStyle name="Normal 14 2 7 2 2 2 8" xfId="855"/>
    <cellStyle name="Normal 14 2 7 2 2 3" xfId="856"/>
    <cellStyle name="Normal 14 2 7 2 2 4" xfId="857"/>
    <cellStyle name="Normal 14 2 7 2 2 5" xfId="858"/>
    <cellStyle name="Normal 14 2 7 2 2 6" xfId="859"/>
    <cellStyle name="Normal 14 2 7 2 2 7" xfId="860"/>
    <cellStyle name="Normal 14 2 7 2 2 8" xfId="861"/>
    <cellStyle name="Normal 14 2 7 2 3" xfId="862"/>
    <cellStyle name="Normal 14 2 7 2 4" xfId="863"/>
    <cellStyle name="Normal 14 2 7 2 5" xfId="864"/>
    <cellStyle name="Normal 14 2 7 2 6" xfId="865"/>
    <cellStyle name="Normal 14 2 7 2 7" xfId="866"/>
    <cellStyle name="Normal 14 2 7 2 8" xfId="867"/>
    <cellStyle name="Normal 14 2 7 2 9" xfId="868"/>
    <cellStyle name="Normal 14 2 7 3" xfId="869"/>
    <cellStyle name="Normal 14 2 7 4" xfId="870"/>
    <cellStyle name="Normal 14 2 7 4 2" xfId="871"/>
    <cellStyle name="Normal 14 2 7 4 3" xfId="872"/>
    <cellStyle name="Normal 14 2 7 4 4" xfId="873"/>
    <cellStyle name="Normal 14 2 7 4 5" xfId="874"/>
    <cellStyle name="Normal 14 2 7 4 6" xfId="875"/>
    <cellStyle name="Normal 14 2 7 4 7" xfId="876"/>
    <cellStyle name="Normal 14 2 7 4 8" xfId="877"/>
    <cellStyle name="Normal 14 2 7 5" xfId="878"/>
    <cellStyle name="Normal 14 2 7 6" xfId="879"/>
    <cellStyle name="Normal 14 2 7 7" xfId="880"/>
    <cellStyle name="Normal 14 2 7 8" xfId="881"/>
    <cellStyle name="Normal 14 2 7 9" xfId="882"/>
    <cellStyle name="Normal 14 2 8" xfId="883"/>
    <cellStyle name="Normal 14 2 9" xfId="884"/>
    <cellStyle name="Normal 14 20" xfId="885"/>
    <cellStyle name="Normal 14 21" xfId="886"/>
    <cellStyle name="Normal 14 22" xfId="887"/>
    <cellStyle name="Normal 14 23" xfId="888"/>
    <cellStyle name="Normal 14 24" xfId="889"/>
    <cellStyle name="Normal 14 25" xfId="890"/>
    <cellStyle name="Normal 14 26" xfId="891"/>
    <cellStyle name="Normal 14 27" xfId="892"/>
    <cellStyle name="Normal 14 27 2" xfId="893"/>
    <cellStyle name="Normal 14 27 2 2" xfId="894"/>
    <cellStyle name="Normal 14 27 2 2 2" xfId="895"/>
    <cellStyle name="Normal 14 27 2 2 3" xfId="896"/>
    <cellStyle name="Normal 14 27 2 2 4" xfId="897"/>
    <cellStyle name="Normal 14 27 2 2 5" xfId="898"/>
    <cellStyle name="Normal 14 27 2 2 6" xfId="899"/>
    <cellStyle name="Normal 14 27 2 2 7" xfId="900"/>
    <cellStyle name="Normal 14 27 2 2 8" xfId="901"/>
    <cellStyle name="Normal 14 27 2 3" xfId="902"/>
    <cellStyle name="Normal 14 27 2 4" xfId="903"/>
    <cellStyle name="Normal 14 27 2 5" xfId="904"/>
    <cellStyle name="Normal 14 27 2 6" xfId="905"/>
    <cellStyle name="Normal 14 27 2 7" xfId="906"/>
    <cellStyle name="Normal 14 27 2 8" xfId="907"/>
    <cellStyle name="Normal 14 27 3" xfId="908"/>
    <cellStyle name="Normal 14 27 4" xfId="909"/>
    <cellStyle name="Normal 14 27 5" xfId="910"/>
    <cellStyle name="Normal 14 27 6" xfId="911"/>
    <cellStyle name="Normal 14 27 7" xfId="912"/>
    <cellStyle name="Normal 14 27 8" xfId="913"/>
    <cellStyle name="Normal 14 27 9" xfId="914"/>
    <cellStyle name="Normal 14 28" xfId="915"/>
    <cellStyle name="Normal 14 28 2" xfId="916"/>
    <cellStyle name="Normal 14 28 3" xfId="917"/>
    <cellStyle name="Normal 14 28 4" xfId="918"/>
    <cellStyle name="Normal 14 28 5" xfId="919"/>
    <cellStyle name="Normal 14 28 6" xfId="920"/>
    <cellStyle name="Normal 14 28 7" xfId="921"/>
    <cellStyle name="Normal 14 28 8" xfId="922"/>
    <cellStyle name="Normal 14 29" xfId="923"/>
    <cellStyle name="Normal 14 3" xfId="924"/>
    <cellStyle name="Normal 14 30" xfId="925"/>
    <cellStyle name="Normal 14 31" xfId="926"/>
    <cellStyle name="Normal 14 32" xfId="927"/>
    <cellStyle name="Normal 14 33" xfId="928"/>
    <cellStyle name="Normal 14 34" xfId="929"/>
    <cellStyle name="Normal 14 35" xfId="930"/>
    <cellStyle name="Normal 14 4" xfId="931"/>
    <cellStyle name="Normal 14 5" xfId="932"/>
    <cellStyle name="Normal 14 6" xfId="933"/>
    <cellStyle name="Normal 14 7" xfId="934"/>
    <cellStyle name="Normal 14 8" xfId="935"/>
    <cellStyle name="Normal 14 9" xfId="936"/>
    <cellStyle name="Normal 15" xfId="937"/>
    <cellStyle name="Normal 15 10" xfId="938"/>
    <cellStyle name="Normal 15 11" xfId="939"/>
    <cellStyle name="Normal 15 12" xfId="13898"/>
    <cellStyle name="Normal 15 2" xfId="940"/>
    <cellStyle name="Normal 15 3" xfId="941"/>
    <cellStyle name="Normal 15 4" xfId="942"/>
    <cellStyle name="Normal 15 5" xfId="943"/>
    <cellStyle name="Normal 15 6" xfId="944"/>
    <cellStyle name="Normal 15 7" xfId="945"/>
    <cellStyle name="Normal 15 8" xfId="946"/>
    <cellStyle name="Normal 15 9" xfId="947"/>
    <cellStyle name="Normal 16" xfId="948"/>
    <cellStyle name="Normal 16 10" xfId="13899"/>
    <cellStyle name="Normal 16 2" xfId="949"/>
    <cellStyle name="Normal 16 2 10" xfId="950"/>
    <cellStyle name="Normal 16 2 11" xfId="951"/>
    <cellStyle name="Normal 16 2 12" xfId="952"/>
    <cellStyle name="Normal 16 2 13" xfId="953"/>
    <cellStyle name="Normal 16 2 14" xfId="954"/>
    <cellStyle name="Normal 16 2 15" xfId="955"/>
    <cellStyle name="Normal 16 2 15 2" xfId="956"/>
    <cellStyle name="Normal 16 2 15 2 2" xfId="957"/>
    <cellStyle name="Normal 16 2 15 2 2 2" xfId="958"/>
    <cellStyle name="Normal 16 2 15 2 2 3" xfId="959"/>
    <cellStyle name="Normal 16 2 15 2 2 4" xfId="960"/>
    <cellStyle name="Normal 16 2 15 2 2 5" xfId="961"/>
    <cellStyle name="Normal 16 2 15 2 2 6" xfId="962"/>
    <cellStyle name="Normal 16 2 15 2 2 7" xfId="963"/>
    <cellStyle name="Normal 16 2 15 2 2 8" xfId="964"/>
    <cellStyle name="Normal 16 2 15 2 3" xfId="965"/>
    <cellStyle name="Normal 16 2 15 2 4" xfId="966"/>
    <cellStyle name="Normal 16 2 15 2 5" xfId="967"/>
    <cellStyle name="Normal 16 2 15 2 6" xfId="968"/>
    <cellStyle name="Normal 16 2 15 2 7" xfId="969"/>
    <cellStyle name="Normal 16 2 15 2 8" xfId="970"/>
    <cellStyle name="Normal 16 2 15 3" xfId="971"/>
    <cellStyle name="Normal 16 2 15 4" xfId="972"/>
    <cellStyle name="Normal 16 2 15 5" xfId="973"/>
    <cellStyle name="Normal 16 2 15 6" xfId="974"/>
    <cellStyle name="Normal 16 2 15 7" xfId="975"/>
    <cellStyle name="Normal 16 2 15 8" xfId="976"/>
    <cellStyle name="Normal 16 2 15 9" xfId="977"/>
    <cellStyle name="Normal 16 2 16" xfId="978"/>
    <cellStyle name="Normal 16 2 16 2" xfId="979"/>
    <cellStyle name="Normal 16 2 16 3" xfId="980"/>
    <cellStyle name="Normal 16 2 16 4" xfId="981"/>
    <cellStyle name="Normal 16 2 16 5" xfId="982"/>
    <cellStyle name="Normal 16 2 16 6" xfId="983"/>
    <cellStyle name="Normal 16 2 16 7" xfId="984"/>
    <cellStyle name="Normal 16 2 16 8" xfId="985"/>
    <cellStyle name="Normal 16 2 17" xfId="986"/>
    <cellStyle name="Normal 16 2 18" xfId="987"/>
    <cellStyle name="Normal 16 2 19" xfId="988"/>
    <cellStyle name="Normal 16 2 2" xfId="989"/>
    <cellStyle name="Normal 16 2 2 10" xfId="990"/>
    <cellStyle name="Normal 16 2 2 10 2" xfId="991"/>
    <cellStyle name="Normal 16 2 2 10 2 2" xfId="992"/>
    <cellStyle name="Normal 16 2 2 10 2 2 2" xfId="993"/>
    <cellStyle name="Normal 16 2 2 10 2 2 3" xfId="994"/>
    <cellStyle name="Normal 16 2 2 10 2 2 4" xfId="995"/>
    <cellStyle name="Normal 16 2 2 10 2 2 5" xfId="996"/>
    <cellStyle name="Normal 16 2 2 10 2 2 6" xfId="997"/>
    <cellStyle name="Normal 16 2 2 10 2 2 7" xfId="998"/>
    <cellStyle name="Normal 16 2 2 10 2 2 8" xfId="999"/>
    <cellStyle name="Normal 16 2 2 10 2 3" xfId="1000"/>
    <cellStyle name="Normal 16 2 2 10 2 4" xfId="1001"/>
    <cellStyle name="Normal 16 2 2 10 2 5" xfId="1002"/>
    <cellStyle name="Normal 16 2 2 10 2 6" xfId="1003"/>
    <cellStyle name="Normal 16 2 2 10 2 7" xfId="1004"/>
    <cellStyle name="Normal 16 2 2 10 2 8" xfId="1005"/>
    <cellStyle name="Normal 16 2 2 10 3" xfId="1006"/>
    <cellStyle name="Normal 16 2 2 10 4" xfId="1007"/>
    <cellStyle name="Normal 16 2 2 10 5" xfId="1008"/>
    <cellStyle name="Normal 16 2 2 10 6" xfId="1009"/>
    <cellStyle name="Normal 16 2 2 10 7" xfId="1010"/>
    <cellStyle name="Normal 16 2 2 10 8" xfId="1011"/>
    <cellStyle name="Normal 16 2 2 10 9" xfId="1012"/>
    <cellStyle name="Normal 16 2 2 11" xfId="1013"/>
    <cellStyle name="Normal 16 2 2 11 2" xfId="1014"/>
    <cellStyle name="Normal 16 2 2 11 3" xfId="1015"/>
    <cellStyle name="Normal 16 2 2 11 4" xfId="1016"/>
    <cellStyle name="Normal 16 2 2 11 5" xfId="1017"/>
    <cellStyle name="Normal 16 2 2 11 6" xfId="1018"/>
    <cellStyle name="Normal 16 2 2 11 7" xfId="1019"/>
    <cellStyle name="Normal 16 2 2 11 8" xfId="1020"/>
    <cellStyle name="Normal 16 2 2 12" xfId="1021"/>
    <cellStyle name="Normal 16 2 2 13" xfId="1022"/>
    <cellStyle name="Normal 16 2 2 14" xfId="1023"/>
    <cellStyle name="Normal 16 2 2 15" xfId="1024"/>
    <cellStyle name="Normal 16 2 2 16" xfId="1025"/>
    <cellStyle name="Normal 16 2 2 17" xfId="1026"/>
    <cellStyle name="Normal 16 2 2 2" xfId="1027"/>
    <cellStyle name="Normal 16 2 2 2 10" xfId="1028"/>
    <cellStyle name="Normal 16 2 2 2 10 2" xfId="1029"/>
    <cellStyle name="Normal 16 2 2 2 10 2 2" xfId="1030"/>
    <cellStyle name="Normal 16 2 2 2 10 2 2 2" xfId="1031"/>
    <cellStyle name="Normal 16 2 2 2 10 2 2 3" xfId="1032"/>
    <cellStyle name="Normal 16 2 2 2 10 2 2 4" xfId="1033"/>
    <cellStyle name="Normal 16 2 2 2 10 2 2 5" xfId="1034"/>
    <cellStyle name="Normal 16 2 2 2 10 2 2 6" xfId="1035"/>
    <cellStyle name="Normal 16 2 2 2 10 2 2 7" xfId="1036"/>
    <cellStyle name="Normal 16 2 2 2 10 2 2 8" xfId="1037"/>
    <cellStyle name="Normal 16 2 2 2 10 2 3" xfId="1038"/>
    <cellStyle name="Normal 16 2 2 2 10 2 4" xfId="1039"/>
    <cellStyle name="Normal 16 2 2 2 10 2 5" xfId="1040"/>
    <cellStyle name="Normal 16 2 2 2 10 2 6" xfId="1041"/>
    <cellStyle name="Normal 16 2 2 2 10 2 7" xfId="1042"/>
    <cellStyle name="Normal 16 2 2 2 10 2 8" xfId="1043"/>
    <cellStyle name="Normal 16 2 2 2 10 3" xfId="1044"/>
    <cellStyle name="Normal 16 2 2 2 10 4" xfId="1045"/>
    <cellStyle name="Normal 16 2 2 2 10 5" xfId="1046"/>
    <cellStyle name="Normal 16 2 2 2 10 6" xfId="1047"/>
    <cellStyle name="Normal 16 2 2 2 10 7" xfId="1048"/>
    <cellStyle name="Normal 16 2 2 2 10 8" xfId="1049"/>
    <cellStyle name="Normal 16 2 2 2 10 9" xfId="1050"/>
    <cellStyle name="Normal 16 2 2 2 11" xfId="1051"/>
    <cellStyle name="Normal 16 2 2 2 11 2" xfId="1052"/>
    <cellStyle name="Normal 16 2 2 2 11 3" xfId="1053"/>
    <cellStyle name="Normal 16 2 2 2 11 4" xfId="1054"/>
    <cellStyle name="Normal 16 2 2 2 11 5" xfId="1055"/>
    <cellStyle name="Normal 16 2 2 2 11 6" xfId="1056"/>
    <cellStyle name="Normal 16 2 2 2 11 7" xfId="1057"/>
    <cellStyle name="Normal 16 2 2 2 11 8" xfId="1058"/>
    <cellStyle name="Normal 16 2 2 2 12" xfId="1059"/>
    <cellStyle name="Normal 16 2 2 2 13" xfId="1060"/>
    <cellStyle name="Normal 16 2 2 2 14" xfId="1061"/>
    <cellStyle name="Normal 16 2 2 2 15" xfId="1062"/>
    <cellStyle name="Normal 16 2 2 2 16" xfId="1063"/>
    <cellStyle name="Normal 16 2 2 2 17" xfId="1064"/>
    <cellStyle name="Normal 16 2 2 2 2" xfId="1065"/>
    <cellStyle name="Normal 16 2 2 2 2 10" xfId="1066"/>
    <cellStyle name="Normal 16 2 2 2 2 2" xfId="1067"/>
    <cellStyle name="Normal 16 2 2 2 2 2 2" xfId="1068"/>
    <cellStyle name="Normal 16 2 2 2 2 2 2 2" xfId="1069"/>
    <cellStyle name="Normal 16 2 2 2 2 2 2 2 2" xfId="1070"/>
    <cellStyle name="Normal 16 2 2 2 2 2 2 2 3" xfId="1071"/>
    <cellStyle name="Normal 16 2 2 2 2 2 2 2 4" xfId="1072"/>
    <cellStyle name="Normal 16 2 2 2 2 2 2 2 5" xfId="1073"/>
    <cellStyle name="Normal 16 2 2 2 2 2 2 2 6" xfId="1074"/>
    <cellStyle name="Normal 16 2 2 2 2 2 2 2 7" xfId="1075"/>
    <cellStyle name="Normal 16 2 2 2 2 2 2 2 8" xfId="1076"/>
    <cellStyle name="Normal 16 2 2 2 2 2 2 3" xfId="1077"/>
    <cellStyle name="Normal 16 2 2 2 2 2 2 4" xfId="1078"/>
    <cellStyle name="Normal 16 2 2 2 2 2 2 5" xfId="1079"/>
    <cellStyle name="Normal 16 2 2 2 2 2 2 6" xfId="1080"/>
    <cellStyle name="Normal 16 2 2 2 2 2 2 7" xfId="1081"/>
    <cellStyle name="Normal 16 2 2 2 2 2 2 8" xfId="1082"/>
    <cellStyle name="Normal 16 2 2 2 2 2 3" xfId="1083"/>
    <cellStyle name="Normal 16 2 2 2 2 2 4" xfId="1084"/>
    <cellStyle name="Normal 16 2 2 2 2 2 5" xfId="1085"/>
    <cellStyle name="Normal 16 2 2 2 2 2 6" xfId="1086"/>
    <cellStyle name="Normal 16 2 2 2 2 2 7" xfId="1087"/>
    <cellStyle name="Normal 16 2 2 2 2 2 8" xfId="1088"/>
    <cellStyle name="Normal 16 2 2 2 2 2 9" xfId="1089"/>
    <cellStyle name="Normal 16 2 2 2 2 3" xfId="1090"/>
    <cellStyle name="Normal 16 2 2 2 2 4" xfId="1091"/>
    <cellStyle name="Normal 16 2 2 2 2 4 2" xfId="1092"/>
    <cellStyle name="Normal 16 2 2 2 2 4 3" xfId="1093"/>
    <cellStyle name="Normal 16 2 2 2 2 4 4" xfId="1094"/>
    <cellStyle name="Normal 16 2 2 2 2 4 5" xfId="1095"/>
    <cellStyle name="Normal 16 2 2 2 2 4 6" xfId="1096"/>
    <cellStyle name="Normal 16 2 2 2 2 4 7" xfId="1097"/>
    <cellStyle name="Normal 16 2 2 2 2 4 8" xfId="1098"/>
    <cellStyle name="Normal 16 2 2 2 2 5" xfId="1099"/>
    <cellStyle name="Normal 16 2 2 2 2 6" xfId="1100"/>
    <cellStyle name="Normal 16 2 2 2 2 7" xfId="1101"/>
    <cellStyle name="Normal 16 2 2 2 2 8" xfId="1102"/>
    <cellStyle name="Normal 16 2 2 2 2 9" xfId="1103"/>
    <cellStyle name="Normal 16 2 2 2 3" xfId="1104"/>
    <cellStyle name="Normal 16 2 2 2 4" xfId="1105"/>
    <cellStyle name="Normal 16 2 2 2 5" xfId="1106"/>
    <cellStyle name="Normal 16 2 2 2 6" xfId="1107"/>
    <cellStyle name="Normal 16 2 2 2 7" xfId="1108"/>
    <cellStyle name="Normal 16 2 2 2 8" xfId="1109"/>
    <cellStyle name="Normal 16 2 2 2 9" xfId="1110"/>
    <cellStyle name="Normal 16 2 2 3" xfId="1111"/>
    <cellStyle name="Normal 16 2 2 3 10" xfId="1112"/>
    <cellStyle name="Normal 16 2 2 3 2" xfId="1113"/>
    <cellStyle name="Normal 16 2 2 3 2 2" xfId="1114"/>
    <cellStyle name="Normal 16 2 2 3 2 2 2" xfId="1115"/>
    <cellStyle name="Normal 16 2 2 3 2 2 2 2" xfId="1116"/>
    <cellStyle name="Normal 16 2 2 3 2 2 2 3" xfId="1117"/>
    <cellStyle name="Normal 16 2 2 3 2 2 2 4" xfId="1118"/>
    <cellStyle name="Normal 16 2 2 3 2 2 2 5" xfId="1119"/>
    <cellStyle name="Normal 16 2 2 3 2 2 2 6" xfId="1120"/>
    <cellStyle name="Normal 16 2 2 3 2 2 2 7" xfId="1121"/>
    <cellStyle name="Normal 16 2 2 3 2 2 2 8" xfId="1122"/>
    <cellStyle name="Normal 16 2 2 3 2 2 3" xfId="1123"/>
    <cellStyle name="Normal 16 2 2 3 2 2 4" xfId="1124"/>
    <cellStyle name="Normal 16 2 2 3 2 2 5" xfId="1125"/>
    <cellStyle name="Normal 16 2 2 3 2 2 6" xfId="1126"/>
    <cellStyle name="Normal 16 2 2 3 2 2 7" xfId="1127"/>
    <cellStyle name="Normal 16 2 2 3 2 2 8" xfId="1128"/>
    <cellStyle name="Normal 16 2 2 3 2 3" xfId="1129"/>
    <cellStyle name="Normal 16 2 2 3 2 4" xfId="1130"/>
    <cellStyle name="Normal 16 2 2 3 2 5" xfId="1131"/>
    <cellStyle name="Normal 16 2 2 3 2 6" xfId="1132"/>
    <cellStyle name="Normal 16 2 2 3 2 7" xfId="1133"/>
    <cellStyle name="Normal 16 2 2 3 2 8" xfId="1134"/>
    <cellStyle name="Normal 16 2 2 3 2 9" xfId="1135"/>
    <cellStyle name="Normal 16 2 2 3 3" xfId="1136"/>
    <cellStyle name="Normal 16 2 2 3 4" xfId="1137"/>
    <cellStyle name="Normal 16 2 2 3 4 2" xfId="1138"/>
    <cellStyle name="Normal 16 2 2 3 4 3" xfId="1139"/>
    <cellStyle name="Normal 16 2 2 3 4 4" xfId="1140"/>
    <cellStyle name="Normal 16 2 2 3 4 5" xfId="1141"/>
    <cellStyle name="Normal 16 2 2 3 4 6" xfId="1142"/>
    <cellStyle name="Normal 16 2 2 3 4 7" xfId="1143"/>
    <cellStyle name="Normal 16 2 2 3 4 8" xfId="1144"/>
    <cellStyle name="Normal 16 2 2 3 5" xfId="1145"/>
    <cellStyle name="Normal 16 2 2 3 6" xfId="1146"/>
    <cellStyle name="Normal 16 2 2 3 7" xfId="1147"/>
    <cellStyle name="Normal 16 2 2 3 8" xfId="1148"/>
    <cellStyle name="Normal 16 2 2 3 9" xfId="1149"/>
    <cellStyle name="Normal 16 2 2 4" xfId="1150"/>
    <cellStyle name="Normal 16 2 2 5" xfId="1151"/>
    <cellStyle name="Normal 16 2 2 6" xfId="1152"/>
    <cellStyle name="Normal 16 2 2 7" xfId="1153"/>
    <cellStyle name="Normal 16 2 2 8" xfId="1154"/>
    <cellStyle name="Normal 16 2 2 9" xfId="1155"/>
    <cellStyle name="Normal 16 2 20" xfId="1156"/>
    <cellStyle name="Normal 16 2 21" xfId="1157"/>
    <cellStyle name="Normal 16 2 22" xfId="1158"/>
    <cellStyle name="Normal 16 2 3" xfId="1159"/>
    <cellStyle name="Normal 16 2 4" xfId="1160"/>
    <cellStyle name="Normal 16 2 5" xfId="1161"/>
    <cellStyle name="Normal 16 2 6" xfId="1162"/>
    <cellStyle name="Normal 16 2 7" xfId="1163"/>
    <cellStyle name="Normal 16 2 7 10" xfId="1164"/>
    <cellStyle name="Normal 16 2 7 2" xfId="1165"/>
    <cellStyle name="Normal 16 2 7 2 2" xfId="1166"/>
    <cellStyle name="Normal 16 2 7 2 2 2" xfId="1167"/>
    <cellStyle name="Normal 16 2 7 2 2 2 2" xfId="1168"/>
    <cellStyle name="Normal 16 2 7 2 2 2 3" xfId="1169"/>
    <cellStyle name="Normal 16 2 7 2 2 2 4" xfId="1170"/>
    <cellStyle name="Normal 16 2 7 2 2 2 5" xfId="1171"/>
    <cellStyle name="Normal 16 2 7 2 2 2 6" xfId="1172"/>
    <cellStyle name="Normal 16 2 7 2 2 2 7" xfId="1173"/>
    <cellStyle name="Normal 16 2 7 2 2 2 8" xfId="1174"/>
    <cellStyle name="Normal 16 2 7 2 2 3" xfId="1175"/>
    <cellStyle name="Normal 16 2 7 2 2 4" xfId="1176"/>
    <cellStyle name="Normal 16 2 7 2 2 5" xfId="1177"/>
    <cellStyle name="Normal 16 2 7 2 2 6" xfId="1178"/>
    <cellStyle name="Normal 16 2 7 2 2 7" xfId="1179"/>
    <cellStyle name="Normal 16 2 7 2 2 8" xfId="1180"/>
    <cellStyle name="Normal 16 2 7 2 3" xfId="1181"/>
    <cellStyle name="Normal 16 2 7 2 4" xfId="1182"/>
    <cellStyle name="Normal 16 2 7 2 5" xfId="1183"/>
    <cellStyle name="Normal 16 2 7 2 6" xfId="1184"/>
    <cellStyle name="Normal 16 2 7 2 7" xfId="1185"/>
    <cellStyle name="Normal 16 2 7 2 8" xfId="1186"/>
    <cellStyle name="Normal 16 2 7 2 9" xfId="1187"/>
    <cellStyle name="Normal 16 2 7 3" xfId="1188"/>
    <cellStyle name="Normal 16 2 7 4" xfId="1189"/>
    <cellStyle name="Normal 16 2 7 4 2" xfId="1190"/>
    <cellStyle name="Normal 16 2 7 4 3" xfId="1191"/>
    <cellStyle name="Normal 16 2 7 4 4" xfId="1192"/>
    <cellStyle name="Normal 16 2 7 4 5" xfId="1193"/>
    <cellStyle name="Normal 16 2 7 4 6" xfId="1194"/>
    <cellStyle name="Normal 16 2 7 4 7" xfId="1195"/>
    <cellStyle name="Normal 16 2 7 4 8" xfId="1196"/>
    <cellStyle name="Normal 16 2 7 5" xfId="1197"/>
    <cellStyle name="Normal 16 2 7 6" xfId="1198"/>
    <cellStyle name="Normal 16 2 7 7" xfId="1199"/>
    <cellStyle name="Normal 16 2 7 8" xfId="1200"/>
    <cellStyle name="Normal 16 2 7 9" xfId="1201"/>
    <cellStyle name="Normal 16 2 8" xfId="1202"/>
    <cellStyle name="Normal 16 2 9" xfId="1203"/>
    <cellStyle name="Normal 16 3" xfId="1204"/>
    <cellStyle name="Normal 16 3 10" xfId="1205"/>
    <cellStyle name="Normal 16 3 10 2" xfId="1206"/>
    <cellStyle name="Normal 16 3 10 2 2" xfId="1207"/>
    <cellStyle name="Normal 16 3 10 2 2 2" xfId="1208"/>
    <cellStyle name="Normal 16 3 10 2 2 3" xfId="1209"/>
    <cellStyle name="Normal 16 3 10 2 2 4" xfId="1210"/>
    <cellStyle name="Normal 16 3 10 2 2 5" xfId="1211"/>
    <cellStyle name="Normal 16 3 10 2 2 6" xfId="1212"/>
    <cellStyle name="Normal 16 3 10 2 2 7" xfId="1213"/>
    <cellStyle name="Normal 16 3 10 2 2 8" xfId="1214"/>
    <cellStyle name="Normal 16 3 10 2 3" xfId="1215"/>
    <cellStyle name="Normal 16 3 10 2 4" xfId="1216"/>
    <cellStyle name="Normal 16 3 10 2 5" xfId="1217"/>
    <cellStyle name="Normal 16 3 10 2 6" xfId="1218"/>
    <cellStyle name="Normal 16 3 10 2 7" xfId="1219"/>
    <cellStyle name="Normal 16 3 10 2 8" xfId="1220"/>
    <cellStyle name="Normal 16 3 10 3" xfId="1221"/>
    <cellStyle name="Normal 16 3 10 4" xfId="1222"/>
    <cellStyle name="Normal 16 3 10 5" xfId="1223"/>
    <cellStyle name="Normal 16 3 10 6" xfId="1224"/>
    <cellStyle name="Normal 16 3 10 7" xfId="1225"/>
    <cellStyle name="Normal 16 3 10 8" xfId="1226"/>
    <cellStyle name="Normal 16 3 10 9" xfId="1227"/>
    <cellStyle name="Normal 16 3 11" xfId="1228"/>
    <cellStyle name="Normal 16 3 11 2" xfId="1229"/>
    <cellStyle name="Normal 16 3 11 3" xfId="1230"/>
    <cellStyle name="Normal 16 3 11 4" xfId="1231"/>
    <cellStyle name="Normal 16 3 11 5" xfId="1232"/>
    <cellStyle name="Normal 16 3 11 6" xfId="1233"/>
    <cellStyle name="Normal 16 3 11 7" xfId="1234"/>
    <cellStyle name="Normal 16 3 11 8" xfId="1235"/>
    <cellStyle name="Normal 16 3 12" xfId="1236"/>
    <cellStyle name="Normal 16 3 13" xfId="1237"/>
    <cellStyle name="Normal 16 3 14" xfId="1238"/>
    <cellStyle name="Normal 16 3 15" xfId="1239"/>
    <cellStyle name="Normal 16 3 16" xfId="1240"/>
    <cellStyle name="Normal 16 3 17" xfId="1241"/>
    <cellStyle name="Normal 16 3 2" xfId="1242"/>
    <cellStyle name="Normal 16 3 2 10" xfId="1243"/>
    <cellStyle name="Normal 16 3 2 10 2" xfId="1244"/>
    <cellStyle name="Normal 16 3 2 10 2 2" xfId="1245"/>
    <cellStyle name="Normal 16 3 2 10 2 2 2" xfId="1246"/>
    <cellStyle name="Normal 16 3 2 10 2 2 3" xfId="1247"/>
    <cellStyle name="Normal 16 3 2 10 2 2 4" xfId="1248"/>
    <cellStyle name="Normal 16 3 2 10 2 2 5" xfId="1249"/>
    <cellStyle name="Normal 16 3 2 10 2 2 6" xfId="1250"/>
    <cellStyle name="Normal 16 3 2 10 2 2 7" xfId="1251"/>
    <cellStyle name="Normal 16 3 2 10 2 2 8" xfId="1252"/>
    <cellStyle name="Normal 16 3 2 10 2 3" xfId="1253"/>
    <cellStyle name="Normal 16 3 2 10 2 4" xfId="1254"/>
    <cellStyle name="Normal 16 3 2 10 2 5" xfId="1255"/>
    <cellStyle name="Normal 16 3 2 10 2 6" xfId="1256"/>
    <cellStyle name="Normal 16 3 2 10 2 7" xfId="1257"/>
    <cellStyle name="Normal 16 3 2 10 2 8" xfId="1258"/>
    <cellStyle name="Normal 16 3 2 10 3" xfId="1259"/>
    <cellStyle name="Normal 16 3 2 10 4" xfId="1260"/>
    <cellStyle name="Normal 16 3 2 10 5" xfId="1261"/>
    <cellStyle name="Normal 16 3 2 10 6" xfId="1262"/>
    <cellStyle name="Normal 16 3 2 10 7" xfId="1263"/>
    <cellStyle name="Normal 16 3 2 10 8" xfId="1264"/>
    <cellStyle name="Normal 16 3 2 10 9" xfId="1265"/>
    <cellStyle name="Normal 16 3 2 11" xfId="1266"/>
    <cellStyle name="Normal 16 3 2 11 2" xfId="1267"/>
    <cellStyle name="Normal 16 3 2 11 3" xfId="1268"/>
    <cellStyle name="Normal 16 3 2 11 4" xfId="1269"/>
    <cellStyle name="Normal 16 3 2 11 5" xfId="1270"/>
    <cellStyle name="Normal 16 3 2 11 6" xfId="1271"/>
    <cellStyle name="Normal 16 3 2 11 7" xfId="1272"/>
    <cellStyle name="Normal 16 3 2 11 8" xfId="1273"/>
    <cellStyle name="Normal 16 3 2 12" xfId="1274"/>
    <cellStyle name="Normal 16 3 2 13" xfId="1275"/>
    <cellStyle name="Normal 16 3 2 14" xfId="1276"/>
    <cellStyle name="Normal 16 3 2 15" xfId="1277"/>
    <cellStyle name="Normal 16 3 2 16" xfId="1278"/>
    <cellStyle name="Normal 16 3 2 17" xfId="1279"/>
    <cellStyle name="Normal 16 3 2 2" xfId="1280"/>
    <cellStyle name="Normal 16 3 2 2 10" xfId="1281"/>
    <cellStyle name="Normal 16 3 2 2 2" xfId="1282"/>
    <cellStyle name="Normal 16 3 2 2 2 2" xfId="1283"/>
    <cellStyle name="Normal 16 3 2 2 2 2 2" xfId="1284"/>
    <cellStyle name="Normal 16 3 2 2 2 2 2 2" xfId="1285"/>
    <cellStyle name="Normal 16 3 2 2 2 2 2 3" xfId="1286"/>
    <cellStyle name="Normal 16 3 2 2 2 2 2 4" xfId="1287"/>
    <cellStyle name="Normal 16 3 2 2 2 2 2 5" xfId="1288"/>
    <cellStyle name="Normal 16 3 2 2 2 2 2 6" xfId="1289"/>
    <cellStyle name="Normal 16 3 2 2 2 2 2 7" xfId="1290"/>
    <cellStyle name="Normal 16 3 2 2 2 2 2 8" xfId="1291"/>
    <cellStyle name="Normal 16 3 2 2 2 2 3" xfId="1292"/>
    <cellStyle name="Normal 16 3 2 2 2 2 4" xfId="1293"/>
    <cellStyle name="Normal 16 3 2 2 2 2 5" xfId="1294"/>
    <cellStyle name="Normal 16 3 2 2 2 2 6" xfId="1295"/>
    <cellStyle name="Normal 16 3 2 2 2 2 7" xfId="1296"/>
    <cellStyle name="Normal 16 3 2 2 2 2 8" xfId="1297"/>
    <cellStyle name="Normal 16 3 2 2 2 3" xfId="1298"/>
    <cellStyle name="Normal 16 3 2 2 2 4" xfId="1299"/>
    <cellStyle name="Normal 16 3 2 2 2 5" xfId="1300"/>
    <cellStyle name="Normal 16 3 2 2 2 6" xfId="1301"/>
    <cellStyle name="Normal 16 3 2 2 2 7" xfId="1302"/>
    <cellStyle name="Normal 16 3 2 2 2 8" xfId="1303"/>
    <cellStyle name="Normal 16 3 2 2 2 9" xfId="1304"/>
    <cellStyle name="Normal 16 3 2 2 3" xfId="1305"/>
    <cellStyle name="Normal 16 3 2 2 4" xfId="1306"/>
    <cellStyle name="Normal 16 3 2 2 4 2" xfId="1307"/>
    <cellStyle name="Normal 16 3 2 2 4 3" xfId="1308"/>
    <cellStyle name="Normal 16 3 2 2 4 4" xfId="1309"/>
    <cellStyle name="Normal 16 3 2 2 4 5" xfId="1310"/>
    <cellStyle name="Normal 16 3 2 2 4 6" xfId="1311"/>
    <cellStyle name="Normal 16 3 2 2 4 7" xfId="1312"/>
    <cellStyle name="Normal 16 3 2 2 4 8" xfId="1313"/>
    <cellStyle name="Normal 16 3 2 2 5" xfId="1314"/>
    <cellStyle name="Normal 16 3 2 2 6" xfId="1315"/>
    <cellStyle name="Normal 16 3 2 2 7" xfId="1316"/>
    <cellStyle name="Normal 16 3 2 2 8" xfId="1317"/>
    <cellStyle name="Normal 16 3 2 2 9" xfId="1318"/>
    <cellStyle name="Normal 16 3 2 3" xfId="1319"/>
    <cellStyle name="Normal 16 3 2 4" xfId="1320"/>
    <cellStyle name="Normal 16 3 2 5" xfId="1321"/>
    <cellStyle name="Normal 16 3 2 6" xfId="1322"/>
    <cellStyle name="Normal 16 3 2 7" xfId="1323"/>
    <cellStyle name="Normal 16 3 2 8" xfId="1324"/>
    <cellStyle name="Normal 16 3 2 9" xfId="1325"/>
    <cellStyle name="Normal 16 3 3" xfId="1326"/>
    <cellStyle name="Normal 16 3 3 10" xfId="1327"/>
    <cellStyle name="Normal 16 3 3 2" xfId="1328"/>
    <cellStyle name="Normal 16 3 3 2 2" xfId="1329"/>
    <cellStyle name="Normal 16 3 3 2 2 2" xfId="1330"/>
    <cellStyle name="Normal 16 3 3 2 2 2 2" xfId="1331"/>
    <cellStyle name="Normal 16 3 3 2 2 2 3" xfId="1332"/>
    <cellStyle name="Normal 16 3 3 2 2 2 4" xfId="1333"/>
    <cellStyle name="Normal 16 3 3 2 2 2 5" xfId="1334"/>
    <cellStyle name="Normal 16 3 3 2 2 2 6" xfId="1335"/>
    <cellStyle name="Normal 16 3 3 2 2 2 7" xfId="1336"/>
    <cellStyle name="Normal 16 3 3 2 2 2 8" xfId="1337"/>
    <cellStyle name="Normal 16 3 3 2 2 3" xfId="1338"/>
    <cellStyle name="Normal 16 3 3 2 2 4" xfId="1339"/>
    <cellStyle name="Normal 16 3 3 2 2 5" xfId="1340"/>
    <cellStyle name="Normal 16 3 3 2 2 6" xfId="1341"/>
    <cellStyle name="Normal 16 3 3 2 2 7" xfId="1342"/>
    <cellStyle name="Normal 16 3 3 2 2 8" xfId="1343"/>
    <cellStyle name="Normal 16 3 3 2 3" xfId="1344"/>
    <cellStyle name="Normal 16 3 3 2 4" xfId="1345"/>
    <cellStyle name="Normal 16 3 3 2 5" xfId="1346"/>
    <cellStyle name="Normal 16 3 3 2 6" xfId="1347"/>
    <cellStyle name="Normal 16 3 3 2 7" xfId="1348"/>
    <cellStyle name="Normal 16 3 3 2 8" xfId="1349"/>
    <cellStyle name="Normal 16 3 3 2 9" xfId="1350"/>
    <cellStyle name="Normal 16 3 3 3" xfId="1351"/>
    <cellStyle name="Normal 16 3 3 4" xfId="1352"/>
    <cellStyle name="Normal 16 3 3 4 2" xfId="1353"/>
    <cellStyle name="Normal 16 3 3 4 3" xfId="1354"/>
    <cellStyle name="Normal 16 3 3 4 4" xfId="1355"/>
    <cellStyle name="Normal 16 3 3 4 5" xfId="1356"/>
    <cellStyle name="Normal 16 3 3 4 6" xfId="1357"/>
    <cellStyle name="Normal 16 3 3 4 7" xfId="1358"/>
    <cellStyle name="Normal 16 3 3 4 8" xfId="1359"/>
    <cellStyle name="Normal 16 3 3 5" xfId="1360"/>
    <cellStyle name="Normal 16 3 3 6" xfId="1361"/>
    <cellStyle name="Normal 16 3 3 7" xfId="1362"/>
    <cellStyle name="Normal 16 3 3 8" xfId="1363"/>
    <cellStyle name="Normal 16 3 3 9" xfId="1364"/>
    <cellStyle name="Normal 16 3 4" xfId="1365"/>
    <cellStyle name="Normal 16 3 5" xfId="1366"/>
    <cellStyle name="Normal 16 3 6" xfId="1367"/>
    <cellStyle name="Normal 16 3 7" xfId="1368"/>
    <cellStyle name="Normal 16 3 8" xfId="1369"/>
    <cellStyle name="Normal 16 3 9" xfId="1370"/>
    <cellStyle name="Normal 16 4" xfId="1371"/>
    <cellStyle name="Normal 16 5" xfId="1372"/>
    <cellStyle name="Normal 16 6" xfId="1373"/>
    <cellStyle name="Normal 16 7" xfId="1374"/>
    <cellStyle name="Normal 16 8" xfId="1375"/>
    <cellStyle name="Normal 16 9" xfId="1376"/>
    <cellStyle name="Normal 17" xfId="1377"/>
    <cellStyle name="Normal 17 10" xfId="1378"/>
    <cellStyle name="Normal 17 11" xfId="1379"/>
    <cellStyle name="Normal 17 12" xfId="1380"/>
    <cellStyle name="Normal 17 13" xfId="1381"/>
    <cellStyle name="Normal 17 14" xfId="1382"/>
    <cellStyle name="Normal 17 15" xfId="1383"/>
    <cellStyle name="Normal 17 16" xfId="1384"/>
    <cellStyle name="Normal 17 17" xfId="1385"/>
    <cellStyle name="Normal 17 18" xfId="1386"/>
    <cellStyle name="Normal 17 19" xfId="1387"/>
    <cellStyle name="Normal 17 2" xfId="1388"/>
    <cellStyle name="Normal 17 20" xfId="1389"/>
    <cellStyle name="Normal 17 21" xfId="1390"/>
    <cellStyle name="Normal 17 22" xfId="1391"/>
    <cellStyle name="Normal 17 23" xfId="1392"/>
    <cellStyle name="Normal 17 3" xfId="1393"/>
    <cellStyle name="Normal 17 4" xfId="1394"/>
    <cellStyle name="Normal 17 5" xfId="1395"/>
    <cellStyle name="Normal 17 6" xfId="1396"/>
    <cellStyle name="Normal 17 7" xfId="1397"/>
    <cellStyle name="Normal 17 8" xfId="1398"/>
    <cellStyle name="Normal 17 9" xfId="1399"/>
    <cellStyle name="Normal 18" xfId="1400"/>
    <cellStyle name="Normal 18 10" xfId="1401"/>
    <cellStyle name="Normal 18 11" xfId="1402"/>
    <cellStyle name="Normal 18 12" xfId="1403"/>
    <cellStyle name="Normal 18 13" xfId="1404"/>
    <cellStyle name="Normal 18 14" xfId="1405"/>
    <cellStyle name="Normal 18 15" xfId="1406"/>
    <cellStyle name="Normal 18 16" xfId="1407"/>
    <cellStyle name="Normal 18 17" xfId="1408"/>
    <cellStyle name="Normal 18 18" xfId="1409"/>
    <cellStyle name="Normal 18 19" xfId="1410"/>
    <cellStyle name="Normal 18 2" xfId="1411"/>
    <cellStyle name="Normal 18 20" xfId="1412"/>
    <cellStyle name="Normal 18 21" xfId="1413"/>
    <cellStyle name="Normal 18 22" xfId="1414"/>
    <cellStyle name="Normal 18 23" xfId="1415"/>
    <cellStyle name="Normal 18 3" xfId="1416"/>
    <cellStyle name="Normal 18 4" xfId="1417"/>
    <cellStyle name="Normal 18 5" xfId="1418"/>
    <cellStyle name="Normal 18 6" xfId="1419"/>
    <cellStyle name="Normal 18 7" xfId="1420"/>
    <cellStyle name="Normal 18 8" xfId="1421"/>
    <cellStyle name="Normal 18 9" xfId="1422"/>
    <cellStyle name="Normal 19" xfId="1423"/>
    <cellStyle name="Normal 19 2" xfId="1424"/>
    <cellStyle name="Normal 19 3" xfId="1425"/>
    <cellStyle name="Normal 19 4" xfId="1426"/>
    <cellStyle name="Normal 19 5" xfId="1427"/>
    <cellStyle name="Normal 19 6" xfId="1428"/>
    <cellStyle name="Normal 19 7" xfId="1429"/>
    <cellStyle name="Normal 19 8" xfId="1430"/>
    <cellStyle name="Normal 2" xfId="1431"/>
    <cellStyle name="Normal 2 10" xfId="1432"/>
    <cellStyle name="Normal 2 11" xfId="1433"/>
    <cellStyle name="Normal 2 12" xfId="1434"/>
    <cellStyle name="Normal 2 12 10" xfId="1435"/>
    <cellStyle name="Normal 2 12 11" xfId="1436"/>
    <cellStyle name="Normal 2 12 12" xfId="1437"/>
    <cellStyle name="Normal 2 12 13" xfId="1438"/>
    <cellStyle name="Normal 2 12 14" xfId="1439"/>
    <cellStyle name="Normal 2 12 15" xfId="1440"/>
    <cellStyle name="Normal 2 12 15 2" xfId="1441"/>
    <cellStyle name="Normal 2 12 15 2 2" xfId="1442"/>
    <cellStyle name="Normal 2 12 15 2 2 2" xfId="1443"/>
    <cellStyle name="Normal 2 12 15 2 2 3" xfId="1444"/>
    <cellStyle name="Normal 2 12 15 2 2 4" xfId="1445"/>
    <cellStyle name="Normal 2 12 15 2 2 5" xfId="1446"/>
    <cellStyle name="Normal 2 12 15 2 2 6" xfId="1447"/>
    <cellStyle name="Normal 2 12 15 2 2 7" xfId="1448"/>
    <cellStyle name="Normal 2 12 15 2 2 8" xfId="1449"/>
    <cellStyle name="Normal 2 12 15 2 3" xfId="1450"/>
    <cellStyle name="Normal 2 12 15 2 4" xfId="1451"/>
    <cellStyle name="Normal 2 12 15 2 5" xfId="1452"/>
    <cellStyle name="Normal 2 12 15 2 6" xfId="1453"/>
    <cellStyle name="Normal 2 12 15 2 7" xfId="1454"/>
    <cellStyle name="Normal 2 12 15 2 8" xfId="1455"/>
    <cellStyle name="Normal 2 12 15 3" xfId="1456"/>
    <cellStyle name="Normal 2 12 15 4" xfId="1457"/>
    <cellStyle name="Normal 2 12 15 5" xfId="1458"/>
    <cellStyle name="Normal 2 12 15 6" xfId="1459"/>
    <cellStyle name="Normal 2 12 15 7" xfId="1460"/>
    <cellStyle name="Normal 2 12 15 8" xfId="1461"/>
    <cellStyle name="Normal 2 12 15 9" xfId="1462"/>
    <cellStyle name="Normal 2 12 16" xfId="1463"/>
    <cellStyle name="Normal 2 12 16 2" xfId="1464"/>
    <cellStyle name="Normal 2 12 16 3" xfId="1465"/>
    <cellStyle name="Normal 2 12 16 4" xfId="1466"/>
    <cellStyle name="Normal 2 12 16 5" xfId="1467"/>
    <cellStyle name="Normal 2 12 16 6" xfId="1468"/>
    <cellStyle name="Normal 2 12 16 7" xfId="1469"/>
    <cellStyle name="Normal 2 12 16 8" xfId="1470"/>
    <cellStyle name="Normal 2 12 17" xfId="1471"/>
    <cellStyle name="Normal 2 12 18" xfId="1472"/>
    <cellStyle name="Normal 2 12 19" xfId="1473"/>
    <cellStyle name="Normal 2 12 2" xfId="1474"/>
    <cellStyle name="Normal 2 12 2 10" xfId="1475"/>
    <cellStyle name="Normal 2 12 2 11" xfId="1476"/>
    <cellStyle name="Normal 2 12 2 12" xfId="1477"/>
    <cellStyle name="Normal 2 12 2 13" xfId="1478"/>
    <cellStyle name="Normal 2 12 2 14" xfId="1479"/>
    <cellStyle name="Normal 2 12 2 15" xfId="1480"/>
    <cellStyle name="Normal 2 12 2 15 2" xfId="1481"/>
    <cellStyle name="Normal 2 12 2 15 2 2" xfId="1482"/>
    <cellStyle name="Normal 2 12 2 15 2 2 2" xfId="1483"/>
    <cellStyle name="Normal 2 12 2 15 2 2 3" xfId="1484"/>
    <cellStyle name="Normal 2 12 2 15 2 2 4" xfId="1485"/>
    <cellStyle name="Normal 2 12 2 15 2 2 5" xfId="1486"/>
    <cellStyle name="Normal 2 12 2 15 2 2 6" xfId="1487"/>
    <cellStyle name="Normal 2 12 2 15 2 2 7" xfId="1488"/>
    <cellStyle name="Normal 2 12 2 15 2 2 8" xfId="1489"/>
    <cellStyle name="Normal 2 12 2 15 2 3" xfId="1490"/>
    <cellStyle name="Normal 2 12 2 15 2 4" xfId="1491"/>
    <cellStyle name="Normal 2 12 2 15 2 5" xfId="1492"/>
    <cellStyle name="Normal 2 12 2 15 2 6" xfId="1493"/>
    <cellStyle name="Normal 2 12 2 15 2 7" xfId="1494"/>
    <cellStyle name="Normal 2 12 2 15 2 8" xfId="1495"/>
    <cellStyle name="Normal 2 12 2 15 3" xfId="1496"/>
    <cellStyle name="Normal 2 12 2 15 4" xfId="1497"/>
    <cellStyle name="Normal 2 12 2 15 5" xfId="1498"/>
    <cellStyle name="Normal 2 12 2 15 6" xfId="1499"/>
    <cellStyle name="Normal 2 12 2 15 7" xfId="1500"/>
    <cellStyle name="Normal 2 12 2 15 8" xfId="1501"/>
    <cellStyle name="Normal 2 12 2 15 9" xfId="1502"/>
    <cellStyle name="Normal 2 12 2 16" xfId="1503"/>
    <cellStyle name="Normal 2 12 2 16 2" xfId="1504"/>
    <cellStyle name="Normal 2 12 2 16 3" xfId="1505"/>
    <cellStyle name="Normal 2 12 2 16 4" xfId="1506"/>
    <cellStyle name="Normal 2 12 2 16 5" xfId="1507"/>
    <cellStyle name="Normal 2 12 2 16 6" xfId="1508"/>
    <cellStyle name="Normal 2 12 2 16 7" xfId="1509"/>
    <cellStyle name="Normal 2 12 2 16 8" xfId="1510"/>
    <cellStyle name="Normal 2 12 2 17" xfId="1511"/>
    <cellStyle name="Normal 2 12 2 18" xfId="1512"/>
    <cellStyle name="Normal 2 12 2 19" xfId="1513"/>
    <cellStyle name="Normal 2 12 2 2" xfId="1514"/>
    <cellStyle name="Normal 2 12 2 2 10" xfId="1515"/>
    <cellStyle name="Normal 2 12 2 2 10 2" xfId="1516"/>
    <cellStyle name="Normal 2 12 2 2 10 2 2" xfId="1517"/>
    <cellStyle name="Normal 2 12 2 2 10 2 2 2" xfId="1518"/>
    <cellStyle name="Normal 2 12 2 2 10 2 2 3" xfId="1519"/>
    <cellStyle name="Normal 2 12 2 2 10 2 2 4" xfId="1520"/>
    <cellStyle name="Normal 2 12 2 2 10 2 2 5" xfId="1521"/>
    <cellStyle name="Normal 2 12 2 2 10 2 2 6" xfId="1522"/>
    <cellStyle name="Normal 2 12 2 2 10 2 2 7" xfId="1523"/>
    <cellStyle name="Normal 2 12 2 2 10 2 2 8" xfId="1524"/>
    <cellStyle name="Normal 2 12 2 2 10 2 3" xfId="1525"/>
    <cellStyle name="Normal 2 12 2 2 10 2 4" xfId="1526"/>
    <cellStyle name="Normal 2 12 2 2 10 2 5" xfId="1527"/>
    <cellStyle name="Normal 2 12 2 2 10 2 6" xfId="1528"/>
    <cellStyle name="Normal 2 12 2 2 10 2 7" xfId="1529"/>
    <cellStyle name="Normal 2 12 2 2 10 2 8" xfId="1530"/>
    <cellStyle name="Normal 2 12 2 2 10 3" xfId="1531"/>
    <cellStyle name="Normal 2 12 2 2 10 4" xfId="1532"/>
    <cellStyle name="Normal 2 12 2 2 10 5" xfId="1533"/>
    <cellStyle name="Normal 2 12 2 2 10 6" xfId="1534"/>
    <cellStyle name="Normal 2 12 2 2 10 7" xfId="1535"/>
    <cellStyle name="Normal 2 12 2 2 10 8" xfId="1536"/>
    <cellStyle name="Normal 2 12 2 2 10 9" xfId="1537"/>
    <cellStyle name="Normal 2 12 2 2 11" xfId="1538"/>
    <cellStyle name="Normal 2 12 2 2 11 2" xfId="1539"/>
    <cellStyle name="Normal 2 12 2 2 11 3" xfId="1540"/>
    <cellStyle name="Normal 2 12 2 2 11 4" xfId="1541"/>
    <cellStyle name="Normal 2 12 2 2 11 5" xfId="1542"/>
    <cellStyle name="Normal 2 12 2 2 11 6" xfId="1543"/>
    <cellStyle name="Normal 2 12 2 2 11 7" xfId="1544"/>
    <cellStyle name="Normal 2 12 2 2 11 8" xfId="1545"/>
    <cellStyle name="Normal 2 12 2 2 12" xfId="1546"/>
    <cellStyle name="Normal 2 12 2 2 13" xfId="1547"/>
    <cellStyle name="Normal 2 12 2 2 14" xfId="1548"/>
    <cellStyle name="Normal 2 12 2 2 15" xfId="1549"/>
    <cellStyle name="Normal 2 12 2 2 16" xfId="1550"/>
    <cellStyle name="Normal 2 12 2 2 17" xfId="1551"/>
    <cellStyle name="Normal 2 12 2 2 2" xfId="1552"/>
    <cellStyle name="Normal 2 12 2 2 2 10" xfId="1553"/>
    <cellStyle name="Normal 2 12 2 2 2 10 2" xfId="1554"/>
    <cellStyle name="Normal 2 12 2 2 2 10 2 2" xfId="1555"/>
    <cellStyle name="Normal 2 12 2 2 2 10 2 2 2" xfId="1556"/>
    <cellStyle name="Normal 2 12 2 2 2 10 2 2 3" xfId="1557"/>
    <cellStyle name="Normal 2 12 2 2 2 10 2 2 4" xfId="1558"/>
    <cellStyle name="Normal 2 12 2 2 2 10 2 2 5" xfId="1559"/>
    <cellStyle name="Normal 2 12 2 2 2 10 2 2 6" xfId="1560"/>
    <cellStyle name="Normal 2 12 2 2 2 10 2 2 7" xfId="1561"/>
    <cellStyle name="Normal 2 12 2 2 2 10 2 2 8" xfId="1562"/>
    <cellStyle name="Normal 2 12 2 2 2 10 2 3" xfId="1563"/>
    <cellStyle name="Normal 2 12 2 2 2 10 2 4" xfId="1564"/>
    <cellStyle name="Normal 2 12 2 2 2 10 2 5" xfId="1565"/>
    <cellStyle name="Normal 2 12 2 2 2 10 2 6" xfId="1566"/>
    <cellStyle name="Normal 2 12 2 2 2 10 2 7" xfId="1567"/>
    <cellStyle name="Normal 2 12 2 2 2 10 2 8" xfId="1568"/>
    <cellStyle name="Normal 2 12 2 2 2 10 3" xfId="1569"/>
    <cellStyle name="Normal 2 12 2 2 2 10 4" xfId="1570"/>
    <cellStyle name="Normal 2 12 2 2 2 10 5" xfId="1571"/>
    <cellStyle name="Normal 2 12 2 2 2 10 6" xfId="1572"/>
    <cellStyle name="Normal 2 12 2 2 2 10 7" xfId="1573"/>
    <cellStyle name="Normal 2 12 2 2 2 10 8" xfId="1574"/>
    <cellStyle name="Normal 2 12 2 2 2 10 9" xfId="1575"/>
    <cellStyle name="Normal 2 12 2 2 2 11" xfId="1576"/>
    <cellStyle name="Normal 2 12 2 2 2 11 2" xfId="1577"/>
    <cellStyle name="Normal 2 12 2 2 2 11 3" xfId="1578"/>
    <cellStyle name="Normal 2 12 2 2 2 11 4" xfId="1579"/>
    <cellStyle name="Normal 2 12 2 2 2 11 5" xfId="1580"/>
    <cellStyle name="Normal 2 12 2 2 2 11 6" xfId="1581"/>
    <cellStyle name="Normal 2 12 2 2 2 11 7" xfId="1582"/>
    <cellStyle name="Normal 2 12 2 2 2 11 8" xfId="1583"/>
    <cellStyle name="Normal 2 12 2 2 2 12" xfId="1584"/>
    <cellStyle name="Normal 2 12 2 2 2 13" xfId="1585"/>
    <cellStyle name="Normal 2 12 2 2 2 14" xfId="1586"/>
    <cellStyle name="Normal 2 12 2 2 2 15" xfId="1587"/>
    <cellStyle name="Normal 2 12 2 2 2 16" xfId="1588"/>
    <cellStyle name="Normal 2 12 2 2 2 17" xfId="1589"/>
    <cellStyle name="Normal 2 12 2 2 2 2" xfId="1590"/>
    <cellStyle name="Normal 2 12 2 2 2 2 10" xfId="1591"/>
    <cellStyle name="Normal 2 12 2 2 2 2 2" xfId="1592"/>
    <cellStyle name="Normal 2 12 2 2 2 2 2 2" xfId="1593"/>
    <cellStyle name="Normal 2 12 2 2 2 2 2 2 2" xfId="1594"/>
    <cellStyle name="Normal 2 12 2 2 2 2 2 2 2 2" xfId="1595"/>
    <cellStyle name="Normal 2 12 2 2 2 2 2 2 2 3" xfId="1596"/>
    <cellStyle name="Normal 2 12 2 2 2 2 2 2 2 4" xfId="1597"/>
    <cellStyle name="Normal 2 12 2 2 2 2 2 2 2 5" xfId="1598"/>
    <cellStyle name="Normal 2 12 2 2 2 2 2 2 2 6" xfId="1599"/>
    <cellStyle name="Normal 2 12 2 2 2 2 2 2 2 7" xfId="1600"/>
    <cellStyle name="Normal 2 12 2 2 2 2 2 2 2 8" xfId="1601"/>
    <cellStyle name="Normal 2 12 2 2 2 2 2 2 3" xfId="1602"/>
    <cellStyle name="Normal 2 12 2 2 2 2 2 2 4" xfId="1603"/>
    <cellStyle name="Normal 2 12 2 2 2 2 2 2 5" xfId="1604"/>
    <cellStyle name="Normal 2 12 2 2 2 2 2 2 6" xfId="1605"/>
    <cellStyle name="Normal 2 12 2 2 2 2 2 2 7" xfId="1606"/>
    <cellStyle name="Normal 2 12 2 2 2 2 2 2 8" xfId="1607"/>
    <cellStyle name="Normal 2 12 2 2 2 2 2 3" xfId="1608"/>
    <cellStyle name="Normal 2 12 2 2 2 2 2 4" xfId="1609"/>
    <cellStyle name="Normal 2 12 2 2 2 2 2 5" xfId="1610"/>
    <cellStyle name="Normal 2 12 2 2 2 2 2 6" xfId="1611"/>
    <cellStyle name="Normal 2 12 2 2 2 2 2 7" xfId="1612"/>
    <cellStyle name="Normal 2 12 2 2 2 2 2 8" xfId="1613"/>
    <cellStyle name="Normal 2 12 2 2 2 2 2 9" xfId="1614"/>
    <cellStyle name="Normal 2 12 2 2 2 2 3" xfId="1615"/>
    <cellStyle name="Normal 2 12 2 2 2 2 4" xfId="1616"/>
    <cellStyle name="Normal 2 12 2 2 2 2 4 2" xfId="1617"/>
    <cellStyle name="Normal 2 12 2 2 2 2 4 3" xfId="1618"/>
    <cellStyle name="Normal 2 12 2 2 2 2 4 4" xfId="1619"/>
    <cellStyle name="Normal 2 12 2 2 2 2 4 5" xfId="1620"/>
    <cellStyle name="Normal 2 12 2 2 2 2 4 6" xfId="1621"/>
    <cellStyle name="Normal 2 12 2 2 2 2 4 7" xfId="1622"/>
    <cellStyle name="Normal 2 12 2 2 2 2 4 8" xfId="1623"/>
    <cellStyle name="Normal 2 12 2 2 2 2 5" xfId="1624"/>
    <cellStyle name="Normal 2 12 2 2 2 2 6" xfId="1625"/>
    <cellStyle name="Normal 2 12 2 2 2 2 7" xfId="1626"/>
    <cellStyle name="Normal 2 12 2 2 2 2 8" xfId="1627"/>
    <cellStyle name="Normal 2 12 2 2 2 2 9" xfId="1628"/>
    <cellStyle name="Normal 2 12 2 2 2 3" xfId="1629"/>
    <cellStyle name="Normal 2 12 2 2 2 4" xfId="1630"/>
    <cellStyle name="Normal 2 12 2 2 2 5" xfId="1631"/>
    <cellStyle name="Normal 2 12 2 2 2 6" xfId="1632"/>
    <cellStyle name="Normal 2 12 2 2 2 7" xfId="1633"/>
    <cellStyle name="Normal 2 12 2 2 2 8" xfId="1634"/>
    <cellStyle name="Normal 2 12 2 2 2 9" xfId="1635"/>
    <cellStyle name="Normal 2 12 2 2 3" xfId="1636"/>
    <cellStyle name="Normal 2 12 2 2 3 10" xfId="1637"/>
    <cellStyle name="Normal 2 12 2 2 3 2" xfId="1638"/>
    <cellStyle name="Normal 2 12 2 2 3 2 2" xfId="1639"/>
    <cellStyle name="Normal 2 12 2 2 3 2 2 2" xfId="1640"/>
    <cellStyle name="Normal 2 12 2 2 3 2 2 2 2" xfId="1641"/>
    <cellStyle name="Normal 2 12 2 2 3 2 2 2 3" xfId="1642"/>
    <cellStyle name="Normal 2 12 2 2 3 2 2 2 4" xfId="1643"/>
    <cellStyle name="Normal 2 12 2 2 3 2 2 2 5" xfId="1644"/>
    <cellStyle name="Normal 2 12 2 2 3 2 2 2 6" xfId="1645"/>
    <cellStyle name="Normal 2 12 2 2 3 2 2 2 7" xfId="1646"/>
    <cellStyle name="Normal 2 12 2 2 3 2 2 2 8" xfId="1647"/>
    <cellStyle name="Normal 2 12 2 2 3 2 2 3" xfId="1648"/>
    <cellStyle name="Normal 2 12 2 2 3 2 2 4" xfId="1649"/>
    <cellStyle name="Normal 2 12 2 2 3 2 2 5" xfId="1650"/>
    <cellStyle name="Normal 2 12 2 2 3 2 2 6" xfId="1651"/>
    <cellStyle name="Normal 2 12 2 2 3 2 2 7" xfId="1652"/>
    <cellStyle name="Normal 2 12 2 2 3 2 2 8" xfId="1653"/>
    <cellStyle name="Normal 2 12 2 2 3 2 3" xfId="1654"/>
    <cellStyle name="Normal 2 12 2 2 3 2 4" xfId="1655"/>
    <cellStyle name="Normal 2 12 2 2 3 2 5" xfId="1656"/>
    <cellStyle name="Normal 2 12 2 2 3 2 6" xfId="1657"/>
    <cellStyle name="Normal 2 12 2 2 3 2 7" xfId="1658"/>
    <cellStyle name="Normal 2 12 2 2 3 2 8" xfId="1659"/>
    <cellStyle name="Normal 2 12 2 2 3 2 9" xfId="1660"/>
    <cellStyle name="Normal 2 12 2 2 3 3" xfId="1661"/>
    <cellStyle name="Normal 2 12 2 2 3 4" xfId="1662"/>
    <cellStyle name="Normal 2 12 2 2 3 4 2" xfId="1663"/>
    <cellStyle name="Normal 2 12 2 2 3 4 3" xfId="1664"/>
    <cellStyle name="Normal 2 12 2 2 3 4 4" xfId="1665"/>
    <cellStyle name="Normal 2 12 2 2 3 4 5" xfId="1666"/>
    <cellStyle name="Normal 2 12 2 2 3 4 6" xfId="1667"/>
    <cellStyle name="Normal 2 12 2 2 3 4 7" xfId="1668"/>
    <cellStyle name="Normal 2 12 2 2 3 4 8" xfId="1669"/>
    <cellStyle name="Normal 2 12 2 2 3 5" xfId="1670"/>
    <cellStyle name="Normal 2 12 2 2 3 6" xfId="1671"/>
    <cellStyle name="Normal 2 12 2 2 3 7" xfId="1672"/>
    <cellStyle name="Normal 2 12 2 2 3 8" xfId="1673"/>
    <cellStyle name="Normal 2 12 2 2 3 9" xfId="1674"/>
    <cellStyle name="Normal 2 12 2 2 4" xfId="1675"/>
    <cellStyle name="Normal 2 12 2 2 5" xfId="1676"/>
    <cellStyle name="Normal 2 12 2 2 6" xfId="1677"/>
    <cellStyle name="Normal 2 12 2 2 7" xfId="1678"/>
    <cellStyle name="Normal 2 12 2 2 8" xfId="1679"/>
    <cellStyle name="Normal 2 12 2 2 9" xfId="1680"/>
    <cellStyle name="Normal 2 12 2 20" xfId="1681"/>
    <cellStyle name="Normal 2 12 2 21" xfId="1682"/>
    <cellStyle name="Normal 2 12 2 22" xfId="1683"/>
    <cellStyle name="Normal 2 12 2 3" xfId="1684"/>
    <cellStyle name="Normal 2 12 2 4" xfId="1685"/>
    <cellStyle name="Normal 2 12 2 5" xfId="1686"/>
    <cellStyle name="Normal 2 12 2 6" xfId="1687"/>
    <cellStyle name="Normal 2 12 2 7" xfId="1688"/>
    <cellStyle name="Normal 2 12 2 7 10" xfId="1689"/>
    <cellStyle name="Normal 2 12 2 7 2" xfId="1690"/>
    <cellStyle name="Normal 2 12 2 7 2 2" xfId="1691"/>
    <cellStyle name="Normal 2 12 2 7 2 2 2" xfId="1692"/>
    <cellStyle name="Normal 2 12 2 7 2 2 2 2" xfId="1693"/>
    <cellStyle name="Normal 2 12 2 7 2 2 2 3" xfId="1694"/>
    <cellStyle name="Normal 2 12 2 7 2 2 2 4" xfId="1695"/>
    <cellStyle name="Normal 2 12 2 7 2 2 2 5" xfId="1696"/>
    <cellStyle name="Normal 2 12 2 7 2 2 2 6" xfId="1697"/>
    <cellStyle name="Normal 2 12 2 7 2 2 2 7" xfId="1698"/>
    <cellStyle name="Normal 2 12 2 7 2 2 2 8" xfId="1699"/>
    <cellStyle name="Normal 2 12 2 7 2 2 3" xfId="1700"/>
    <cellStyle name="Normal 2 12 2 7 2 2 4" xfId="1701"/>
    <cellStyle name="Normal 2 12 2 7 2 2 5" xfId="1702"/>
    <cellStyle name="Normal 2 12 2 7 2 2 6" xfId="1703"/>
    <cellStyle name="Normal 2 12 2 7 2 2 7" xfId="1704"/>
    <cellStyle name="Normal 2 12 2 7 2 2 8" xfId="1705"/>
    <cellStyle name="Normal 2 12 2 7 2 3" xfId="1706"/>
    <cellStyle name="Normal 2 12 2 7 2 4" xfId="1707"/>
    <cellStyle name="Normal 2 12 2 7 2 5" xfId="1708"/>
    <cellStyle name="Normal 2 12 2 7 2 6" xfId="1709"/>
    <cellStyle name="Normal 2 12 2 7 2 7" xfId="1710"/>
    <cellStyle name="Normal 2 12 2 7 2 8" xfId="1711"/>
    <cellStyle name="Normal 2 12 2 7 2 9" xfId="1712"/>
    <cellStyle name="Normal 2 12 2 7 3" xfId="1713"/>
    <cellStyle name="Normal 2 12 2 7 4" xfId="1714"/>
    <cellStyle name="Normal 2 12 2 7 4 2" xfId="1715"/>
    <cellStyle name="Normal 2 12 2 7 4 3" xfId="1716"/>
    <cellStyle name="Normal 2 12 2 7 4 4" xfId="1717"/>
    <cellStyle name="Normal 2 12 2 7 4 5" xfId="1718"/>
    <cellStyle name="Normal 2 12 2 7 4 6" xfId="1719"/>
    <cellStyle name="Normal 2 12 2 7 4 7" xfId="1720"/>
    <cellStyle name="Normal 2 12 2 7 4 8" xfId="1721"/>
    <cellStyle name="Normal 2 12 2 7 5" xfId="1722"/>
    <cellStyle name="Normal 2 12 2 7 6" xfId="1723"/>
    <cellStyle name="Normal 2 12 2 7 7" xfId="1724"/>
    <cellStyle name="Normal 2 12 2 7 8" xfId="1725"/>
    <cellStyle name="Normal 2 12 2 7 9" xfId="1726"/>
    <cellStyle name="Normal 2 12 2 8" xfId="1727"/>
    <cellStyle name="Normal 2 12 2 9" xfId="1728"/>
    <cellStyle name="Normal 2 12 20" xfId="1729"/>
    <cellStyle name="Normal 2 12 21" xfId="1730"/>
    <cellStyle name="Normal 2 12 22" xfId="1731"/>
    <cellStyle name="Normal 2 12 3" xfId="1732"/>
    <cellStyle name="Normal 2 12 3 10" xfId="1733"/>
    <cellStyle name="Normal 2 12 3 10 2" xfId="1734"/>
    <cellStyle name="Normal 2 12 3 10 2 2" xfId="1735"/>
    <cellStyle name="Normal 2 12 3 10 2 2 2" xfId="1736"/>
    <cellStyle name="Normal 2 12 3 10 2 2 3" xfId="1737"/>
    <cellStyle name="Normal 2 12 3 10 2 2 4" xfId="1738"/>
    <cellStyle name="Normal 2 12 3 10 2 2 5" xfId="1739"/>
    <cellStyle name="Normal 2 12 3 10 2 2 6" xfId="1740"/>
    <cellStyle name="Normal 2 12 3 10 2 2 7" xfId="1741"/>
    <cellStyle name="Normal 2 12 3 10 2 2 8" xfId="1742"/>
    <cellStyle name="Normal 2 12 3 10 2 3" xfId="1743"/>
    <cellStyle name="Normal 2 12 3 10 2 4" xfId="1744"/>
    <cellStyle name="Normal 2 12 3 10 2 5" xfId="1745"/>
    <cellStyle name="Normal 2 12 3 10 2 6" xfId="1746"/>
    <cellStyle name="Normal 2 12 3 10 2 7" xfId="1747"/>
    <cellStyle name="Normal 2 12 3 10 2 8" xfId="1748"/>
    <cellStyle name="Normal 2 12 3 10 3" xfId="1749"/>
    <cellStyle name="Normal 2 12 3 10 4" xfId="1750"/>
    <cellStyle name="Normal 2 12 3 10 5" xfId="1751"/>
    <cellStyle name="Normal 2 12 3 10 6" xfId="1752"/>
    <cellStyle name="Normal 2 12 3 10 7" xfId="1753"/>
    <cellStyle name="Normal 2 12 3 10 8" xfId="1754"/>
    <cellStyle name="Normal 2 12 3 10 9" xfId="1755"/>
    <cellStyle name="Normal 2 12 3 11" xfId="1756"/>
    <cellStyle name="Normal 2 12 3 11 2" xfId="1757"/>
    <cellStyle name="Normal 2 12 3 11 3" xfId="1758"/>
    <cellStyle name="Normal 2 12 3 11 4" xfId="1759"/>
    <cellStyle name="Normal 2 12 3 11 5" xfId="1760"/>
    <cellStyle name="Normal 2 12 3 11 6" xfId="1761"/>
    <cellStyle name="Normal 2 12 3 11 7" xfId="1762"/>
    <cellStyle name="Normal 2 12 3 11 8" xfId="1763"/>
    <cellStyle name="Normal 2 12 3 12" xfId="1764"/>
    <cellStyle name="Normal 2 12 3 13" xfId="1765"/>
    <cellStyle name="Normal 2 12 3 14" xfId="1766"/>
    <cellStyle name="Normal 2 12 3 15" xfId="1767"/>
    <cellStyle name="Normal 2 12 3 16" xfId="1768"/>
    <cellStyle name="Normal 2 12 3 17" xfId="1769"/>
    <cellStyle name="Normal 2 12 3 2" xfId="1770"/>
    <cellStyle name="Normal 2 12 3 2 10" xfId="1771"/>
    <cellStyle name="Normal 2 12 3 2 10 2" xfId="1772"/>
    <cellStyle name="Normal 2 12 3 2 10 2 2" xfId="1773"/>
    <cellStyle name="Normal 2 12 3 2 10 2 2 2" xfId="1774"/>
    <cellStyle name="Normal 2 12 3 2 10 2 2 3" xfId="1775"/>
    <cellStyle name="Normal 2 12 3 2 10 2 2 4" xfId="1776"/>
    <cellStyle name="Normal 2 12 3 2 10 2 2 5" xfId="1777"/>
    <cellStyle name="Normal 2 12 3 2 10 2 2 6" xfId="1778"/>
    <cellStyle name="Normal 2 12 3 2 10 2 2 7" xfId="1779"/>
    <cellStyle name="Normal 2 12 3 2 10 2 2 8" xfId="1780"/>
    <cellStyle name="Normal 2 12 3 2 10 2 3" xfId="1781"/>
    <cellStyle name="Normal 2 12 3 2 10 2 4" xfId="1782"/>
    <cellStyle name="Normal 2 12 3 2 10 2 5" xfId="1783"/>
    <cellStyle name="Normal 2 12 3 2 10 2 6" xfId="1784"/>
    <cellStyle name="Normal 2 12 3 2 10 2 7" xfId="1785"/>
    <cellStyle name="Normal 2 12 3 2 10 2 8" xfId="1786"/>
    <cellStyle name="Normal 2 12 3 2 10 3" xfId="1787"/>
    <cellStyle name="Normal 2 12 3 2 10 4" xfId="1788"/>
    <cellStyle name="Normal 2 12 3 2 10 5" xfId="1789"/>
    <cellStyle name="Normal 2 12 3 2 10 6" xfId="1790"/>
    <cellStyle name="Normal 2 12 3 2 10 7" xfId="1791"/>
    <cellStyle name="Normal 2 12 3 2 10 8" xfId="1792"/>
    <cellStyle name="Normal 2 12 3 2 10 9" xfId="1793"/>
    <cellStyle name="Normal 2 12 3 2 11" xfId="1794"/>
    <cellStyle name="Normal 2 12 3 2 11 2" xfId="1795"/>
    <cellStyle name="Normal 2 12 3 2 11 3" xfId="1796"/>
    <cellStyle name="Normal 2 12 3 2 11 4" xfId="1797"/>
    <cellStyle name="Normal 2 12 3 2 11 5" xfId="1798"/>
    <cellStyle name="Normal 2 12 3 2 11 6" xfId="1799"/>
    <cellStyle name="Normal 2 12 3 2 11 7" xfId="1800"/>
    <cellStyle name="Normal 2 12 3 2 11 8" xfId="1801"/>
    <cellStyle name="Normal 2 12 3 2 12" xfId="1802"/>
    <cellStyle name="Normal 2 12 3 2 13" xfId="1803"/>
    <cellStyle name="Normal 2 12 3 2 14" xfId="1804"/>
    <cellStyle name="Normal 2 12 3 2 15" xfId="1805"/>
    <cellStyle name="Normal 2 12 3 2 16" xfId="1806"/>
    <cellStyle name="Normal 2 12 3 2 17" xfId="1807"/>
    <cellStyle name="Normal 2 12 3 2 2" xfId="1808"/>
    <cellStyle name="Normal 2 12 3 2 2 10" xfId="1809"/>
    <cellStyle name="Normal 2 12 3 2 2 2" xfId="1810"/>
    <cellStyle name="Normal 2 12 3 2 2 2 2" xfId="1811"/>
    <cellStyle name="Normal 2 12 3 2 2 2 2 2" xfId="1812"/>
    <cellStyle name="Normal 2 12 3 2 2 2 2 2 2" xfId="1813"/>
    <cellStyle name="Normal 2 12 3 2 2 2 2 2 3" xfId="1814"/>
    <cellStyle name="Normal 2 12 3 2 2 2 2 2 4" xfId="1815"/>
    <cellStyle name="Normal 2 12 3 2 2 2 2 2 5" xfId="1816"/>
    <cellStyle name="Normal 2 12 3 2 2 2 2 2 6" xfId="1817"/>
    <cellStyle name="Normal 2 12 3 2 2 2 2 2 7" xfId="1818"/>
    <cellStyle name="Normal 2 12 3 2 2 2 2 2 8" xfId="1819"/>
    <cellStyle name="Normal 2 12 3 2 2 2 2 3" xfId="1820"/>
    <cellStyle name="Normal 2 12 3 2 2 2 2 4" xfId="1821"/>
    <cellStyle name="Normal 2 12 3 2 2 2 2 5" xfId="1822"/>
    <cellStyle name="Normal 2 12 3 2 2 2 2 6" xfId="1823"/>
    <cellStyle name="Normal 2 12 3 2 2 2 2 7" xfId="1824"/>
    <cellStyle name="Normal 2 12 3 2 2 2 2 8" xfId="1825"/>
    <cellStyle name="Normal 2 12 3 2 2 2 3" xfId="1826"/>
    <cellStyle name="Normal 2 12 3 2 2 2 4" xfId="1827"/>
    <cellStyle name="Normal 2 12 3 2 2 2 5" xfId="1828"/>
    <cellStyle name="Normal 2 12 3 2 2 2 6" xfId="1829"/>
    <cellStyle name="Normal 2 12 3 2 2 2 7" xfId="1830"/>
    <cellStyle name="Normal 2 12 3 2 2 2 8" xfId="1831"/>
    <cellStyle name="Normal 2 12 3 2 2 2 9" xfId="1832"/>
    <cellStyle name="Normal 2 12 3 2 2 3" xfId="1833"/>
    <cellStyle name="Normal 2 12 3 2 2 4" xfId="1834"/>
    <cellStyle name="Normal 2 12 3 2 2 4 2" xfId="1835"/>
    <cellStyle name="Normal 2 12 3 2 2 4 3" xfId="1836"/>
    <cellStyle name="Normal 2 12 3 2 2 4 4" xfId="1837"/>
    <cellStyle name="Normal 2 12 3 2 2 4 5" xfId="1838"/>
    <cellStyle name="Normal 2 12 3 2 2 4 6" xfId="1839"/>
    <cellStyle name="Normal 2 12 3 2 2 4 7" xfId="1840"/>
    <cellStyle name="Normal 2 12 3 2 2 4 8" xfId="1841"/>
    <cellStyle name="Normal 2 12 3 2 2 5" xfId="1842"/>
    <cellStyle name="Normal 2 12 3 2 2 6" xfId="1843"/>
    <cellStyle name="Normal 2 12 3 2 2 7" xfId="1844"/>
    <cellStyle name="Normal 2 12 3 2 2 8" xfId="1845"/>
    <cellStyle name="Normal 2 12 3 2 2 9" xfId="1846"/>
    <cellStyle name="Normal 2 12 3 2 3" xfId="1847"/>
    <cellStyle name="Normal 2 12 3 2 4" xfId="1848"/>
    <cellStyle name="Normal 2 12 3 2 5" xfId="1849"/>
    <cellStyle name="Normal 2 12 3 2 6" xfId="1850"/>
    <cellStyle name="Normal 2 12 3 2 7" xfId="1851"/>
    <cellStyle name="Normal 2 12 3 2 8" xfId="1852"/>
    <cellStyle name="Normal 2 12 3 2 9" xfId="1853"/>
    <cellStyle name="Normal 2 12 3 3" xfId="1854"/>
    <cellStyle name="Normal 2 12 3 3 10" xfId="1855"/>
    <cellStyle name="Normal 2 12 3 3 2" xfId="1856"/>
    <cellStyle name="Normal 2 12 3 3 2 2" xfId="1857"/>
    <cellStyle name="Normal 2 12 3 3 2 2 2" xfId="1858"/>
    <cellStyle name="Normal 2 12 3 3 2 2 2 2" xfId="1859"/>
    <cellStyle name="Normal 2 12 3 3 2 2 2 3" xfId="1860"/>
    <cellStyle name="Normal 2 12 3 3 2 2 2 4" xfId="1861"/>
    <cellStyle name="Normal 2 12 3 3 2 2 2 5" xfId="1862"/>
    <cellStyle name="Normal 2 12 3 3 2 2 2 6" xfId="1863"/>
    <cellStyle name="Normal 2 12 3 3 2 2 2 7" xfId="1864"/>
    <cellStyle name="Normal 2 12 3 3 2 2 2 8" xfId="1865"/>
    <cellStyle name="Normal 2 12 3 3 2 2 3" xfId="1866"/>
    <cellStyle name="Normal 2 12 3 3 2 2 4" xfId="1867"/>
    <cellStyle name="Normal 2 12 3 3 2 2 5" xfId="1868"/>
    <cellStyle name="Normal 2 12 3 3 2 2 6" xfId="1869"/>
    <cellStyle name="Normal 2 12 3 3 2 2 7" xfId="1870"/>
    <cellStyle name="Normal 2 12 3 3 2 2 8" xfId="1871"/>
    <cellStyle name="Normal 2 12 3 3 2 3" xfId="1872"/>
    <cellStyle name="Normal 2 12 3 3 2 4" xfId="1873"/>
    <cellStyle name="Normal 2 12 3 3 2 5" xfId="1874"/>
    <cellStyle name="Normal 2 12 3 3 2 6" xfId="1875"/>
    <cellStyle name="Normal 2 12 3 3 2 7" xfId="1876"/>
    <cellStyle name="Normal 2 12 3 3 2 8" xfId="1877"/>
    <cellStyle name="Normal 2 12 3 3 2 9" xfId="1878"/>
    <cellStyle name="Normal 2 12 3 3 3" xfId="1879"/>
    <cellStyle name="Normal 2 12 3 3 4" xfId="1880"/>
    <cellStyle name="Normal 2 12 3 3 4 2" xfId="1881"/>
    <cellStyle name="Normal 2 12 3 3 4 3" xfId="1882"/>
    <cellStyle name="Normal 2 12 3 3 4 4" xfId="1883"/>
    <cellStyle name="Normal 2 12 3 3 4 5" xfId="1884"/>
    <cellStyle name="Normal 2 12 3 3 4 6" xfId="1885"/>
    <cellStyle name="Normal 2 12 3 3 4 7" xfId="1886"/>
    <cellStyle name="Normal 2 12 3 3 4 8" xfId="1887"/>
    <cellStyle name="Normal 2 12 3 3 5" xfId="1888"/>
    <cellStyle name="Normal 2 12 3 3 6" xfId="1889"/>
    <cellStyle name="Normal 2 12 3 3 7" xfId="1890"/>
    <cellStyle name="Normal 2 12 3 3 8" xfId="1891"/>
    <cellStyle name="Normal 2 12 3 3 9" xfId="1892"/>
    <cellStyle name="Normal 2 12 3 4" xfId="1893"/>
    <cellStyle name="Normal 2 12 3 5" xfId="1894"/>
    <cellStyle name="Normal 2 12 3 6" xfId="1895"/>
    <cellStyle name="Normal 2 12 3 7" xfId="1896"/>
    <cellStyle name="Normal 2 12 3 8" xfId="1897"/>
    <cellStyle name="Normal 2 12 3 9" xfId="1898"/>
    <cellStyle name="Normal 2 12 4" xfId="1899"/>
    <cellStyle name="Normal 2 12 5" xfId="1900"/>
    <cellStyle name="Normal 2 12 6" xfId="1901"/>
    <cellStyle name="Normal 2 12 7" xfId="1902"/>
    <cellStyle name="Normal 2 12 7 10" xfId="1903"/>
    <cellStyle name="Normal 2 12 7 2" xfId="1904"/>
    <cellStyle name="Normal 2 12 7 2 2" xfId="1905"/>
    <cellStyle name="Normal 2 12 7 2 2 2" xfId="1906"/>
    <cellStyle name="Normal 2 12 7 2 2 2 2" xfId="1907"/>
    <cellStyle name="Normal 2 12 7 2 2 2 3" xfId="1908"/>
    <cellStyle name="Normal 2 12 7 2 2 2 4" xfId="1909"/>
    <cellStyle name="Normal 2 12 7 2 2 2 5" xfId="1910"/>
    <cellStyle name="Normal 2 12 7 2 2 2 6" xfId="1911"/>
    <cellStyle name="Normal 2 12 7 2 2 2 7" xfId="1912"/>
    <cellStyle name="Normal 2 12 7 2 2 2 8" xfId="1913"/>
    <cellStyle name="Normal 2 12 7 2 2 3" xfId="1914"/>
    <cellStyle name="Normal 2 12 7 2 2 4" xfId="1915"/>
    <cellStyle name="Normal 2 12 7 2 2 5" xfId="1916"/>
    <cellStyle name="Normal 2 12 7 2 2 6" xfId="1917"/>
    <cellStyle name="Normal 2 12 7 2 2 7" xfId="1918"/>
    <cellStyle name="Normal 2 12 7 2 2 8" xfId="1919"/>
    <cellStyle name="Normal 2 12 7 2 3" xfId="1920"/>
    <cellStyle name="Normal 2 12 7 2 4" xfId="1921"/>
    <cellStyle name="Normal 2 12 7 2 5" xfId="1922"/>
    <cellStyle name="Normal 2 12 7 2 6" xfId="1923"/>
    <cellStyle name="Normal 2 12 7 2 7" xfId="1924"/>
    <cellStyle name="Normal 2 12 7 2 8" xfId="1925"/>
    <cellStyle name="Normal 2 12 7 2 9" xfId="1926"/>
    <cellStyle name="Normal 2 12 7 3" xfId="1927"/>
    <cellStyle name="Normal 2 12 7 4" xfId="1928"/>
    <cellStyle name="Normal 2 12 7 4 2" xfId="1929"/>
    <cellStyle name="Normal 2 12 7 4 3" xfId="1930"/>
    <cellStyle name="Normal 2 12 7 4 4" xfId="1931"/>
    <cellStyle name="Normal 2 12 7 4 5" xfId="1932"/>
    <cellStyle name="Normal 2 12 7 4 6" xfId="1933"/>
    <cellStyle name="Normal 2 12 7 4 7" xfId="1934"/>
    <cellStyle name="Normal 2 12 7 4 8" xfId="1935"/>
    <cellStyle name="Normal 2 12 7 5" xfId="1936"/>
    <cellStyle name="Normal 2 12 7 6" xfId="1937"/>
    <cellStyle name="Normal 2 12 7 7" xfId="1938"/>
    <cellStyle name="Normal 2 12 7 8" xfId="1939"/>
    <cellStyle name="Normal 2 12 7 9" xfId="1940"/>
    <cellStyle name="Normal 2 12 8" xfId="1941"/>
    <cellStyle name="Normal 2 12 9" xfId="1942"/>
    <cellStyle name="Normal 2 13" xfId="1943"/>
    <cellStyle name="Normal 2 14" xfId="1944"/>
    <cellStyle name="Normal 2 15" xfId="1945"/>
    <cellStyle name="Normal 2 16" xfId="1946"/>
    <cellStyle name="Normal 2 17" xfId="1947"/>
    <cellStyle name="Normal 2 18" xfId="1948"/>
    <cellStyle name="Normal 2 19" xfId="1949"/>
    <cellStyle name="Normal 2 2" xfId="1950"/>
    <cellStyle name="Normal 2 2 10" xfId="1951"/>
    <cellStyle name="Normal 2 2 11" xfId="1952"/>
    <cellStyle name="Normal 2 2 12" xfId="1953"/>
    <cellStyle name="Normal 2 2 12 10" xfId="1954"/>
    <cellStyle name="Normal 2 2 12 11" xfId="1955"/>
    <cellStyle name="Normal 2 2 12 12" xfId="1956"/>
    <cellStyle name="Normal 2 2 12 13" xfId="1957"/>
    <cellStyle name="Normal 2 2 12 14" xfId="1958"/>
    <cellStyle name="Normal 2 2 12 15" xfId="1959"/>
    <cellStyle name="Normal 2 2 12 15 2" xfId="1960"/>
    <cellStyle name="Normal 2 2 12 15 2 2" xfId="1961"/>
    <cellStyle name="Normal 2 2 12 15 2 2 2" xfId="1962"/>
    <cellStyle name="Normal 2 2 12 15 2 2 3" xfId="1963"/>
    <cellStyle name="Normal 2 2 12 15 2 2 4" xfId="1964"/>
    <cellStyle name="Normal 2 2 12 15 2 2 5" xfId="1965"/>
    <cellStyle name="Normal 2 2 12 15 2 2 6" xfId="1966"/>
    <cellStyle name="Normal 2 2 12 15 2 2 7" xfId="1967"/>
    <cellStyle name="Normal 2 2 12 15 2 2 8" xfId="1968"/>
    <cellStyle name="Normal 2 2 12 15 2 3" xfId="1969"/>
    <cellStyle name="Normal 2 2 12 15 2 4" xfId="1970"/>
    <cellStyle name="Normal 2 2 12 15 2 5" xfId="1971"/>
    <cellStyle name="Normal 2 2 12 15 2 6" xfId="1972"/>
    <cellStyle name="Normal 2 2 12 15 2 7" xfId="1973"/>
    <cellStyle name="Normal 2 2 12 15 2 8" xfId="1974"/>
    <cellStyle name="Normal 2 2 12 15 3" xfId="1975"/>
    <cellStyle name="Normal 2 2 12 15 4" xfId="1976"/>
    <cellStyle name="Normal 2 2 12 15 5" xfId="1977"/>
    <cellStyle name="Normal 2 2 12 15 6" xfId="1978"/>
    <cellStyle name="Normal 2 2 12 15 7" xfId="1979"/>
    <cellStyle name="Normal 2 2 12 15 8" xfId="1980"/>
    <cellStyle name="Normal 2 2 12 15 9" xfId="1981"/>
    <cellStyle name="Normal 2 2 12 16" xfId="1982"/>
    <cellStyle name="Normal 2 2 12 16 2" xfId="1983"/>
    <cellStyle name="Normal 2 2 12 16 3" xfId="1984"/>
    <cellStyle name="Normal 2 2 12 16 4" xfId="1985"/>
    <cellStyle name="Normal 2 2 12 16 5" xfId="1986"/>
    <cellStyle name="Normal 2 2 12 16 6" xfId="1987"/>
    <cellStyle name="Normal 2 2 12 16 7" xfId="1988"/>
    <cellStyle name="Normal 2 2 12 16 8" xfId="1989"/>
    <cellStyle name="Normal 2 2 12 17" xfId="1990"/>
    <cellStyle name="Normal 2 2 12 18" xfId="1991"/>
    <cellStyle name="Normal 2 2 12 19" xfId="1992"/>
    <cellStyle name="Normal 2 2 12 2" xfId="1993"/>
    <cellStyle name="Normal 2 2 12 2 10" xfId="1994"/>
    <cellStyle name="Normal 2 2 12 2 11" xfId="1995"/>
    <cellStyle name="Normal 2 2 12 2 12" xfId="1996"/>
    <cellStyle name="Normal 2 2 12 2 13" xfId="1997"/>
    <cellStyle name="Normal 2 2 12 2 14" xfId="1998"/>
    <cellStyle name="Normal 2 2 12 2 15" xfId="1999"/>
    <cellStyle name="Normal 2 2 12 2 15 2" xfId="2000"/>
    <cellStyle name="Normal 2 2 12 2 15 2 2" xfId="2001"/>
    <cellStyle name="Normal 2 2 12 2 15 2 2 2" xfId="2002"/>
    <cellStyle name="Normal 2 2 12 2 15 2 2 3" xfId="2003"/>
    <cellStyle name="Normal 2 2 12 2 15 2 2 4" xfId="2004"/>
    <cellStyle name="Normal 2 2 12 2 15 2 2 5" xfId="2005"/>
    <cellStyle name="Normal 2 2 12 2 15 2 2 6" xfId="2006"/>
    <cellStyle name="Normal 2 2 12 2 15 2 2 7" xfId="2007"/>
    <cellStyle name="Normal 2 2 12 2 15 2 2 8" xfId="2008"/>
    <cellStyle name="Normal 2 2 12 2 15 2 3" xfId="2009"/>
    <cellStyle name="Normal 2 2 12 2 15 2 4" xfId="2010"/>
    <cellStyle name="Normal 2 2 12 2 15 2 5" xfId="2011"/>
    <cellStyle name="Normal 2 2 12 2 15 2 6" xfId="2012"/>
    <cellStyle name="Normal 2 2 12 2 15 2 7" xfId="2013"/>
    <cellStyle name="Normal 2 2 12 2 15 2 8" xfId="2014"/>
    <cellStyle name="Normal 2 2 12 2 15 3" xfId="2015"/>
    <cellStyle name="Normal 2 2 12 2 15 4" xfId="2016"/>
    <cellStyle name="Normal 2 2 12 2 15 5" xfId="2017"/>
    <cellStyle name="Normal 2 2 12 2 15 6" xfId="2018"/>
    <cellStyle name="Normal 2 2 12 2 15 7" xfId="2019"/>
    <cellStyle name="Normal 2 2 12 2 15 8" xfId="2020"/>
    <cellStyle name="Normal 2 2 12 2 15 9" xfId="2021"/>
    <cellStyle name="Normal 2 2 12 2 16" xfId="2022"/>
    <cellStyle name="Normal 2 2 12 2 16 2" xfId="2023"/>
    <cellStyle name="Normal 2 2 12 2 16 3" xfId="2024"/>
    <cellStyle name="Normal 2 2 12 2 16 4" xfId="2025"/>
    <cellStyle name="Normal 2 2 12 2 16 5" xfId="2026"/>
    <cellStyle name="Normal 2 2 12 2 16 6" xfId="2027"/>
    <cellStyle name="Normal 2 2 12 2 16 7" xfId="2028"/>
    <cellStyle name="Normal 2 2 12 2 16 8" xfId="2029"/>
    <cellStyle name="Normal 2 2 12 2 17" xfId="2030"/>
    <cellStyle name="Normal 2 2 12 2 18" xfId="2031"/>
    <cellStyle name="Normal 2 2 12 2 19" xfId="2032"/>
    <cellStyle name="Normal 2 2 12 2 2" xfId="2033"/>
    <cellStyle name="Normal 2 2 12 2 2 10" xfId="2034"/>
    <cellStyle name="Normal 2 2 12 2 2 10 2" xfId="2035"/>
    <cellStyle name="Normal 2 2 12 2 2 10 2 2" xfId="2036"/>
    <cellStyle name="Normal 2 2 12 2 2 10 2 2 2" xfId="2037"/>
    <cellStyle name="Normal 2 2 12 2 2 10 2 2 3" xfId="2038"/>
    <cellStyle name="Normal 2 2 12 2 2 10 2 2 4" xfId="2039"/>
    <cellStyle name="Normal 2 2 12 2 2 10 2 2 5" xfId="2040"/>
    <cellStyle name="Normal 2 2 12 2 2 10 2 2 6" xfId="2041"/>
    <cellStyle name="Normal 2 2 12 2 2 10 2 2 7" xfId="2042"/>
    <cellStyle name="Normal 2 2 12 2 2 10 2 2 8" xfId="2043"/>
    <cellStyle name="Normal 2 2 12 2 2 10 2 3" xfId="2044"/>
    <cellStyle name="Normal 2 2 12 2 2 10 2 4" xfId="2045"/>
    <cellStyle name="Normal 2 2 12 2 2 10 2 5" xfId="2046"/>
    <cellStyle name="Normal 2 2 12 2 2 10 2 6" xfId="2047"/>
    <cellStyle name="Normal 2 2 12 2 2 10 2 7" xfId="2048"/>
    <cellStyle name="Normal 2 2 12 2 2 10 2 8" xfId="2049"/>
    <cellStyle name="Normal 2 2 12 2 2 10 3" xfId="2050"/>
    <cellStyle name="Normal 2 2 12 2 2 10 4" xfId="2051"/>
    <cellStyle name="Normal 2 2 12 2 2 10 5" xfId="2052"/>
    <cellStyle name="Normal 2 2 12 2 2 10 6" xfId="2053"/>
    <cellStyle name="Normal 2 2 12 2 2 10 7" xfId="2054"/>
    <cellStyle name="Normal 2 2 12 2 2 10 8" xfId="2055"/>
    <cellStyle name="Normal 2 2 12 2 2 10 9" xfId="2056"/>
    <cellStyle name="Normal 2 2 12 2 2 11" xfId="2057"/>
    <cellStyle name="Normal 2 2 12 2 2 11 2" xfId="2058"/>
    <cellStyle name="Normal 2 2 12 2 2 11 3" xfId="2059"/>
    <cellStyle name="Normal 2 2 12 2 2 11 4" xfId="2060"/>
    <cellStyle name="Normal 2 2 12 2 2 11 5" xfId="2061"/>
    <cellStyle name="Normal 2 2 12 2 2 11 6" xfId="2062"/>
    <cellStyle name="Normal 2 2 12 2 2 11 7" xfId="2063"/>
    <cellStyle name="Normal 2 2 12 2 2 11 8" xfId="2064"/>
    <cellStyle name="Normal 2 2 12 2 2 12" xfId="2065"/>
    <cellStyle name="Normal 2 2 12 2 2 13" xfId="2066"/>
    <cellStyle name="Normal 2 2 12 2 2 14" xfId="2067"/>
    <cellStyle name="Normal 2 2 12 2 2 15" xfId="2068"/>
    <cellStyle name="Normal 2 2 12 2 2 16" xfId="2069"/>
    <cellStyle name="Normal 2 2 12 2 2 17" xfId="2070"/>
    <cellStyle name="Normal 2 2 12 2 2 2" xfId="2071"/>
    <cellStyle name="Normal 2 2 12 2 2 2 10" xfId="2072"/>
    <cellStyle name="Normal 2 2 12 2 2 2 10 2" xfId="2073"/>
    <cellStyle name="Normal 2 2 12 2 2 2 10 2 2" xfId="2074"/>
    <cellStyle name="Normal 2 2 12 2 2 2 10 2 2 2" xfId="2075"/>
    <cellStyle name="Normal 2 2 12 2 2 2 10 2 2 3" xfId="2076"/>
    <cellStyle name="Normal 2 2 12 2 2 2 10 2 2 4" xfId="2077"/>
    <cellStyle name="Normal 2 2 12 2 2 2 10 2 2 5" xfId="2078"/>
    <cellStyle name="Normal 2 2 12 2 2 2 10 2 2 6" xfId="2079"/>
    <cellStyle name="Normal 2 2 12 2 2 2 10 2 2 7" xfId="2080"/>
    <cellStyle name="Normal 2 2 12 2 2 2 10 2 2 8" xfId="2081"/>
    <cellStyle name="Normal 2 2 12 2 2 2 10 2 3" xfId="2082"/>
    <cellStyle name="Normal 2 2 12 2 2 2 10 2 4" xfId="2083"/>
    <cellStyle name="Normal 2 2 12 2 2 2 10 2 5" xfId="2084"/>
    <cellStyle name="Normal 2 2 12 2 2 2 10 2 6" xfId="2085"/>
    <cellStyle name="Normal 2 2 12 2 2 2 10 2 7" xfId="2086"/>
    <cellStyle name="Normal 2 2 12 2 2 2 10 2 8" xfId="2087"/>
    <cellStyle name="Normal 2 2 12 2 2 2 10 3" xfId="2088"/>
    <cellStyle name="Normal 2 2 12 2 2 2 10 4" xfId="2089"/>
    <cellStyle name="Normal 2 2 12 2 2 2 10 5" xfId="2090"/>
    <cellStyle name="Normal 2 2 12 2 2 2 10 6" xfId="2091"/>
    <cellStyle name="Normal 2 2 12 2 2 2 10 7" xfId="2092"/>
    <cellStyle name="Normal 2 2 12 2 2 2 10 8" xfId="2093"/>
    <cellStyle name="Normal 2 2 12 2 2 2 10 9" xfId="2094"/>
    <cellStyle name="Normal 2 2 12 2 2 2 11" xfId="2095"/>
    <cellStyle name="Normal 2 2 12 2 2 2 11 2" xfId="2096"/>
    <cellStyle name="Normal 2 2 12 2 2 2 11 3" xfId="2097"/>
    <cellStyle name="Normal 2 2 12 2 2 2 11 4" xfId="2098"/>
    <cellStyle name="Normal 2 2 12 2 2 2 11 5" xfId="2099"/>
    <cellStyle name="Normal 2 2 12 2 2 2 11 6" xfId="2100"/>
    <cellStyle name="Normal 2 2 12 2 2 2 11 7" xfId="2101"/>
    <cellStyle name="Normal 2 2 12 2 2 2 11 8" xfId="2102"/>
    <cellStyle name="Normal 2 2 12 2 2 2 12" xfId="2103"/>
    <cellStyle name="Normal 2 2 12 2 2 2 13" xfId="2104"/>
    <cellStyle name="Normal 2 2 12 2 2 2 14" xfId="2105"/>
    <cellStyle name="Normal 2 2 12 2 2 2 15" xfId="2106"/>
    <cellStyle name="Normal 2 2 12 2 2 2 16" xfId="2107"/>
    <cellStyle name="Normal 2 2 12 2 2 2 17" xfId="2108"/>
    <cellStyle name="Normal 2 2 12 2 2 2 2" xfId="2109"/>
    <cellStyle name="Normal 2 2 12 2 2 2 2 10" xfId="2110"/>
    <cellStyle name="Normal 2 2 12 2 2 2 2 2" xfId="2111"/>
    <cellStyle name="Normal 2 2 12 2 2 2 2 2 2" xfId="2112"/>
    <cellStyle name="Normal 2 2 12 2 2 2 2 2 2 2" xfId="2113"/>
    <cellStyle name="Normal 2 2 12 2 2 2 2 2 2 2 2" xfId="2114"/>
    <cellStyle name="Normal 2 2 12 2 2 2 2 2 2 2 3" xfId="2115"/>
    <cellStyle name="Normal 2 2 12 2 2 2 2 2 2 2 4" xfId="2116"/>
    <cellStyle name="Normal 2 2 12 2 2 2 2 2 2 2 5" xfId="2117"/>
    <cellStyle name="Normal 2 2 12 2 2 2 2 2 2 2 6" xfId="2118"/>
    <cellStyle name="Normal 2 2 12 2 2 2 2 2 2 2 7" xfId="2119"/>
    <cellStyle name="Normal 2 2 12 2 2 2 2 2 2 2 8" xfId="2120"/>
    <cellStyle name="Normal 2 2 12 2 2 2 2 2 2 3" xfId="2121"/>
    <cellStyle name="Normal 2 2 12 2 2 2 2 2 2 4" xfId="2122"/>
    <cellStyle name="Normal 2 2 12 2 2 2 2 2 2 5" xfId="2123"/>
    <cellStyle name="Normal 2 2 12 2 2 2 2 2 2 6" xfId="2124"/>
    <cellStyle name="Normal 2 2 12 2 2 2 2 2 2 7" xfId="2125"/>
    <cellStyle name="Normal 2 2 12 2 2 2 2 2 2 8" xfId="2126"/>
    <cellStyle name="Normal 2 2 12 2 2 2 2 2 3" xfId="2127"/>
    <cellStyle name="Normal 2 2 12 2 2 2 2 2 4" xfId="2128"/>
    <cellStyle name="Normal 2 2 12 2 2 2 2 2 5" xfId="2129"/>
    <cellStyle name="Normal 2 2 12 2 2 2 2 2 6" xfId="2130"/>
    <cellStyle name="Normal 2 2 12 2 2 2 2 2 7" xfId="2131"/>
    <cellStyle name="Normal 2 2 12 2 2 2 2 2 8" xfId="2132"/>
    <cellStyle name="Normal 2 2 12 2 2 2 2 2 9" xfId="2133"/>
    <cellStyle name="Normal 2 2 12 2 2 2 2 3" xfId="2134"/>
    <cellStyle name="Normal 2 2 12 2 2 2 2 4" xfId="2135"/>
    <cellStyle name="Normal 2 2 12 2 2 2 2 4 2" xfId="2136"/>
    <cellStyle name="Normal 2 2 12 2 2 2 2 4 3" xfId="2137"/>
    <cellStyle name="Normal 2 2 12 2 2 2 2 4 4" xfId="2138"/>
    <cellStyle name="Normal 2 2 12 2 2 2 2 4 5" xfId="2139"/>
    <cellStyle name="Normal 2 2 12 2 2 2 2 4 6" xfId="2140"/>
    <cellStyle name="Normal 2 2 12 2 2 2 2 4 7" xfId="2141"/>
    <cellStyle name="Normal 2 2 12 2 2 2 2 4 8" xfId="2142"/>
    <cellStyle name="Normal 2 2 12 2 2 2 2 5" xfId="2143"/>
    <cellStyle name="Normal 2 2 12 2 2 2 2 6" xfId="2144"/>
    <cellStyle name="Normal 2 2 12 2 2 2 2 7" xfId="2145"/>
    <cellStyle name="Normal 2 2 12 2 2 2 2 8" xfId="2146"/>
    <cellStyle name="Normal 2 2 12 2 2 2 2 9" xfId="2147"/>
    <cellStyle name="Normal 2 2 12 2 2 2 3" xfId="2148"/>
    <cellStyle name="Normal 2 2 12 2 2 2 4" xfId="2149"/>
    <cellStyle name="Normal 2 2 12 2 2 2 5" xfId="2150"/>
    <cellStyle name="Normal 2 2 12 2 2 2 6" xfId="2151"/>
    <cellStyle name="Normal 2 2 12 2 2 2 7" xfId="2152"/>
    <cellStyle name="Normal 2 2 12 2 2 2 8" xfId="2153"/>
    <cellStyle name="Normal 2 2 12 2 2 2 9" xfId="2154"/>
    <cellStyle name="Normal 2 2 12 2 2 3" xfId="2155"/>
    <cellStyle name="Normal 2 2 12 2 2 3 10" xfId="2156"/>
    <cellStyle name="Normal 2 2 12 2 2 3 2" xfId="2157"/>
    <cellStyle name="Normal 2 2 12 2 2 3 2 2" xfId="2158"/>
    <cellStyle name="Normal 2 2 12 2 2 3 2 2 2" xfId="2159"/>
    <cellStyle name="Normal 2 2 12 2 2 3 2 2 2 2" xfId="2160"/>
    <cellStyle name="Normal 2 2 12 2 2 3 2 2 2 3" xfId="2161"/>
    <cellStyle name="Normal 2 2 12 2 2 3 2 2 2 4" xfId="2162"/>
    <cellStyle name="Normal 2 2 12 2 2 3 2 2 2 5" xfId="2163"/>
    <cellStyle name="Normal 2 2 12 2 2 3 2 2 2 6" xfId="2164"/>
    <cellStyle name="Normal 2 2 12 2 2 3 2 2 2 7" xfId="2165"/>
    <cellStyle name="Normal 2 2 12 2 2 3 2 2 2 8" xfId="2166"/>
    <cellStyle name="Normal 2 2 12 2 2 3 2 2 3" xfId="2167"/>
    <cellStyle name="Normal 2 2 12 2 2 3 2 2 4" xfId="2168"/>
    <cellStyle name="Normal 2 2 12 2 2 3 2 2 5" xfId="2169"/>
    <cellStyle name="Normal 2 2 12 2 2 3 2 2 6" xfId="2170"/>
    <cellStyle name="Normal 2 2 12 2 2 3 2 2 7" xfId="2171"/>
    <cellStyle name="Normal 2 2 12 2 2 3 2 2 8" xfId="2172"/>
    <cellStyle name="Normal 2 2 12 2 2 3 2 3" xfId="2173"/>
    <cellStyle name="Normal 2 2 12 2 2 3 2 4" xfId="2174"/>
    <cellStyle name="Normal 2 2 12 2 2 3 2 5" xfId="2175"/>
    <cellStyle name="Normal 2 2 12 2 2 3 2 6" xfId="2176"/>
    <cellStyle name="Normal 2 2 12 2 2 3 2 7" xfId="2177"/>
    <cellStyle name="Normal 2 2 12 2 2 3 2 8" xfId="2178"/>
    <cellStyle name="Normal 2 2 12 2 2 3 2 9" xfId="2179"/>
    <cellStyle name="Normal 2 2 12 2 2 3 3" xfId="2180"/>
    <cellStyle name="Normal 2 2 12 2 2 3 4" xfId="2181"/>
    <cellStyle name="Normal 2 2 12 2 2 3 4 2" xfId="2182"/>
    <cellStyle name="Normal 2 2 12 2 2 3 4 3" xfId="2183"/>
    <cellStyle name="Normal 2 2 12 2 2 3 4 4" xfId="2184"/>
    <cellStyle name="Normal 2 2 12 2 2 3 4 5" xfId="2185"/>
    <cellStyle name="Normal 2 2 12 2 2 3 4 6" xfId="2186"/>
    <cellStyle name="Normal 2 2 12 2 2 3 4 7" xfId="2187"/>
    <cellStyle name="Normal 2 2 12 2 2 3 4 8" xfId="2188"/>
    <cellStyle name="Normal 2 2 12 2 2 3 5" xfId="2189"/>
    <cellStyle name="Normal 2 2 12 2 2 3 6" xfId="2190"/>
    <cellStyle name="Normal 2 2 12 2 2 3 7" xfId="2191"/>
    <cellStyle name="Normal 2 2 12 2 2 3 8" xfId="2192"/>
    <cellStyle name="Normal 2 2 12 2 2 3 9" xfId="2193"/>
    <cellStyle name="Normal 2 2 12 2 2 4" xfId="2194"/>
    <cellStyle name="Normal 2 2 12 2 2 5" xfId="2195"/>
    <cellStyle name="Normal 2 2 12 2 2 6" xfId="2196"/>
    <cellStyle name="Normal 2 2 12 2 2 7" xfId="2197"/>
    <cellStyle name="Normal 2 2 12 2 2 8" xfId="2198"/>
    <cellStyle name="Normal 2 2 12 2 2 9" xfId="2199"/>
    <cellStyle name="Normal 2 2 12 2 20" xfId="2200"/>
    <cellStyle name="Normal 2 2 12 2 21" xfId="2201"/>
    <cellStyle name="Normal 2 2 12 2 22" xfId="2202"/>
    <cellStyle name="Normal 2 2 12 2 3" xfId="2203"/>
    <cellStyle name="Normal 2 2 12 2 4" xfId="2204"/>
    <cellStyle name="Normal 2 2 12 2 5" xfId="2205"/>
    <cellStyle name="Normal 2 2 12 2 6" xfId="2206"/>
    <cellStyle name="Normal 2 2 12 2 7" xfId="2207"/>
    <cellStyle name="Normal 2 2 12 2 7 10" xfId="2208"/>
    <cellStyle name="Normal 2 2 12 2 7 2" xfId="2209"/>
    <cellStyle name="Normal 2 2 12 2 7 2 2" xfId="2210"/>
    <cellStyle name="Normal 2 2 12 2 7 2 2 2" xfId="2211"/>
    <cellStyle name="Normal 2 2 12 2 7 2 2 2 2" xfId="2212"/>
    <cellStyle name="Normal 2 2 12 2 7 2 2 2 3" xfId="2213"/>
    <cellStyle name="Normal 2 2 12 2 7 2 2 2 4" xfId="2214"/>
    <cellStyle name="Normal 2 2 12 2 7 2 2 2 5" xfId="2215"/>
    <cellStyle name="Normal 2 2 12 2 7 2 2 2 6" xfId="2216"/>
    <cellStyle name="Normal 2 2 12 2 7 2 2 2 7" xfId="2217"/>
    <cellStyle name="Normal 2 2 12 2 7 2 2 2 8" xfId="2218"/>
    <cellStyle name="Normal 2 2 12 2 7 2 2 3" xfId="2219"/>
    <cellStyle name="Normal 2 2 12 2 7 2 2 4" xfId="2220"/>
    <cellStyle name="Normal 2 2 12 2 7 2 2 5" xfId="2221"/>
    <cellStyle name="Normal 2 2 12 2 7 2 2 6" xfId="2222"/>
    <cellStyle name="Normal 2 2 12 2 7 2 2 7" xfId="2223"/>
    <cellStyle name="Normal 2 2 12 2 7 2 2 8" xfId="2224"/>
    <cellStyle name="Normal 2 2 12 2 7 2 3" xfId="2225"/>
    <cellStyle name="Normal 2 2 12 2 7 2 4" xfId="2226"/>
    <cellStyle name="Normal 2 2 12 2 7 2 5" xfId="2227"/>
    <cellStyle name="Normal 2 2 12 2 7 2 6" xfId="2228"/>
    <cellStyle name="Normal 2 2 12 2 7 2 7" xfId="2229"/>
    <cellStyle name="Normal 2 2 12 2 7 2 8" xfId="2230"/>
    <cellStyle name="Normal 2 2 12 2 7 2 9" xfId="2231"/>
    <cellStyle name="Normal 2 2 12 2 7 3" xfId="2232"/>
    <cellStyle name="Normal 2 2 12 2 7 4" xfId="2233"/>
    <cellStyle name="Normal 2 2 12 2 7 4 2" xfId="2234"/>
    <cellStyle name="Normal 2 2 12 2 7 4 3" xfId="2235"/>
    <cellStyle name="Normal 2 2 12 2 7 4 4" xfId="2236"/>
    <cellStyle name="Normal 2 2 12 2 7 4 5" xfId="2237"/>
    <cellStyle name="Normal 2 2 12 2 7 4 6" xfId="2238"/>
    <cellStyle name="Normal 2 2 12 2 7 4 7" xfId="2239"/>
    <cellStyle name="Normal 2 2 12 2 7 4 8" xfId="2240"/>
    <cellStyle name="Normal 2 2 12 2 7 5" xfId="2241"/>
    <cellStyle name="Normal 2 2 12 2 7 6" xfId="2242"/>
    <cellStyle name="Normal 2 2 12 2 7 7" xfId="2243"/>
    <cellStyle name="Normal 2 2 12 2 7 8" xfId="2244"/>
    <cellStyle name="Normal 2 2 12 2 7 9" xfId="2245"/>
    <cellStyle name="Normal 2 2 12 2 8" xfId="2246"/>
    <cellStyle name="Normal 2 2 12 2 9" xfId="2247"/>
    <cellStyle name="Normal 2 2 12 20" xfId="2248"/>
    <cellStyle name="Normal 2 2 12 21" xfId="2249"/>
    <cellStyle name="Normal 2 2 12 22" xfId="2250"/>
    <cellStyle name="Normal 2 2 12 3" xfId="2251"/>
    <cellStyle name="Normal 2 2 12 3 10" xfId="2252"/>
    <cellStyle name="Normal 2 2 12 3 10 2" xfId="2253"/>
    <cellStyle name="Normal 2 2 12 3 10 2 2" xfId="2254"/>
    <cellStyle name="Normal 2 2 12 3 10 2 2 2" xfId="2255"/>
    <cellStyle name="Normal 2 2 12 3 10 2 2 3" xfId="2256"/>
    <cellStyle name="Normal 2 2 12 3 10 2 2 4" xfId="2257"/>
    <cellStyle name="Normal 2 2 12 3 10 2 2 5" xfId="2258"/>
    <cellStyle name="Normal 2 2 12 3 10 2 2 6" xfId="2259"/>
    <cellStyle name="Normal 2 2 12 3 10 2 2 7" xfId="2260"/>
    <cellStyle name="Normal 2 2 12 3 10 2 2 8" xfId="2261"/>
    <cellStyle name="Normal 2 2 12 3 10 2 3" xfId="2262"/>
    <cellStyle name="Normal 2 2 12 3 10 2 4" xfId="2263"/>
    <cellStyle name="Normal 2 2 12 3 10 2 5" xfId="2264"/>
    <cellStyle name="Normal 2 2 12 3 10 2 6" xfId="2265"/>
    <cellStyle name="Normal 2 2 12 3 10 2 7" xfId="2266"/>
    <cellStyle name="Normal 2 2 12 3 10 2 8" xfId="2267"/>
    <cellStyle name="Normal 2 2 12 3 10 3" xfId="2268"/>
    <cellStyle name="Normal 2 2 12 3 10 4" xfId="2269"/>
    <cellStyle name="Normal 2 2 12 3 10 5" xfId="2270"/>
    <cellStyle name="Normal 2 2 12 3 10 6" xfId="2271"/>
    <cellStyle name="Normal 2 2 12 3 10 7" xfId="2272"/>
    <cellStyle name="Normal 2 2 12 3 10 8" xfId="2273"/>
    <cellStyle name="Normal 2 2 12 3 10 9" xfId="2274"/>
    <cellStyle name="Normal 2 2 12 3 11" xfId="2275"/>
    <cellStyle name="Normal 2 2 12 3 11 2" xfId="2276"/>
    <cellStyle name="Normal 2 2 12 3 11 3" xfId="2277"/>
    <cellStyle name="Normal 2 2 12 3 11 4" xfId="2278"/>
    <cellStyle name="Normal 2 2 12 3 11 5" xfId="2279"/>
    <cellStyle name="Normal 2 2 12 3 11 6" xfId="2280"/>
    <cellStyle name="Normal 2 2 12 3 11 7" xfId="2281"/>
    <cellStyle name="Normal 2 2 12 3 11 8" xfId="2282"/>
    <cellStyle name="Normal 2 2 12 3 12" xfId="2283"/>
    <cellStyle name="Normal 2 2 12 3 13" xfId="2284"/>
    <cellStyle name="Normal 2 2 12 3 14" xfId="2285"/>
    <cellStyle name="Normal 2 2 12 3 15" xfId="2286"/>
    <cellStyle name="Normal 2 2 12 3 16" xfId="2287"/>
    <cellStyle name="Normal 2 2 12 3 17" xfId="2288"/>
    <cellStyle name="Normal 2 2 12 3 2" xfId="2289"/>
    <cellStyle name="Normal 2 2 12 3 2 10" xfId="2290"/>
    <cellStyle name="Normal 2 2 12 3 2 10 2" xfId="2291"/>
    <cellStyle name="Normal 2 2 12 3 2 10 2 2" xfId="2292"/>
    <cellStyle name="Normal 2 2 12 3 2 10 2 2 2" xfId="2293"/>
    <cellStyle name="Normal 2 2 12 3 2 10 2 2 3" xfId="2294"/>
    <cellStyle name="Normal 2 2 12 3 2 10 2 2 4" xfId="2295"/>
    <cellStyle name="Normal 2 2 12 3 2 10 2 2 5" xfId="2296"/>
    <cellStyle name="Normal 2 2 12 3 2 10 2 2 6" xfId="2297"/>
    <cellStyle name="Normal 2 2 12 3 2 10 2 2 7" xfId="2298"/>
    <cellStyle name="Normal 2 2 12 3 2 10 2 2 8" xfId="2299"/>
    <cellStyle name="Normal 2 2 12 3 2 10 2 3" xfId="2300"/>
    <cellStyle name="Normal 2 2 12 3 2 10 2 4" xfId="2301"/>
    <cellStyle name="Normal 2 2 12 3 2 10 2 5" xfId="2302"/>
    <cellStyle name="Normal 2 2 12 3 2 10 2 6" xfId="2303"/>
    <cellStyle name="Normal 2 2 12 3 2 10 2 7" xfId="2304"/>
    <cellStyle name="Normal 2 2 12 3 2 10 2 8" xfId="2305"/>
    <cellStyle name="Normal 2 2 12 3 2 10 3" xfId="2306"/>
    <cellStyle name="Normal 2 2 12 3 2 10 4" xfId="2307"/>
    <cellStyle name="Normal 2 2 12 3 2 10 5" xfId="2308"/>
    <cellStyle name="Normal 2 2 12 3 2 10 6" xfId="2309"/>
    <cellStyle name="Normal 2 2 12 3 2 10 7" xfId="2310"/>
    <cellStyle name="Normal 2 2 12 3 2 10 8" xfId="2311"/>
    <cellStyle name="Normal 2 2 12 3 2 10 9" xfId="2312"/>
    <cellStyle name="Normal 2 2 12 3 2 11" xfId="2313"/>
    <cellStyle name="Normal 2 2 12 3 2 11 2" xfId="2314"/>
    <cellStyle name="Normal 2 2 12 3 2 11 3" xfId="2315"/>
    <cellStyle name="Normal 2 2 12 3 2 11 4" xfId="2316"/>
    <cellStyle name="Normal 2 2 12 3 2 11 5" xfId="2317"/>
    <cellStyle name="Normal 2 2 12 3 2 11 6" xfId="2318"/>
    <cellStyle name="Normal 2 2 12 3 2 11 7" xfId="2319"/>
    <cellStyle name="Normal 2 2 12 3 2 11 8" xfId="2320"/>
    <cellStyle name="Normal 2 2 12 3 2 12" xfId="2321"/>
    <cellStyle name="Normal 2 2 12 3 2 13" xfId="2322"/>
    <cellStyle name="Normal 2 2 12 3 2 14" xfId="2323"/>
    <cellStyle name="Normal 2 2 12 3 2 15" xfId="2324"/>
    <cellStyle name="Normal 2 2 12 3 2 16" xfId="2325"/>
    <cellStyle name="Normal 2 2 12 3 2 17" xfId="2326"/>
    <cellStyle name="Normal 2 2 12 3 2 2" xfId="2327"/>
    <cellStyle name="Normal 2 2 12 3 2 2 10" xfId="2328"/>
    <cellStyle name="Normal 2 2 12 3 2 2 2" xfId="2329"/>
    <cellStyle name="Normal 2 2 12 3 2 2 2 2" xfId="2330"/>
    <cellStyle name="Normal 2 2 12 3 2 2 2 2 2" xfId="2331"/>
    <cellStyle name="Normal 2 2 12 3 2 2 2 2 2 2" xfId="2332"/>
    <cellStyle name="Normal 2 2 12 3 2 2 2 2 2 3" xfId="2333"/>
    <cellStyle name="Normal 2 2 12 3 2 2 2 2 2 4" xfId="2334"/>
    <cellStyle name="Normal 2 2 12 3 2 2 2 2 2 5" xfId="2335"/>
    <cellStyle name="Normal 2 2 12 3 2 2 2 2 2 6" xfId="2336"/>
    <cellStyle name="Normal 2 2 12 3 2 2 2 2 2 7" xfId="2337"/>
    <cellStyle name="Normal 2 2 12 3 2 2 2 2 2 8" xfId="2338"/>
    <cellStyle name="Normal 2 2 12 3 2 2 2 2 3" xfId="2339"/>
    <cellStyle name="Normal 2 2 12 3 2 2 2 2 4" xfId="2340"/>
    <cellStyle name="Normal 2 2 12 3 2 2 2 2 5" xfId="2341"/>
    <cellStyle name="Normal 2 2 12 3 2 2 2 2 6" xfId="2342"/>
    <cellStyle name="Normal 2 2 12 3 2 2 2 2 7" xfId="2343"/>
    <cellStyle name="Normal 2 2 12 3 2 2 2 2 8" xfId="2344"/>
    <cellStyle name="Normal 2 2 12 3 2 2 2 3" xfId="2345"/>
    <cellStyle name="Normal 2 2 12 3 2 2 2 4" xfId="2346"/>
    <cellStyle name="Normal 2 2 12 3 2 2 2 5" xfId="2347"/>
    <cellStyle name="Normal 2 2 12 3 2 2 2 6" xfId="2348"/>
    <cellStyle name="Normal 2 2 12 3 2 2 2 7" xfId="2349"/>
    <cellStyle name="Normal 2 2 12 3 2 2 2 8" xfId="2350"/>
    <cellStyle name="Normal 2 2 12 3 2 2 2 9" xfId="2351"/>
    <cellStyle name="Normal 2 2 12 3 2 2 3" xfId="2352"/>
    <cellStyle name="Normal 2 2 12 3 2 2 4" xfId="2353"/>
    <cellStyle name="Normal 2 2 12 3 2 2 4 2" xfId="2354"/>
    <cellStyle name="Normal 2 2 12 3 2 2 4 3" xfId="2355"/>
    <cellStyle name="Normal 2 2 12 3 2 2 4 4" xfId="2356"/>
    <cellStyle name="Normal 2 2 12 3 2 2 4 5" xfId="2357"/>
    <cellStyle name="Normal 2 2 12 3 2 2 4 6" xfId="2358"/>
    <cellStyle name="Normal 2 2 12 3 2 2 4 7" xfId="2359"/>
    <cellStyle name="Normal 2 2 12 3 2 2 4 8" xfId="2360"/>
    <cellStyle name="Normal 2 2 12 3 2 2 5" xfId="2361"/>
    <cellStyle name="Normal 2 2 12 3 2 2 6" xfId="2362"/>
    <cellStyle name="Normal 2 2 12 3 2 2 7" xfId="2363"/>
    <cellStyle name="Normal 2 2 12 3 2 2 8" xfId="2364"/>
    <cellStyle name="Normal 2 2 12 3 2 2 9" xfId="2365"/>
    <cellStyle name="Normal 2 2 12 3 2 3" xfId="2366"/>
    <cellStyle name="Normal 2 2 12 3 2 4" xfId="2367"/>
    <cellStyle name="Normal 2 2 12 3 2 5" xfId="2368"/>
    <cellStyle name="Normal 2 2 12 3 2 6" xfId="2369"/>
    <cellStyle name="Normal 2 2 12 3 2 7" xfId="2370"/>
    <cellStyle name="Normal 2 2 12 3 2 8" xfId="2371"/>
    <cellStyle name="Normal 2 2 12 3 2 9" xfId="2372"/>
    <cellStyle name="Normal 2 2 12 3 3" xfId="2373"/>
    <cellStyle name="Normal 2 2 12 3 3 10" xfId="2374"/>
    <cellStyle name="Normal 2 2 12 3 3 2" xfId="2375"/>
    <cellStyle name="Normal 2 2 12 3 3 2 2" xfId="2376"/>
    <cellStyle name="Normal 2 2 12 3 3 2 2 2" xfId="2377"/>
    <cellStyle name="Normal 2 2 12 3 3 2 2 2 2" xfId="2378"/>
    <cellStyle name="Normal 2 2 12 3 3 2 2 2 3" xfId="2379"/>
    <cellStyle name="Normal 2 2 12 3 3 2 2 2 4" xfId="2380"/>
    <cellStyle name="Normal 2 2 12 3 3 2 2 2 5" xfId="2381"/>
    <cellStyle name="Normal 2 2 12 3 3 2 2 2 6" xfId="2382"/>
    <cellStyle name="Normal 2 2 12 3 3 2 2 2 7" xfId="2383"/>
    <cellStyle name="Normal 2 2 12 3 3 2 2 2 8" xfId="2384"/>
    <cellStyle name="Normal 2 2 12 3 3 2 2 3" xfId="2385"/>
    <cellStyle name="Normal 2 2 12 3 3 2 2 4" xfId="2386"/>
    <cellStyle name="Normal 2 2 12 3 3 2 2 5" xfId="2387"/>
    <cellStyle name="Normal 2 2 12 3 3 2 2 6" xfId="2388"/>
    <cellStyle name="Normal 2 2 12 3 3 2 2 7" xfId="2389"/>
    <cellStyle name="Normal 2 2 12 3 3 2 2 8" xfId="2390"/>
    <cellStyle name="Normal 2 2 12 3 3 2 3" xfId="2391"/>
    <cellStyle name="Normal 2 2 12 3 3 2 4" xfId="2392"/>
    <cellStyle name="Normal 2 2 12 3 3 2 5" xfId="2393"/>
    <cellStyle name="Normal 2 2 12 3 3 2 6" xfId="2394"/>
    <cellStyle name="Normal 2 2 12 3 3 2 7" xfId="2395"/>
    <cellStyle name="Normal 2 2 12 3 3 2 8" xfId="2396"/>
    <cellStyle name="Normal 2 2 12 3 3 2 9" xfId="2397"/>
    <cellStyle name="Normal 2 2 12 3 3 3" xfId="2398"/>
    <cellStyle name="Normal 2 2 12 3 3 4" xfId="2399"/>
    <cellStyle name="Normal 2 2 12 3 3 4 2" xfId="2400"/>
    <cellStyle name="Normal 2 2 12 3 3 4 3" xfId="2401"/>
    <cellStyle name="Normal 2 2 12 3 3 4 4" xfId="2402"/>
    <cellStyle name="Normal 2 2 12 3 3 4 5" xfId="2403"/>
    <cellStyle name="Normal 2 2 12 3 3 4 6" xfId="2404"/>
    <cellStyle name="Normal 2 2 12 3 3 4 7" xfId="2405"/>
    <cellStyle name="Normal 2 2 12 3 3 4 8" xfId="2406"/>
    <cellStyle name="Normal 2 2 12 3 3 5" xfId="2407"/>
    <cellStyle name="Normal 2 2 12 3 3 6" xfId="2408"/>
    <cellStyle name="Normal 2 2 12 3 3 7" xfId="2409"/>
    <cellStyle name="Normal 2 2 12 3 3 8" xfId="2410"/>
    <cellStyle name="Normal 2 2 12 3 3 9" xfId="2411"/>
    <cellStyle name="Normal 2 2 12 3 4" xfId="2412"/>
    <cellStyle name="Normal 2 2 12 3 5" xfId="2413"/>
    <cellStyle name="Normal 2 2 12 3 6" xfId="2414"/>
    <cellStyle name="Normal 2 2 12 3 7" xfId="2415"/>
    <cellStyle name="Normal 2 2 12 3 8" xfId="2416"/>
    <cellStyle name="Normal 2 2 12 3 9" xfId="2417"/>
    <cellStyle name="Normal 2 2 12 4" xfId="2418"/>
    <cellStyle name="Normal 2 2 12 5" xfId="2419"/>
    <cellStyle name="Normal 2 2 12 6" xfId="2420"/>
    <cellStyle name="Normal 2 2 12 7" xfId="2421"/>
    <cellStyle name="Normal 2 2 12 7 10" xfId="2422"/>
    <cellStyle name="Normal 2 2 12 7 2" xfId="2423"/>
    <cellStyle name="Normal 2 2 12 7 2 2" xfId="2424"/>
    <cellStyle name="Normal 2 2 12 7 2 2 2" xfId="2425"/>
    <cellStyle name="Normal 2 2 12 7 2 2 2 2" xfId="2426"/>
    <cellStyle name="Normal 2 2 12 7 2 2 2 3" xfId="2427"/>
    <cellStyle name="Normal 2 2 12 7 2 2 2 4" xfId="2428"/>
    <cellStyle name="Normal 2 2 12 7 2 2 2 5" xfId="2429"/>
    <cellStyle name="Normal 2 2 12 7 2 2 2 6" xfId="2430"/>
    <cellStyle name="Normal 2 2 12 7 2 2 2 7" xfId="2431"/>
    <cellStyle name="Normal 2 2 12 7 2 2 2 8" xfId="2432"/>
    <cellStyle name="Normal 2 2 12 7 2 2 3" xfId="2433"/>
    <cellStyle name="Normal 2 2 12 7 2 2 4" xfId="2434"/>
    <cellStyle name="Normal 2 2 12 7 2 2 5" xfId="2435"/>
    <cellStyle name="Normal 2 2 12 7 2 2 6" xfId="2436"/>
    <cellStyle name="Normal 2 2 12 7 2 2 7" xfId="2437"/>
    <cellStyle name="Normal 2 2 12 7 2 2 8" xfId="2438"/>
    <cellStyle name="Normal 2 2 12 7 2 3" xfId="2439"/>
    <cellStyle name="Normal 2 2 12 7 2 4" xfId="2440"/>
    <cellStyle name="Normal 2 2 12 7 2 5" xfId="2441"/>
    <cellStyle name="Normal 2 2 12 7 2 6" xfId="2442"/>
    <cellStyle name="Normal 2 2 12 7 2 7" xfId="2443"/>
    <cellStyle name="Normal 2 2 12 7 2 8" xfId="2444"/>
    <cellStyle name="Normal 2 2 12 7 2 9" xfId="2445"/>
    <cellStyle name="Normal 2 2 12 7 3" xfId="2446"/>
    <cellStyle name="Normal 2 2 12 7 4" xfId="2447"/>
    <cellStyle name="Normal 2 2 12 7 4 2" xfId="2448"/>
    <cellStyle name="Normal 2 2 12 7 4 3" xfId="2449"/>
    <cellStyle name="Normal 2 2 12 7 4 4" xfId="2450"/>
    <cellStyle name="Normal 2 2 12 7 4 5" xfId="2451"/>
    <cellStyle name="Normal 2 2 12 7 4 6" xfId="2452"/>
    <cellStyle name="Normal 2 2 12 7 4 7" xfId="2453"/>
    <cellStyle name="Normal 2 2 12 7 4 8" xfId="2454"/>
    <cellStyle name="Normal 2 2 12 7 5" xfId="2455"/>
    <cellStyle name="Normal 2 2 12 7 6" xfId="2456"/>
    <cellStyle name="Normal 2 2 12 7 7" xfId="2457"/>
    <cellStyle name="Normal 2 2 12 7 8" xfId="2458"/>
    <cellStyle name="Normal 2 2 12 7 9" xfId="2459"/>
    <cellStyle name="Normal 2 2 12 8" xfId="2460"/>
    <cellStyle name="Normal 2 2 12 9" xfId="2461"/>
    <cellStyle name="Normal 2 2 13" xfId="2462"/>
    <cellStyle name="Normal 2 2 14" xfId="2463"/>
    <cellStyle name="Normal 2 2 15" xfId="2464"/>
    <cellStyle name="Normal 2 2 16" xfId="2465"/>
    <cellStyle name="Normal 2 2 17" xfId="2466"/>
    <cellStyle name="Normal 2 2 18" xfId="2467"/>
    <cellStyle name="Normal 2 2 19" xfId="2468"/>
    <cellStyle name="Normal 2 2 2" xfId="2469"/>
    <cellStyle name="Normal 2 2 2 10" xfId="2470"/>
    <cellStyle name="Normal 2 2 2 11" xfId="2471"/>
    <cellStyle name="Normal 2 2 2 12" xfId="2472"/>
    <cellStyle name="Normal 2 2 2 13" xfId="2473"/>
    <cellStyle name="Normal 2 2 2 14" xfId="2474"/>
    <cellStyle name="Normal 2 2 2 15" xfId="2475"/>
    <cellStyle name="Normal 2 2 2 16" xfId="2476"/>
    <cellStyle name="Normal 2 2 2 17" xfId="2477"/>
    <cellStyle name="Normal 2 2 2 18" xfId="2478"/>
    <cellStyle name="Normal 2 2 2 19" xfId="2479"/>
    <cellStyle name="Normal 2 2 2 2" xfId="2480"/>
    <cellStyle name="Normal 2 2 2 2 10" xfId="2481"/>
    <cellStyle name="Normal 2 2 2 2 11" xfId="2482"/>
    <cellStyle name="Normal 2 2 2 2 12" xfId="2483"/>
    <cellStyle name="Normal 2 2 2 2 13" xfId="2484"/>
    <cellStyle name="Normal 2 2 2 2 14" xfId="2485"/>
    <cellStyle name="Normal 2 2 2 2 15" xfId="2486"/>
    <cellStyle name="Normal 2 2 2 2 16" xfId="2487"/>
    <cellStyle name="Normal 2 2 2 2 17" xfId="2488"/>
    <cellStyle name="Normal 2 2 2 2 18" xfId="2489"/>
    <cellStyle name="Normal 2 2 2 2 19" xfId="2490"/>
    <cellStyle name="Normal 2 2 2 2 2" xfId="2491"/>
    <cellStyle name="Normal 2 2 2 2 2 10" xfId="2492"/>
    <cellStyle name="Normal 2 2 2 2 2 11" xfId="2493"/>
    <cellStyle name="Normal 2 2 2 2 2 12" xfId="2494"/>
    <cellStyle name="Normal 2 2 2 2 2 13" xfId="2495"/>
    <cellStyle name="Normal 2 2 2 2 2 14" xfId="2496"/>
    <cellStyle name="Normal 2 2 2 2 2 15" xfId="2497"/>
    <cellStyle name="Normal 2 2 2 2 2 15 2" xfId="2498"/>
    <cellStyle name="Normal 2 2 2 2 2 15 2 2" xfId="2499"/>
    <cellStyle name="Normal 2 2 2 2 2 15 2 2 2" xfId="2500"/>
    <cellStyle name="Normal 2 2 2 2 2 15 2 2 3" xfId="2501"/>
    <cellStyle name="Normal 2 2 2 2 2 15 2 2 4" xfId="2502"/>
    <cellStyle name="Normal 2 2 2 2 2 15 2 2 5" xfId="2503"/>
    <cellStyle name="Normal 2 2 2 2 2 15 2 2 6" xfId="2504"/>
    <cellStyle name="Normal 2 2 2 2 2 15 2 2 7" xfId="2505"/>
    <cellStyle name="Normal 2 2 2 2 2 15 2 2 8" xfId="2506"/>
    <cellStyle name="Normal 2 2 2 2 2 15 2 3" xfId="2507"/>
    <cellStyle name="Normal 2 2 2 2 2 15 2 4" xfId="2508"/>
    <cellStyle name="Normal 2 2 2 2 2 15 2 5" xfId="2509"/>
    <cellStyle name="Normal 2 2 2 2 2 15 2 6" xfId="2510"/>
    <cellStyle name="Normal 2 2 2 2 2 15 2 7" xfId="2511"/>
    <cellStyle name="Normal 2 2 2 2 2 15 2 8" xfId="2512"/>
    <cellStyle name="Normal 2 2 2 2 2 15 3" xfId="2513"/>
    <cellStyle name="Normal 2 2 2 2 2 15 4" xfId="2514"/>
    <cellStyle name="Normal 2 2 2 2 2 15 5" xfId="2515"/>
    <cellStyle name="Normal 2 2 2 2 2 15 6" xfId="2516"/>
    <cellStyle name="Normal 2 2 2 2 2 15 7" xfId="2517"/>
    <cellStyle name="Normal 2 2 2 2 2 15 8" xfId="2518"/>
    <cellStyle name="Normal 2 2 2 2 2 15 9" xfId="2519"/>
    <cellStyle name="Normal 2 2 2 2 2 16" xfId="2520"/>
    <cellStyle name="Normal 2 2 2 2 2 16 2" xfId="2521"/>
    <cellStyle name="Normal 2 2 2 2 2 16 3" xfId="2522"/>
    <cellStyle name="Normal 2 2 2 2 2 16 4" xfId="2523"/>
    <cellStyle name="Normal 2 2 2 2 2 16 5" xfId="2524"/>
    <cellStyle name="Normal 2 2 2 2 2 16 6" xfId="2525"/>
    <cellStyle name="Normal 2 2 2 2 2 16 7" xfId="2526"/>
    <cellStyle name="Normal 2 2 2 2 2 16 8" xfId="2527"/>
    <cellStyle name="Normal 2 2 2 2 2 17" xfId="2528"/>
    <cellStyle name="Normal 2 2 2 2 2 18" xfId="2529"/>
    <cellStyle name="Normal 2 2 2 2 2 19" xfId="2530"/>
    <cellStyle name="Normal 2 2 2 2 2 2" xfId="2531"/>
    <cellStyle name="Normal 2 2 2 2 2 2 10" xfId="2532"/>
    <cellStyle name="Normal 2 2 2 2 2 2 11" xfId="2533"/>
    <cellStyle name="Normal 2 2 2 2 2 2 12" xfId="2534"/>
    <cellStyle name="Normal 2 2 2 2 2 2 13" xfId="2535"/>
    <cellStyle name="Normal 2 2 2 2 2 2 14" xfId="2536"/>
    <cellStyle name="Normal 2 2 2 2 2 2 15" xfId="2537"/>
    <cellStyle name="Normal 2 2 2 2 2 2 15 2" xfId="2538"/>
    <cellStyle name="Normal 2 2 2 2 2 2 15 2 2" xfId="2539"/>
    <cellStyle name="Normal 2 2 2 2 2 2 15 2 2 2" xfId="2540"/>
    <cellStyle name="Normal 2 2 2 2 2 2 15 2 2 3" xfId="2541"/>
    <cellStyle name="Normal 2 2 2 2 2 2 15 2 2 4" xfId="2542"/>
    <cellStyle name="Normal 2 2 2 2 2 2 15 2 2 5" xfId="2543"/>
    <cellStyle name="Normal 2 2 2 2 2 2 15 2 2 6" xfId="2544"/>
    <cellStyle name="Normal 2 2 2 2 2 2 15 2 2 7" xfId="2545"/>
    <cellStyle name="Normal 2 2 2 2 2 2 15 2 2 8" xfId="2546"/>
    <cellStyle name="Normal 2 2 2 2 2 2 15 2 3" xfId="2547"/>
    <cellStyle name="Normal 2 2 2 2 2 2 15 2 4" xfId="2548"/>
    <cellStyle name="Normal 2 2 2 2 2 2 15 2 5" xfId="2549"/>
    <cellStyle name="Normal 2 2 2 2 2 2 15 2 6" xfId="2550"/>
    <cellStyle name="Normal 2 2 2 2 2 2 15 2 7" xfId="2551"/>
    <cellStyle name="Normal 2 2 2 2 2 2 15 2 8" xfId="2552"/>
    <cellStyle name="Normal 2 2 2 2 2 2 15 3" xfId="2553"/>
    <cellStyle name="Normal 2 2 2 2 2 2 15 4" xfId="2554"/>
    <cellStyle name="Normal 2 2 2 2 2 2 15 5" xfId="2555"/>
    <cellStyle name="Normal 2 2 2 2 2 2 15 6" xfId="2556"/>
    <cellStyle name="Normal 2 2 2 2 2 2 15 7" xfId="2557"/>
    <cellStyle name="Normal 2 2 2 2 2 2 15 8" xfId="2558"/>
    <cellStyle name="Normal 2 2 2 2 2 2 15 9" xfId="2559"/>
    <cellStyle name="Normal 2 2 2 2 2 2 16" xfId="2560"/>
    <cellStyle name="Normal 2 2 2 2 2 2 16 2" xfId="2561"/>
    <cellStyle name="Normal 2 2 2 2 2 2 16 3" xfId="2562"/>
    <cellStyle name="Normal 2 2 2 2 2 2 16 4" xfId="2563"/>
    <cellStyle name="Normal 2 2 2 2 2 2 16 5" xfId="2564"/>
    <cellStyle name="Normal 2 2 2 2 2 2 16 6" xfId="2565"/>
    <cellStyle name="Normal 2 2 2 2 2 2 16 7" xfId="2566"/>
    <cellStyle name="Normal 2 2 2 2 2 2 16 8" xfId="2567"/>
    <cellStyle name="Normal 2 2 2 2 2 2 17" xfId="2568"/>
    <cellStyle name="Normal 2 2 2 2 2 2 18" xfId="2569"/>
    <cellStyle name="Normal 2 2 2 2 2 2 19" xfId="2570"/>
    <cellStyle name="Normal 2 2 2 2 2 2 2" xfId="2571"/>
    <cellStyle name="Normal 2 2 2 2 2 2 2 10" xfId="2572"/>
    <cellStyle name="Normal 2 2 2 2 2 2 2 10 2" xfId="2573"/>
    <cellStyle name="Normal 2 2 2 2 2 2 2 10 2 2" xfId="2574"/>
    <cellStyle name="Normal 2 2 2 2 2 2 2 10 2 2 2" xfId="2575"/>
    <cellStyle name="Normal 2 2 2 2 2 2 2 10 2 2 3" xfId="2576"/>
    <cellStyle name="Normal 2 2 2 2 2 2 2 10 2 2 4" xfId="2577"/>
    <cellStyle name="Normal 2 2 2 2 2 2 2 10 2 2 5" xfId="2578"/>
    <cellStyle name="Normal 2 2 2 2 2 2 2 10 2 2 6" xfId="2579"/>
    <cellStyle name="Normal 2 2 2 2 2 2 2 10 2 2 7" xfId="2580"/>
    <cellStyle name="Normal 2 2 2 2 2 2 2 10 2 2 8" xfId="2581"/>
    <cellStyle name="Normal 2 2 2 2 2 2 2 10 2 3" xfId="2582"/>
    <cellStyle name="Normal 2 2 2 2 2 2 2 10 2 4" xfId="2583"/>
    <cellStyle name="Normal 2 2 2 2 2 2 2 10 2 5" xfId="2584"/>
    <cellStyle name="Normal 2 2 2 2 2 2 2 10 2 6" xfId="2585"/>
    <cellStyle name="Normal 2 2 2 2 2 2 2 10 2 7" xfId="2586"/>
    <cellStyle name="Normal 2 2 2 2 2 2 2 10 2 8" xfId="2587"/>
    <cellStyle name="Normal 2 2 2 2 2 2 2 10 3" xfId="2588"/>
    <cellStyle name="Normal 2 2 2 2 2 2 2 10 4" xfId="2589"/>
    <cellStyle name="Normal 2 2 2 2 2 2 2 10 5" xfId="2590"/>
    <cellStyle name="Normal 2 2 2 2 2 2 2 10 6" xfId="2591"/>
    <cellStyle name="Normal 2 2 2 2 2 2 2 10 7" xfId="2592"/>
    <cellStyle name="Normal 2 2 2 2 2 2 2 10 8" xfId="2593"/>
    <cellStyle name="Normal 2 2 2 2 2 2 2 10 9" xfId="2594"/>
    <cellStyle name="Normal 2 2 2 2 2 2 2 11" xfId="2595"/>
    <cellStyle name="Normal 2 2 2 2 2 2 2 11 2" xfId="2596"/>
    <cellStyle name="Normal 2 2 2 2 2 2 2 11 3" xfId="2597"/>
    <cellStyle name="Normal 2 2 2 2 2 2 2 11 4" xfId="2598"/>
    <cellStyle name="Normal 2 2 2 2 2 2 2 11 5" xfId="2599"/>
    <cellStyle name="Normal 2 2 2 2 2 2 2 11 6" xfId="2600"/>
    <cellStyle name="Normal 2 2 2 2 2 2 2 11 7" xfId="2601"/>
    <cellStyle name="Normal 2 2 2 2 2 2 2 11 8" xfId="2602"/>
    <cellStyle name="Normal 2 2 2 2 2 2 2 12" xfId="2603"/>
    <cellStyle name="Normal 2 2 2 2 2 2 2 13" xfId="2604"/>
    <cellStyle name="Normal 2 2 2 2 2 2 2 14" xfId="2605"/>
    <cellStyle name="Normal 2 2 2 2 2 2 2 15" xfId="2606"/>
    <cellStyle name="Normal 2 2 2 2 2 2 2 16" xfId="2607"/>
    <cellStyle name="Normal 2 2 2 2 2 2 2 17" xfId="2608"/>
    <cellStyle name="Normal 2 2 2 2 2 2 2 2" xfId="2609"/>
    <cellStyle name="Normal 2 2 2 2 2 2 2 2 10" xfId="2610"/>
    <cellStyle name="Normal 2 2 2 2 2 2 2 2 10 2" xfId="2611"/>
    <cellStyle name="Normal 2 2 2 2 2 2 2 2 10 2 2" xfId="2612"/>
    <cellStyle name="Normal 2 2 2 2 2 2 2 2 10 2 2 2" xfId="2613"/>
    <cellStyle name="Normal 2 2 2 2 2 2 2 2 10 2 2 3" xfId="2614"/>
    <cellStyle name="Normal 2 2 2 2 2 2 2 2 10 2 2 4" xfId="2615"/>
    <cellStyle name="Normal 2 2 2 2 2 2 2 2 10 2 2 5" xfId="2616"/>
    <cellStyle name="Normal 2 2 2 2 2 2 2 2 10 2 2 6" xfId="2617"/>
    <cellStyle name="Normal 2 2 2 2 2 2 2 2 10 2 2 7" xfId="2618"/>
    <cellStyle name="Normal 2 2 2 2 2 2 2 2 10 2 2 8" xfId="2619"/>
    <cellStyle name="Normal 2 2 2 2 2 2 2 2 10 2 3" xfId="2620"/>
    <cellStyle name="Normal 2 2 2 2 2 2 2 2 10 2 4" xfId="2621"/>
    <cellStyle name="Normal 2 2 2 2 2 2 2 2 10 2 5" xfId="2622"/>
    <cellStyle name="Normal 2 2 2 2 2 2 2 2 10 2 6" xfId="2623"/>
    <cellStyle name="Normal 2 2 2 2 2 2 2 2 10 2 7" xfId="2624"/>
    <cellStyle name="Normal 2 2 2 2 2 2 2 2 10 2 8" xfId="2625"/>
    <cellStyle name="Normal 2 2 2 2 2 2 2 2 10 3" xfId="2626"/>
    <cellStyle name="Normal 2 2 2 2 2 2 2 2 10 4" xfId="2627"/>
    <cellStyle name="Normal 2 2 2 2 2 2 2 2 10 5" xfId="2628"/>
    <cellStyle name="Normal 2 2 2 2 2 2 2 2 10 6" xfId="2629"/>
    <cellStyle name="Normal 2 2 2 2 2 2 2 2 10 7" xfId="2630"/>
    <cellStyle name="Normal 2 2 2 2 2 2 2 2 10 8" xfId="2631"/>
    <cellStyle name="Normal 2 2 2 2 2 2 2 2 10 9" xfId="2632"/>
    <cellStyle name="Normal 2 2 2 2 2 2 2 2 11" xfId="2633"/>
    <cellStyle name="Normal 2 2 2 2 2 2 2 2 11 2" xfId="2634"/>
    <cellStyle name="Normal 2 2 2 2 2 2 2 2 11 3" xfId="2635"/>
    <cellStyle name="Normal 2 2 2 2 2 2 2 2 11 4" xfId="2636"/>
    <cellStyle name="Normal 2 2 2 2 2 2 2 2 11 5" xfId="2637"/>
    <cellStyle name="Normal 2 2 2 2 2 2 2 2 11 6" xfId="2638"/>
    <cellStyle name="Normal 2 2 2 2 2 2 2 2 11 7" xfId="2639"/>
    <cellStyle name="Normal 2 2 2 2 2 2 2 2 11 8" xfId="2640"/>
    <cellStyle name="Normal 2 2 2 2 2 2 2 2 12" xfId="2641"/>
    <cellStyle name="Normal 2 2 2 2 2 2 2 2 13" xfId="2642"/>
    <cellStyle name="Normal 2 2 2 2 2 2 2 2 14" xfId="2643"/>
    <cellStyle name="Normal 2 2 2 2 2 2 2 2 15" xfId="2644"/>
    <cellStyle name="Normal 2 2 2 2 2 2 2 2 16" xfId="2645"/>
    <cellStyle name="Normal 2 2 2 2 2 2 2 2 17" xfId="2646"/>
    <cellStyle name="Normal 2 2 2 2 2 2 2 2 2" xfId="2647"/>
    <cellStyle name="Normal 2 2 2 2 2 2 2 2 2 10" xfId="2648"/>
    <cellStyle name="Normal 2 2 2 2 2 2 2 2 2 2" xfId="2649"/>
    <cellStyle name="Normal 2 2 2 2 2 2 2 2 2 2 2" xfId="2650"/>
    <cellStyle name="Normal 2 2 2 2 2 2 2 2 2 2 2 2" xfId="2651"/>
    <cellStyle name="Normal 2 2 2 2 2 2 2 2 2 2 2 2 2" xfId="2652"/>
    <cellStyle name="Normal 2 2 2 2 2 2 2 2 2 2 2 2 3" xfId="2653"/>
    <cellStyle name="Normal 2 2 2 2 2 2 2 2 2 2 2 2 4" xfId="2654"/>
    <cellStyle name="Normal 2 2 2 2 2 2 2 2 2 2 2 2 5" xfId="2655"/>
    <cellStyle name="Normal 2 2 2 2 2 2 2 2 2 2 2 2 6" xfId="2656"/>
    <cellStyle name="Normal 2 2 2 2 2 2 2 2 2 2 2 2 7" xfId="2657"/>
    <cellStyle name="Normal 2 2 2 2 2 2 2 2 2 2 2 2 8" xfId="2658"/>
    <cellStyle name="Normal 2 2 2 2 2 2 2 2 2 2 2 3" xfId="2659"/>
    <cellStyle name="Normal 2 2 2 2 2 2 2 2 2 2 2 4" xfId="2660"/>
    <cellStyle name="Normal 2 2 2 2 2 2 2 2 2 2 2 5" xfId="2661"/>
    <cellStyle name="Normal 2 2 2 2 2 2 2 2 2 2 2 6" xfId="2662"/>
    <cellStyle name="Normal 2 2 2 2 2 2 2 2 2 2 2 7" xfId="2663"/>
    <cellStyle name="Normal 2 2 2 2 2 2 2 2 2 2 2 8" xfId="2664"/>
    <cellStyle name="Normal 2 2 2 2 2 2 2 2 2 2 3" xfId="2665"/>
    <cellStyle name="Normal 2 2 2 2 2 2 2 2 2 2 4" xfId="2666"/>
    <cellStyle name="Normal 2 2 2 2 2 2 2 2 2 2 5" xfId="2667"/>
    <cellStyle name="Normal 2 2 2 2 2 2 2 2 2 2 6" xfId="2668"/>
    <cellStyle name="Normal 2 2 2 2 2 2 2 2 2 2 7" xfId="2669"/>
    <cellStyle name="Normal 2 2 2 2 2 2 2 2 2 2 8" xfId="2670"/>
    <cellStyle name="Normal 2 2 2 2 2 2 2 2 2 2 9" xfId="2671"/>
    <cellStyle name="Normal 2 2 2 2 2 2 2 2 2 3" xfId="2672"/>
    <cellStyle name="Normal 2 2 2 2 2 2 2 2 2 4" xfId="2673"/>
    <cellStyle name="Normal 2 2 2 2 2 2 2 2 2 4 2" xfId="2674"/>
    <cellStyle name="Normal 2 2 2 2 2 2 2 2 2 4 3" xfId="2675"/>
    <cellStyle name="Normal 2 2 2 2 2 2 2 2 2 4 4" xfId="2676"/>
    <cellStyle name="Normal 2 2 2 2 2 2 2 2 2 4 5" xfId="2677"/>
    <cellStyle name="Normal 2 2 2 2 2 2 2 2 2 4 6" xfId="2678"/>
    <cellStyle name="Normal 2 2 2 2 2 2 2 2 2 4 7" xfId="2679"/>
    <cellStyle name="Normal 2 2 2 2 2 2 2 2 2 4 8" xfId="2680"/>
    <cellStyle name="Normal 2 2 2 2 2 2 2 2 2 5" xfId="2681"/>
    <cellStyle name="Normal 2 2 2 2 2 2 2 2 2 6" xfId="2682"/>
    <cellStyle name="Normal 2 2 2 2 2 2 2 2 2 7" xfId="2683"/>
    <cellStyle name="Normal 2 2 2 2 2 2 2 2 2 8" xfId="2684"/>
    <cellStyle name="Normal 2 2 2 2 2 2 2 2 2 9" xfId="2685"/>
    <cellStyle name="Normal 2 2 2 2 2 2 2 2 3" xfId="2686"/>
    <cellStyle name="Normal 2 2 2 2 2 2 2 2 4" xfId="2687"/>
    <cellStyle name="Normal 2 2 2 2 2 2 2 2 5" xfId="2688"/>
    <cellStyle name="Normal 2 2 2 2 2 2 2 2 6" xfId="2689"/>
    <cellStyle name="Normal 2 2 2 2 2 2 2 2 7" xfId="2690"/>
    <cellStyle name="Normal 2 2 2 2 2 2 2 2 8" xfId="2691"/>
    <cellStyle name="Normal 2 2 2 2 2 2 2 2 9" xfId="2692"/>
    <cellStyle name="Normal 2 2 2 2 2 2 2 3" xfId="2693"/>
    <cellStyle name="Normal 2 2 2 2 2 2 2 3 10" xfId="2694"/>
    <cellStyle name="Normal 2 2 2 2 2 2 2 3 2" xfId="2695"/>
    <cellStyle name="Normal 2 2 2 2 2 2 2 3 2 2" xfId="2696"/>
    <cellStyle name="Normal 2 2 2 2 2 2 2 3 2 2 2" xfId="2697"/>
    <cellStyle name="Normal 2 2 2 2 2 2 2 3 2 2 2 2" xfId="2698"/>
    <cellStyle name="Normal 2 2 2 2 2 2 2 3 2 2 2 3" xfId="2699"/>
    <cellStyle name="Normal 2 2 2 2 2 2 2 3 2 2 2 4" xfId="2700"/>
    <cellStyle name="Normal 2 2 2 2 2 2 2 3 2 2 2 5" xfId="2701"/>
    <cellStyle name="Normal 2 2 2 2 2 2 2 3 2 2 2 6" xfId="2702"/>
    <cellStyle name="Normal 2 2 2 2 2 2 2 3 2 2 2 7" xfId="2703"/>
    <cellStyle name="Normal 2 2 2 2 2 2 2 3 2 2 2 8" xfId="2704"/>
    <cellStyle name="Normal 2 2 2 2 2 2 2 3 2 2 3" xfId="2705"/>
    <cellStyle name="Normal 2 2 2 2 2 2 2 3 2 2 4" xfId="2706"/>
    <cellStyle name="Normal 2 2 2 2 2 2 2 3 2 2 5" xfId="2707"/>
    <cellStyle name="Normal 2 2 2 2 2 2 2 3 2 2 6" xfId="2708"/>
    <cellStyle name="Normal 2 2 2 2 2 2 2 3 2 2 7" xfId="2709"/>
    <cellStyle name="Normal 2 2 2 2 2 2 2 3 2 2 8" xfId="2710"/>
    <cellStyle name="Normal 2 2 2 2 2 2 2 3 2 3" xfId="2711"/>
    <cellStyle name="Normal 2 2 2 2 2 2 2 3 2 4" xfId="2712"/>
    <cellStyle name="Normal 2 2 2 2 2 2 2 3 2 5" xfId="2713"/>
    <cellStyle name="Normal 2 2 2 2 2 2 2 3 2 6" xfId="2714"/>
    <cellStyle name="Normal 2 2 2 2 2 2 2 3 2 7" xfId="2715"/>
    <cellStyle name="Normal 2 2 2 2 2 2 2 3 2 8" xfId="2716"/>
    <cellStyle name="Normal 2 2 2 2 2 2 2 3 2 9" xfId="2717"/>
    <cellStyle name="Normal 2 2 2 2 2 2 2 3 3" xfId="2718"/>
    <cellStyle name="Normal 2 2 2 2 2 2 2 3 4" xfId="2719"/>
    <cellStyle name="Normal 2 2 2 2 2 2 2 3 4 2" xfId="2720"/>
    <cellStyle name="Normal 2 2 2 2 2 2 2 3 4 3" xfId="2721"/>
    <cellStyle name="Normal 2 2 2 2 2 2 2 3 4 4" xfId="2722"/>
    <cellStyle name="Normal 2 2 2 2 2 2 2 3 4 5" xfId="2723"/>
    <cellStyle name="Normal 2 2 2 2 2 2 2 3 4 6" xfId="2724"/>
    <cellStyle name="Normal 2 2 2 2 2 2 2 3 4 7" xfId="2725"/>
    <cellStyle name="Normal 2 2 2 2 2 2 2 3 4 8" xfId="2726"/>
    <cellStyle name="Normal 2 2 2 2 2 2 2 3 5" xfId="2727"/>
    <cellStyle name="Normal 2 2 2 2 2 2 2 3 6" xfId="2728"/>
    <cellStyle name="Normal 2 2 2 2 2 2 2 3 7" xfId="2729"/>
    <cellStyle name="Normal 2 2 2 2 2 2 2 3 8" xfId="2730"/>
    <cellStyle name="Normal 2 2 2 2 2 2 2 3 9" xfId="2731"/>
    <cellStyle name="Normal 2 2 2 2 2 2 2 4" xfId="2732"/>
    <cellStyle name="Normal 2 2 2 2 2 2 2 5" xfId="2733"/>
    <cellStyle name="Normal 2 2 2 2 2 2 2 6" xfId="2734"/>
    <cellStyle name="Normal 2 2 2 2 2 2 2 7" xfId="2735"/>
    <cellStyle name="Normal 2 2 2 2 2 2 2 8" xfId="2736"/>
    <cellStyle name="Normal 2 2 2 2 2 2 2 9" xfId="2737"/>
    <cellStyle name="Normal 2 2 2 2 2 2 20" xfId="2738"/>
    <cellStyle name="Normal 2 2 2 2 2 2 21" xfId="2739"/>
    <cellStyle name="Normal 2 2 2 2 2 2 22" xfId="2740"/>
    <cellStyle name="Normal 2 2 2 2 2 2 3" xfId="2741"/>
    <cellStyle name="Normal 2 2 2 2 2 2 4" xfId="2742"/>
    <cellStyle name="Normal 2 2 2 2 2 2 5" xfId="2743"/>
    <cellStyle name="Normal 2 2 2 2 2 2 6" xfId="2744"/>
    <cellStyle name="Normal 2 2 2 2 2 2 7" xfId="2745"/>
    <cellStyle name="Normal 2 2 2 2 2 2 7 10" xfId="2746"/>
    <cellStyle name="Normal 2 2 2 2 2 2 7 2" xfId="2747"/>
    <cellStyle name="Normal 2 2 2 2 2 2 7 2 2" xfId="2748"/>
    <cellStyle name="Normal 2 2 2 2 2 2 7 2 2 2" xfId="2749"/>
    <cellStyle name="Normal 2 2 2 2 2 2 7 2 2 2 2" xfId="2750"/>
    <cellStyle name="Normal 2 2 2 2 2 2 7 2 2 2 3" xfId="2751"/>
    <cellStyle name="Normal 2 2 2 2 2 2 7 2 2 2 4" xfId="2752"/>
    <cellStyle name="Normal 2 2 2 2 2 2 7 2 2 2 5" xfId="2753"/>
    <cellStyle name="Normal 2 2 2 2 2 2 7 2 2 2 6" xfId="2754"/>
    <cellStyle name="Normal 2 2 2 2 2 2 7 2 2 2 7" xfId="2755"/>
    <cellStyle name="Normal 2 2 2 2 2 2 7 2 2 2 8" xfId="2756"/>
    <cellStyle name="Normal 2 2 2 2 2 2 7 2 2 3" xfId="2757"/>
    <cellStyle name="Normal 2 2 2 2 2 2 7 2 2 4" xfId="2758"/>
    <cellStyle name="Normal 2 2 2 2 2 2 7 2 2 5" xfId="2759"/>
    <cellStyle name="Normal 2 2 2 2 2 2 7 2 2 6" xfId="2760"/>
    <cellStyle name="Normal 2 2 2 2 2 2 7 2 2 7" xfId="2761"/>
    <cellStyle name="Normal 2 2 2 2 2 2 7 2 2 8" xfId="2762"/>
    <cellStyle name="Normal 2 2 2 2 2 2 7 2 3" xfId="2763"/>
    <cellStyle name="Normal 2 2 2 2 2 2 7 2 4" xfId="2764"/>
    <cellStyle name="Normal 2 2 2 2 2 2 7 2 5" xfId="2765"/>
    <cellStyle name="Normal 2 2 2 2 2 2 7 2 6" xfId="2766"/>
    <cellStyle name="Normal 2 2 2 2 2 2 7 2 7" xfId="2767"/>
    <cellStyle name="Normal 2 2 2 2 2 2 7 2 8" xfId="2768"/>
    <cellStyle name="Normal 2 2 2 2 2 2 7 2 9" xfId="2769"/>
    <cellStyle name="Normal 2 2 2 2 2 2 7 3" xfId="2770"/>
    <cellStyle name="Normal 2 2 2 2 2 2 7 4" xfId="2771"/>
    <cellStyle name="Normal 2 2 2 2 2 2 7 4 2" xfId="2772"/>
    <cellStyle name="Normal 2 2 2 2 2 2 7 4 3" xfId="2773"/>
    <cellStyle name="Normal 2 2 2 2 2 2 7 4 4" xfId="2774"/>
    <cellStyle name="Normal 2 2 2 2 2 2 7 4 5" xfId="2775"/>
    <cellStyle name="Normal 2 2 2 2 2 2 7 4 6" xfId="2776"/>
    <cellStyle name="Normal 2 2 2 2 2 2 7 4 7" xfId="2777"/>
    <cellStyle name="Normal 2 2 2 2 2 2 7 4 8" xfId="2778"/>
    <cellStyle name="Normal 2 2 2 2 2 2 7 5" xfId="2779"/>
    <cellStyle name="Normal 2 2 2 2 2 2 7 6" xfId="2780"/>
    <cellStyle name="Normal 2 2 2 2 2 2 7 7" xfId="2781"/>
    <cellStyle name="Normal 2 2 2 2 2 2 7 8" xfId="2782"/>
    <cellStyle name="Normal 2 2 2 2 2 2 7 9" xfId="2783"/>
    <cellStyle name="Normal 2 2 2 2 2 2 8" xfId="2784"/>
    <cellStyle name="Normal 2 2 2 2 2 2 9" xfId="2785"/>
    <cellStyle name="Normal 2 2 2 2 2 20" xfId="2786"/>
    <cellStyle name="Normal 2 2 2 2 2 21" xfId="2787"/>
    <cellStyle name="Normal 2 2 2 2 2 22" xfId="2788"/>
    <cellStyle name="Normal 2 2 2 2 2 3" xfId="2789"/>
    <cellStyle name="Normal 2 2 2 2 2 3 10" xfId="2790"/>
    <cellStyle name="Normal 2 2 2 2 2 3 10 2" xfId="2791"/>
    <cellStyle name="Normal 2 2 2 2 2 3 10 2 2" xfId="2792"/>
    <cellStyle name="Normal 2 2 2 2 2 3 10 2 2 2" xfId="2793"/>
    <cellStyle name="Normal 2 2 2 2 2 3 10 2 2 3" xfId="2794"/>
    <cellStyle name="Normal 2 2 2 2 2 3 10 2 2 4" xfId="2795"/>
    <cellStyle name="Normal 2 2 2 2 2 3 10 2 2 5" xfId="2796"/>
    <cellStyle name="Normal 2 2 2 2 2 3 10 2 2 6" xfId="2797"/>
    <cellStyle name="Normal 2 2 2 2 2 3 10 2 2 7" xfId="2798"/>
    <cellStyle name="Normal 2 2 2 2 2 3 10 2 2 8" xfId="2799"/>
    <cellStyle name="Normal 2 2 2 2 2 3 10 2 3" xfId="2800"/>
    <cellStyle name="Normal 2 2 2 2 2 3 10 2 4" xfId="2801"/>
    <cellStyle name="Normal 2 2 2 2 2 3 10 2 5" xfId="2802"/>
    <cellStyle name="Normal 2 2 2 2 2 3 10 2 6" xfId="2803"/>
    <cellStyle name="Normal 2 2 2 2 2 3 10 2 7" xfId="2804"/>
    <cellStyle name="Normal 2 2 2 2 2 3 10 2 8" xfId="2805"/>
    <cellStyle name="Normal 2 2 2 2 2 3 10 3" xfId="2806"/>
    <cellStyle name="Normal 2 2 2 2 2 3 10 4" xfId="2807"/>
    <cellStyle name="Normal 2 2 2 2 2 3 10 5" xfId="2808"/>
    <cellStyle name="Normal 2 2 2 2 2 3 10 6" xfId="2809"/>
    <cellStyle name="Normal 2 2 2 2 2 3 10 7" xfId="2810"/>
    <cellStyle name="Normal 2 2 2 2 2 3 10 8" xfId="2811"/>
    <cellStyle name="Normal 2 2 2 2 2 3 10 9" xfId="2812"/>
    <cellStyle name="Normal 2 2 2 2 2 3 11" xfId="2813"/>
    <cellStyle name="Normal 2 2 2 2 2 3 11 2" xfId="2814"/>
    <cellStyle name="Normal 2 2 2 2 2 3 11 3" xfId="2815"/>
    <cellStyle name="Normal 2 2 2 2 2 3 11 4" xfId="2816"/>
    <cellStyle name="Normal 2 2 2 2 2 3 11 5" xfId="2817"/>
    <cellStyle name="Normal 2 2 2 2 2 3 11 6" xfId="2818"/>
    <cellStyle name="Normal 2 2 2 2 2 3 11 7" xfId="2819"/>
    <cellStyle name="Normal 2 2 2 2 2 3 11 8" xfId="2820"/>
    <cellStyle name="Normal 2 2 2 2 2 3 12" xfId="2821"/>
    <cellStyle name="Normal 2 2 2 2 2 3 13" xfId="2822"/>
    <cellStyle name="Normal 2 2 2 2 2 3 14" xfId="2823"/>
    <cellStyle name="Normal 2 2 2 2 2 3 15" xfId="2824"/>
    <cellStyle name="Normal 2 2 2 2 2 3 16" xfId="2825"/>
    <cellStyle name="Normal 2 2 2 2 2 3 17" xfId="2826"/>
    <cellStyle name="Normal 2 2 2 2 2 3 2" xfId="2827"/>
    <cellStyle name="Normal 2 2 2 2 2 3 2 10" xfId="2828"/>
    <cellStyle name="Normal 2 2 2 2 2 3 2 10 2" xfId="2829"/>
    <cellStyle name="Normal 2 2 2 2 2 3 2 10 2 2" xfId="2830"/>
    <cellStyle name="Normal 2 2 2 2 2 3 2 10 2 2 2" xfId="2831"/>
    <cellStyle name="Normal 2 2 2 2 2 3 2 10 2 2 3" xfId="2832"/>
    <cellStyle name="Normal 2 2 2 2 2 3 2 10 2 2 4" xfId="2833"/>
    <cellStyle name="Normal 2 2 2 2 2 3 2 10 2 2 5" xfId="2834"/>
    <cellStyle name="Normal 2 2 2 2 2 3 2 10 2 2 6" xfId="2835"/>
    <cellStyle name="Normal 2 2 2 2 2 3 2 10 2 2 7" xfId="2836"/>
    <cellStyle name="Normal 2 2 2 2 2 3 2 10 2 2 8" xfId="2837"/>
    <cellStyle name="Normal 2 2 2 2 2 3 2 10 2 3" xfId="2838"/>
    <cellStyle name="Normal 2 2 2 2 2 3 2 10 2 4" xfId="2839"/>
    <cellStyle name="Normal 2 2 2 2 2 3 2 10 2 5" xfId="2840"/>
    <cellStyle name="Normal 2 2 2 2 2 3 2 10 2 6" xfId="2841"/>
    <cellStyle name="Normal 2 2 2 2 2 3 2 10 2 7" xfId="2842"/>
    <cellStyle name="Normal 2 2 2 2 2 3 2 10 2 8" xfId="2843"/>
    <cellStyle name="Normal 2 2 2 2 2 3 2 10 3" xfId="2844"/>
    <cellStyle name="Normal 2 2 2 2 2 3 2 10 4" xfId="2845"/>
    <cellStyle name="Normal 2 2 2 2 2 3 2 10 5" xfId="2846"/>
    <cellStyle name="Normal 2 2 2 2 2 3 2 10 6" xfId="2847"/>
    <cellStyle name="Normal 2 2 2 2 2 3 2 10 7" xfId="2848"/>
    <cellStyle name="Normal 2 2 2 2 2 3 2 10 8" xfId="2849"/>
    <cellStyle name="Normal 2 2 2 2 2 3 2 10 9" xfId="2850"/>
    <cellStyle name="Normal 2 2 2 2 2 3 2 11" xfId="2851"/>
    <cellStyle name="Normal 2 2 2 2 2 3 2 11 2" xfId="2852"/>
    <cellStyle name="Normal 2 2 2 2 2 3 2 11 3" xfId="2853"/>
    <cellStyle name="Normal 2 2 2 2 2 3 2 11 4" xfId="2854"/>
    <cellStyle name="Normal 2 2 2 2 2 3 2 11 5" xfId="2855"/>
    <cellStyle name="Normal 2 2 2 2 2 3 2 11 6" xfId="2856"/>
    <cellStyle name="Normal 2 2 2 2 2 3 2 11 7" xfId="2857"/>
    <cellStyle name="Normal 2 2 2 2 2 3 2 11 8" xfId="2858"/>
    <cellStyle name="Normal 2 2 2 2 2 3 2 12" xfId="2859"/>
    <cellStyle name="Normal 2 2 2 2 2 3 2 13" xfId="2860"/>
    <cellStyle name="Normal 2 2 2 2 2 3 2 14" xfId="2861"/>
    <cellStyle name="Normal 2 2 2 2 2 3 2 15" xfId="2862"/>
    <cellStyle name="Normal 2 2 2 2 2 3 2 16" xfId="2863"/>
    <cellStyle name="Normal 2 2 2 2 2 3 2 17" xfId="2864"/>
    <cellStyle name="Normal 2 2 2 2 2 3 2 2" xfId="2865"/>
    <cellStyle name="Normal 2 2 2 2 2 3 2 2 10" xfId="2866"/>
    <cellStyle name="Normal 2 2 2 2 2 3 2 2 2" xfId="2867"/>
    <cellStyle name="Normal 2 2 2 2 2 3 2 2 2 2" xfId="2868"/>
    <cellStyle name="Normal 2 2 2 2 2 3 2 2 2 2 2" xfId="2869"/>
    <cellStyle name="Normal 2 2 2 2 2 3 2 2 2 2 2 2" xfId="2870"/>
    <cellStyle name="Normal 2 2 2 2 2 3 2 2 2 2 2 3" xfId="2871"/>
    <cellStyle name="Normal 2 2 2 2 2 3 2 2 2 2 2 4" xfId="2872"/>
    <cellStyle name="Normal 2 2 2 2 2 3 2 2 2 2 2 5" xfId="2873"/>
    <cellStyle name="Normal 2 2 2 2 2 3 2 2 2 2 2 6" xfId="2874"/>
    <cellStyle name="Normal 2 2 2 2 2 3 2 2 2 2 2 7" xfId="2875"/>
    <cellStyle name="Normal 2 2 2 2 2 3 2 2 2 2 2 8" xfId="2876"/>
    <cellStyle name="Normal 2 2 2 2 2 3 2 2 2 2 3" xfId="2877"/>
    <cellStyle name="Normal 2 2 2 2 2 3 2 2 2 2 4" xfId="2878"/>
    <cellStyle name="Normal 2 2 2 2 2 3 2 2 2 2 5" xfId="2879"/>
    <cellStyle name="Normal 2 2 2 2 2 3 2 2 2 2 6" xfId="2880"/>
    <cellStyle name="Normal 2 2 2 2 2 3 2 2 2 2 7" xfId="2881"/>
    <cellStyle name="Normal 2 2 2 2 2 3 2 2 2 2 8" xfId="2882"/>
    <cellStyle name="Normal 2 2 2 2 2 3 2 2 2 3" xfId="2883"/>
    <cellStyle name="Normal 2 2 2 2 2 3 2 2 2 4" xfId="2884"/>
    <cellStyle name="Normal 2 2 2 2 2 3 2 2 2 5" xfId="2885"/>
    <cellStyle name="Normal 2 2 2 2 2 3 2 2 2 6" xfId="2886"/>
    <cellStyle name="Normal 2 2 2 2 2 3 2 2 2 7" xfId="2887"/>
    <cellStyle name="Normal 2 2 2 2 2 3 2 2 2 8" xfId="2888"/>
    <cellStyle name="Normal 2 2 2 2 2 3 2 2 2 9" xfId="2889"/>
    <cellStyle name="Normal 2 2 2 2 2 3 2 2 3" xfId="2890"/>
    <cellStyle name="Normal 2 2 2 2 2 3 2 2 4" xfId="2891"/>
    <cellStyle name="Normal 2 2 2 2 2 3 2 2 4 2" xfId="2892"/>
    <cellStyle name="Normal 2 2 2 2 2 3 2 2 4 3" xfId="2893"/>
    <cellStyle name="Normal 2 2 2 2 2 3 2 2 4 4" xfId="2894"/>
    <cellStyle name="Normal 2 2 2 2 2 3 2 2 4 5" xfId="2895"/>
    <cellStyle name="Normal 2 2 2 2 2 3 2 2 4 6" xfId="2896"/>
    <cellStyle name="Normal 2 2 2 2 2 3 2 2 4 7" xfId="2897"/>
    <cellStyle name="Normal 2 2 2 2 2 3 2 2 4 8" xfId="2898"/>
    <cellStyle name="Normal 2 2 2 2 2 3 2 2 5" xfId="2899"/>
    <cellStyle name="Normal 2 2 2 2 2 3 2 2 6" xfId="2900"/>
    <cellStyle name="Normal 2 2 2 2 2 3 2 2 7" xfId="2901"/>
    <cellStyle name="Normal 2 2 2 2 2 3 2 2 8" xfId="2902"/>
    <cellStyle name="Normal 2 2 2 2 2 3 2 2 9" xfId="2903"/>
    <cellStyle name="Normal 2 2 2 2 2 3 2 3" xfId="2904"/>
    <cellStyle name="Normal 2 2 2 2 2 3 2 4" xfId="2905"/>
    <cellStyle name="Normal 2 2 2 2 2 3 2 5" xfId="2906"/>
    <cellStyle name="Normal 2 2 2 2 2 3 2 6" xfId="2907"/>
    <cellStyle name="Normal 2 2 2 2 2 3 2 7" xfId="2908"/>
    <cellStyle name="Normal 2 2 2 2 2 3 2 8" xfId="2909"/>
    <cellStyle name="Normal 2 2 2 2 2 3 2 9" xfId="2910"/>
    <cellStyle name="Normal 2 2 2 2 2 3 3" xfId="2911"/>
    <cellStyle name="Normal 2 2 2 2 2 3 3 10" xfId="2912"/>
    <cellStyle name="Normal 2 2 2 2 2 3 3 2" xfId="2913"/>
    <cellStyle name="Normal 2 2 2 2 2 3 3 2 2" xfId="2914"/>
    <cellStyle name="Normal 2 2 2 2 2 3 3 2 2 2" xfId="2915"/>
    <cellStyle name="Normal 2 2 2 2 2 3 3 2 2 2 2" xfId="2916"/>
    <cellStyle name="Normal 2 2 2 2 2 3 3 2 2 2 3" xfId="2917"/>
    <cellStyle name="Normal 2 2 2 2 2 3 3 2 2 2 4" xfId="2918"/>
    <cellStyle name="Normal 2 2 2 2 2 3 3 2 2 2 5" xfId="2919"/>
    <cellStyle name="Normal 2 2 2 2 2 3 3 2 2 2 6" xfId="2920"/>
    <cellStyle name="Normal 2 2 2 2 2 3 3 2 2 2 7" xfId="2921"/>
    <cellStyle name="Normal 2 2 2 2 2 3 3 2 2 2 8" xfId="2922"/>
    <cellStyle name="Normal 2 2 2 2 2 3 3 2 2 3" xfId="2923"/>
    <cellStyle name="Normal 2 2 2 2 2 3 3 2 2 4" xfId="2924"/>
    <cellStyle name="Normal 2 2 2 2 2 3 3 2 2 5" xfId="2925"/>
    <cellStyle name="Normal 2 2 2 2 2 3 3 2 2 6" xfId="2926"/>
    <cellStyle name="Normal 2 2 2 2 2 3 3 2 2 7" xfId="2927"/>
    <cellStyle name="Normal 2 2 2 2 2 3 3 2 2 8" xfId="2928"/>
    <cellStyle name="Normal 2 2 2 2 2 3 3 2 3" xfId="2929"/>
    <cellStyle name="Normal 2 2 2 2 2 3 3 2 4" xfId="2930"/>
    <cellStyle name="Normal 2 2 2 2 2 3 3 2 5" xfId="2931"/>
    <cellStyle name="Normal 2 2 2 2 2 3 3 2 6" xfId="2932"/>
    <cellStyle name="Normal 2 2 2 2 2 3 3 2 7" xfId="2933"/>
    <cellStyle name="Normal 2 2 2 2 2 3 3 2 8" xfId="2934"/>
    <cellStyle name="Normal 2 2 2 2 2 3 3 2 9" xfId="2935"/>
    <cellStyle name="Normal 2 2 2 2 2 3 3 3" xfId="2936"/>
    <cellStyle name="Normal 2 2 2 2 2 3 3 4" xfId="2937"/>
    <cellStyle name="Normal 2 2 2 2 2 3 3 4 2" xfId="2938"/>
    <cellStyle name="Normal 2 2 2 2 2 3 3 4 3" xfId="2939"/>
    <cellStyle name="Normal 2 2 2 2 2 3 3 4 4" xfId="2940"/>
    <cellStyle name="Normal 2 2 2 2 2 3 3 4 5" xfId="2941"/>
    <cellStyle name="Normal 2 2 2 2 2 3 3 4 6" xfId="2942"/>
    <cellStyle name="Normal 2 2 2 2 2 3 3 4 7" xfId="2943"/>
    <cellStyle name="Normal 2 2 2 2 2 3 3 4 8" xfId="2944"/>
    <cellStyle name="Normal 2 2 2 2 2 3 3 5" xfId="2945"/>
    <cellStyle name="Normal 2 2 2 2 2 3 3 6" xfId="2946"/>
    <cellStyle name="Normal 2 2 2 2 2 3 3 7" xfId="2947"/>
    <cellStyle name="Normal 2 2 2 2 2 3 3 8" xfId="2948"/>
    <cellStyle name="Normal 2 2 2 2 2 3 3 9" xfId="2949"/>
    <cellStyle name="Normal 2 2 2 2 2 3 4" xfId="2950"/>
    <cellStyle name="Normal 2 2 2 2 2 3 5" xfId="2951"/>
    <cellStyle name="Normal 2 2 2 2 2 3 6" xfId="2952"/>
    <cellStyle name="Normal 2 2 2 2 2 3 7" xfId="2953"/>
    <cellStyle name="Normal 2 2 2 2 2 3 8" xfId="2954"/>
    <cellStyle name="Normal 2 2 2 2 2 3 9" xfId="2955"/>
    <cellStyle name="Normal 2 2 2 2 2 4" xfId="2956"/>
    <cellStyle name="Normal 2 2 2 2 2 5" xfId="2957"/>
    <cellStyle name="Normal 2 2 2 2 2 6" xfId="2958"/>
    <cellStyle name="Normal 2 2 2 2 2 7" xfId="2959"/>
    <cellStyle name="Normal 2 2 2 2 2 7 10" xfId="2960"/>
    <cellStyle name="Normal 2 2 2 2 2 7 2" xfId="2961"/>
    <cellStyle name="Normal 2 2 2 2 2 7 2 2" xfId="2962"/>
    <cellStyle name="Normal 2 2 2 2 2 7 2 2 2" xfId="2963"/>
    <cellStyle name="Normal 2 2 2 2 2 7 2 2 2 2" xfId="2964"/>
    <cellStyle name="Normal 2 2 2 2 2 7 2 2 2 3" xfId="2965"/>
    <cellStyle name="Normal 2 2 2 2 2 7 2 2 2 4" xfId="2966"/>
    <cellStyle name="Normal 2 2 2 2 2 7 2 2 2 5" xfId="2967"/>
    <cellStyle name="Normal 2 2 2 2 2 7 2 2 2 6" xfId="2968"/>
    <cellStyle name="Normal 2 2 2 2 2 7 2 2 2 7" xfId="2969"/>
    <cellStyle name="Normal 2 2 2 2 2 7 2 2 2 8" xfId="2970"/>
    <cellStyle name="Normal 2 2 2 2 2 7 2 2 3" xfId="2971"/>
    <cellStyle name="Normal 2 2 2 2 2 7 2 2 4" xfId="2972"/>
    <cellStyle name="Normal 2 2 2 2 2 7 2 2 5" xfId="2973"/>
    <cellStyle name="Normal 2 2 2 2 2 7 2 2 6" xfId="2974"/>
    <cellStyle name="Normal 2 2 2 2 2 7 2 2 7" xfId="2975"/>
    <cellStyle name="Normal 2 2 2 2 2 7 2 2 8" xfId="2976"/>
    <cellStyle name="Normal 2 2 2 2 2 7 2 3" xfId="2977"/>
    <cellStyle name="Normal 2 2 2 2 2 7 2 4" xfId="2978"/>
    <cellStyle name="Normal 2 2 2 2 2 7 2 5" xfId="2979"/>
    <cellStyle name="Normal 2 2 2 2 2 7 2 6" xfId="2980"/>
    <cellStyle name="Normal 2 2 2 2 2 7 2 7" xfId="2981"/>
    <cellStyle name="Normal 2 2 2 2 2 7 2 8" xfId="2982"/>
    <cellStyle name="Normal 2 2 2 2 2 7 2 9" xfId="2983"/>
    <cellStyle name="Normal 2 2 2 2 2 7 3" xfId="2984"/>
    <cellStyle name="Normal 2 2 2 2 2 7 4" xfId="2985"/>
    <cellStyle name="Normal 2 2 2 2 2 7 4 2" xfId="2986"/>
    <cellStyle name="Normal 2 2 2 2 2 7 4 3" xfId="2987"/>
    <cellStyle name="Normal 2 2 2 2 2 7 4 4" xfId="2988"/>
    <cellStyle name="Normal 2 2 2 2 2 7 4 5" xfId="2989"/>
    <cellStyle name="Normal 2 2 2 2 2 7 4 6" xfId="2990"/>
    <cellStyle name="Normal 2 2 2 2 2 7 4 7" xfId="2991"/>
    <cellStyle name="Normal 2 2 2 2 2 7 4 8" xfId="2992"/>
    <cellStyle name="Normal 2 2 2 2 2 7 5" xfId="2993"/>
    <cellStyle name="Normal 2 2 2 2 2 7 6" xfId="2994"/>
    <cellStyle name="Normal 2 2 2 2 2 7 7" xfId="2995"/>
    <cellStyle name="Normal 2 2 2 2 2 7 8" xfId="2996"/>
    <cellStyle name="Normal 2 2 2 2 2 7 9" xfId="2997"/>
    <cellStyle name="Normal 2 2 2 2 2 8" xfId="2998"/>
    <cellStyle name="Normal 2 2 2 2 2 9" xfId="2999"/>
    <cellStyle name="Normal 2 2 2 2 20" xfId="3000"/>
    <cellStyle name="Normal 2 2 2 2 21" xfId="3001"/>
    <cellStyle name="Normal 2 2 2 2 22" xfId="3002"/>
    <cellStyle name="Normal 2 2 2 2 23" xfId="3003"/>
    <cellStyle name="Normal 2 2 2 2 23 10" xfId="3004"/>
    <cellStyle name="Normal 2 2 2 2 23 10 2" xfId="3005"/>
    <cellStyle name="Normal 2 2 2 2 23 10 2 2" xfId="3006"/>
    <cellStyle name="Normal 2 2 2 2 23 10 2 2 2" xfId="3007"/>
    <cellStyle name="Normal 2 2 2 2 23 10 2 2 3" xfId="3008"/>
    <cellStyle name="Normal 2 2 2 2 23 10 2 2 4" xfId="3009"/>
    <cellStyle name="Normal 2 2 2 2 23 10 2 2 5" xfId="3010"/>
    <cellStyle name="Normal 2 2 2 2 23 10 2 2 6" xfId="3011"/>
    <cellStyle name="Normal 2 2 2 2 23 10 2 2 7" xfId="3012"/>
    <cellStyle name="Normal 2 2 2 2 23 10 2 2 8" xfId="3013"/>
    <cellStyle name="Normal 2 2 2 2 23 10 2 3" xfId="3014"/>
    <cellStyle name="Normal 2 2 2 2 23 10 2 4" xfId="3015"/>
    <cellStyle name="Normal 2 2 2 2 23 10 2 5" xfId="3016"/>
    <cellStyle name="Normal 2 2 2 2 23 10 2 6" xfId="3017"/>
    <cellStyle name="Normal 2 2 2 2 23 10 2 7" xfId="3018"/>
    <cellStyle name="Normal 2 2 2 2 23 10 2 8" xfId="3019"/>
    <cellStyle name="Normal 2 2 2 2 23 10 3" xfId="3020"/>
    <cellStyle name="Normal 2 2 2 2 23 10 4" xfId="3021"/>
    <cellStyle name="Normal 2 2 2 2 23 10 5" xfId="3022"/>
    <cellStyle name="Normal 2 2 2 2 23 10 6" xfId="3023"/>
    <cellStyle name="Normal 2 2 2 2 23 10 7" xfId="3024"/>
    <cellStyle name="Normal 2 2 2 2 23 10 8" xfId="3025"/>
    <cellStyle name="Normal 2 2 2 2 23 10 9" xfId="3026"/>
    <cellStyle name="Normal 2 2 2 2 23 11" xfId="3027"/>
    <cellStyle name="Normal 2 2 2 2 23 11 2" xfId="3028"/>
    <cellStyle name="Normal 2 2 2 2 23 11 3" xfId="3029"/>
    <cellStyle name="Normal 2 2 2 2 23 11 4" xfId="3030"/>
    <cellStyle name="Normal 2 2 2 2 23 11 5" xfId="3031"/>
    <cellStyle name="Normal 2 2 2 2 23 11 6" xfId="3032"/>
    <cellStyle name="Normal 2 2 2 2 23 11 7" xfId="3033"/>
    <cellStyle name="Normal 2 2 2 2 23 11 8" xfId="3034"/>
    <cellStyle name="Normal 2 2 2 2 23 12" xfId="3035"/>
    <cellStyle name="Normal 2 2 2 2 23 13" xfId="3036"/>
    <cellStyle name="Normal 2 2 2 2 23 14" xfId="3037"/>
    <cellStyle name="Normal 2 2 2 2 23 15" xfId="3038"/>
    <cellStyle name="Normal 2 2 2 2 23 16" xfId="3039"/>
    <cellStyle name="Normal 2 2 2 2 23 17" xfId="3040"/>
    <cellStyle name="Normal 2 2 2 2 23 2" xfId="3041"/>
    <cellStyle name="Normal 2 2 2 2 23 2 10" xfId="3042"/>
    <cellStyle name="Normal 2 2 2 2 23 2 10 2" xfId="3043"/>
    <cellStyle name="Normal 2 2 2 2 23 2 10 2 2" xfId="3044"/>
    <cellStyle name="Normal 2 2 2 2 23 2 10 2 2 2" xfId="3045"/>
    <cellStyle name="Normal 2 2 2 2 23 2 10 2 2 3" xfId="3046"/>
    <cellStyle name="Normal 2 2 2 2 23 2 10 2 2 4" xfId="3047"/>
    <cellStyle name="Normal 2 2 2 2 23 2 10 2 2 5" xfId="3048"/>
    <cellStyle name="Normal 2 2 2 2 23 2 10 2 2 6" xfId="3049"/>
    <cellStyle name="Normal 2 2 2 2 23 2 10 2 2 7" xfId="3050"/>
    <cellStyle name="Normal 2 2 2 2 23 2 10 2 2 8" xfId="3051"/>
    <cellStyle name="Normal 2 2 2 2 23 2 10 2 3" xfId="3052"/>
    <cellStyle name="Normal 2 2 2 2 23 2 10 2 4" xfId="3053"/>
    <cellStyle name="Normal 2 2 2 2 23 2 10 2 5" xfId="3054"/>
    <cellStyle name="Normal 2 2 2 2 23 2 10 2 6" xfId="3055"/>
    <cellStyle name="Normal 2 2 2 2 23 2 10 2 7" xfId="3056"/>
    <cellStyle name="Normal 2 2 2 2 23 2 10 2 8" xfId="3057"/>
    <cellStyle name="Normal 2 2 2 2 23 2 10 3" xfId="3058"/>
    <cellStyle name="Normal 2 2 2 2 23 2 10 4" xfId="3059"/>
    <cellStyle name="Normal 2 2 2 2 23 2 10 5" xfId="3060"/>
    <cellStyle name="Normal 2 2 2 2 23 2 10 6" xfId="3061"/>
    <cellStyle name="Normal 2 2 2 2 23 2 10 7" xfId="3062"/>
    <cellStyle name="Normal 2 2 2 2 23 2 10 8" xfId="3063"/>
    <cellStyle name="Normal 2 2 2 2 23 2 10 9" xfId="3064"/>
    <cellStyle name="Normal 2 2 2 2 23 2 11" xfId="3065"/>
    <cellStyle name="Normal 2 2 2 2 23 2 11 2" xfId="3066"/>
    <cellStyle name="Normal 2 2 2 2 23 2 11 3" xfId="3067"/>
    <cellStyle name="Normal 2 2 2 2 23 2 11 4" xfId="3068"/>
    <cellStyle name="Normal 2 2 2 2 23 2 11 5" xfId="3069"/>
    <cellStyle name="Normal 2 2 2 2 23 2 11 6" xfId="3070"/>
    <cellStyle name="Normal 2 2 2 2 23 2 11 7" xfId="3071"/>
    <cellStyle name="Normal 2 2 2 2 23 2 11 8" xfId="3072"/>
    <cellStyle name="Normal 2 2 2 2 23 2 12" xfId="3073"/>
    <cellStyle name="Normal 2 2 2 2 23 2 13" xfId="3074"/>
    <cellStyle name="Normal 2 2 2 2 23 2 14" xfId="3075"/>
    <cellStyle name="Normal 2 2 2 2 23 2 15" xfId="3076"/>
    <cellStyle name="Normal 2 2 2 2 23 2 16" xfId="3077"/>
    <cellStyle name="Normal 2 2 2 2 23 2 17" xfId="3078"/>
    <cellStyle name="Normal 2 2 2 2 23 2 2" xfId="3079"/>
    <cellStyle name="Normal 2 2 2 2 23 2 2 10" xfId="3080"/>
    <cellStyle name="Normal 2 2 2 2 23 2 2 2" xfId="3081"/>
    <cellStyle name="Normal 2 2 2 2 23 2 2 2 2" xfId="3082"/>
    <cellStyle name="Normal 2 2 2 2 23 2 2 2 2 2" xfId="3083"/>
    <cellStyle name="Normal 2 2 2 2 23 2 2 2 2 2 2" xfId="3084"/>
    <cellStyle name="Normal 2 2 2 2 23 2 2 2 2 2 3" xfId="3085"/>
    <cellStyle name="Normal 2 2 2 2 23 2 2 2 2 2 4" xfId="3086"/>
    <cellStyle name="Normal 2 2 2 2 23 2 2 2 2 2 5" xfId="3087"/>
    <cellStyle name="Normal 2 2 2 2 23 2 2 2 2 2 6" xfId="3088"/>
    <cellStyle name="Normal 2 2 2 2 23 2 2 2 2 2 7" xfId="3089"/>
    <cellStyle name="Normal 2 2 2 2 23 2 2 2 2 2 8" xfId="3090"/>
    <cellStyle name="Normal 2 2 2 2 23 2 2 2 2 3" xfId="3091"/>
    <cellStyle name="Normal 2 2 2 2 23 2 2 2 2 4" xfId="3092"/>
    <cellStyle name="Normal 2 2 2 2 23 2 2 2 2 5" xfId="3093"/>
    <cellStyle name="Normal 2 2 2 2 23 2 2 2 2 6" xfId="3094"/>
    <cellStyle name="Normal 2 2 2 2 23 2 2 2 2 7" xfId="3095"/>
    <cellStyle name="Normal 2 2 2 2 23 2 2 2 2 8" xfId="3096"/>
    <cellStyle name="Normal 2 2 2 2 23 2 2 2 3" xfId="3097"/>
    <cellStyle name="Normal 2 2 2 2 23 2 2 2 4" xfId="3098"/>
    <cellStyle name="Normal 2 2 2 2 23 2 2 2 5" xfId="3099"/>
    <cellStyle name="Normal 2 2 2 2 23 2 2 2 6" xfId="3100"/>
    <cellStyle name="Normal 2 2 2 2 23 2 2 2 7" xfId="3101"/>
    <cellStyle name="Normal 2 2 2 2 23 2 2 2 8" xfId="3102"/>
    <cellStyle name="Normal 2 2 2 2 23 2 2 2 9" xfId="3103"/>
    <cellStyle name="Normal 2 2 2 2 23 2 2 3" xfId="3104"/>
    <cellStyle name="Normal 2 2 2 2 23 2 2 4" xfId="3105"/>
    <cellStyle name="Normal 2 2 2 2 23 2 2 4 2" xfId="3106"/>
    <cellStyle name="Normal 2 2 2 2 23 2 2 4 3" xfId="3107"/>
    <cellStyle name="Normal 2 2 2 2 23 2 2 4 4" xfId="3108"/>
    <cellStyle name="Normal 2 2 2 2 23 2 2 4 5" xfId="3109"/>
    <cellStyle name="Normal 2 2 2 2 23 2 2 4 6" xfId="3110"/>
    <cellStyle name="Normal 2 2 2 2 23 2 2 4 7" xfId="3111"/>
    <cellStyle name="Normal 2 2 2 2 23 2 2 4 8" xfId="3112"/>
    <cellStyle name="Normal 2 2 2 2 23 2 2 5" xfId="3113"/>
    <cellStyle name="Normal 2 2 2 2 23 2 2 6" xfId="3114"/>
    <cellStyle name="Normal 2 2 2 2 23 2 2 7" xfId="3115"/>
    <cellStyle name="Normal 2 2 2 2 23 2 2 8" xfId="3116"/>
    <cellStyle name="Normal 2 2 2 2 23 2 2 9" xfId="3117"/>
    <cellStyle name="Normal 2 2 2 2 23 2 3" xfId="3118"/>
    <cellStyle name="Normal 2 2 2 2 23 2 4" xfId="3119"/>
    <cellStyle name="Normal 2 2 2 2 23 2 5" xfId="3120"/>
    <cellStyle name="Normal 2 2 2 2 23 2 6" xfId="3121"/>
    <cellStyle name="Normal 2 2 2 2 23 2 7" xfId="3122"/>
    <cellStyle name="Normal 2 2 2 2 23 2 8" xfId="3123"/>
    <cellStyle name="Normal 2 2 2 2 23 2 9" xfId="3124"/>
    <cellStyle name="Normal 2 2 2 2 23 3" xfId="3125"/>
    <cellStyle name="Normal 2 2 2 2 23 3 10" xfId="3126"/>
    <cellStyle name="Normal 2 2 2 2 23 3 2" xfId="3127"/>
    <cellStyle name="Normal 2 2 2 2 23 3 2 2" xfId="3128"/>
    <cellStyle name="Normal 2 2 2 2 23 3 2 2 2" xfId="3129"/>
    <cellStyle name="Normal 2 2 2 2 23 3 2 2 2 2" xfId="3130"/>
    <cellStyle name="Normal 2 2 2 2 23 3 2 2 2 3" xfId="3131"/>
    <cellStyle name="Normal 2 2 2 2 23 3 2 2 2 4" xfId="3132"/>
    <cellStyle name="Normal 2 2 2 2 23 3 2 2 2 5" xfId="3133"/>
    <cellStyle name="Normal 2 2 2 2 23 3 2 2 2 6" xfId="3134"/>
    <cellStyle name="Normal 2 2 2 2 23 3 2 2 2 7" xfId="3135"/>
    <cellStyle name="Normal 2 2 2 2 23 3 2 2 2 8" xfId="3136"/>
    <cellStyle name="Normal 2 2 2 2 23 3 2 2 3" xfId="3137"/>
    <cellStyle name="Normal 2 2 2 2 23 3 2 2 4" xfId="3138"/>
    <cellStyle name="Normal 2 2 2 2 23 3 2 2 5" xfId="3139"/>
    <cellStyle name="Normal 2 2 2 2 23 3 2 2 6" xfId="3140"/>
    <cellStyle name="Normal 2 2 2 2 23 3 2 2 7" xfId="3141"/>
    <cellStyle name="Normal 2 2 2 2 23 3 2 2 8" xfId="3142"/>
    <cellStyle name="Normal 2 2 2 2 23 3 2 3" xfId="3143"/>
    <cellStyle name="Normal 2 2 2 2 23 3 2 4" xfId="3144"/>
    <cellStyle name="Normal 2 2 2 2 23 3 2 5" xfId="3145"/>
    <cellStyle name="Normal 2 2 2 2 23 3 2 6" xfId="3146"/>
    <cellStyle name="Normal 2 2 2 2 23 3 2 7" xfId="3147"/>
    <cellStyle name="Normal 2 2 2 2 23 3 2 8" xfId="3148"/>
    <cellStyle name="Normal 2 2 2 2 23 3 2 9" xfId="3149"/>
    <cellStyle name="Normal 2 2 2 2 23 3 3" xfId="3150"/>
    <cellStyle name="Normal 2 2 2 2 23 3 4" xfId="3151"/>
    <cellStyle name="Normal 2 2 2 2 23 3 4 2" xfId="3152"/>
    <cellStyle name="Normal 2 2 2 2 23 3 4 3" xfId="3153"/>
    <cellStyle name="Normal 2 2 2 2 23 3 4 4" xfId="3154"/>
    <cellStyle name="Normal 2 2 2 2 23 3 4 5" xfId="3155"/>
    <cellStyle name="Normal 2 2 2 2 23 3 4 6" xfId="3156"/>
    <cellStyle name="Normal 2 2 2 2 23 3 4 7" xfId="3157"/>
    <cellStyle name="Normal 2 2 2 2 23 3 4 8" xfId="3158"/>
    <cellStyle name="Normal 2 2 2 2 23 3 5" xfId="3159"/>
    <cellStyle name="Normal 2 2 2 2 23 3 6" xfId="3160"/>
    <cellStyle name="Normal 2 2 2 2 23 3 7" xfId="3161"/>
    <cellStyle name="Normal 2 2 2 2 23 3 8" xfId="3162"/>
    <cellStyle name="Normal 2 2 2 2 23 3 9" xfId="3163"/>
    <cellStyle name="Normal 2 2 2 2 23 4" xfId="3164"/>
    <cellStyle name="Normal 2 2 2 2 23 5" xfId="3165"/>
    <cellStyle name="Normal 2 2 2 2 23 6" xfId="3166"/>
    <cellStyle name="Normal 2 2 2 2 23 7" xfId="3167"/>
    <cellStyle name="Normal 2 2 2 2 23 8" xfId="3168"/>
    <cellStyle name="Normal 2 2 2 2 23 9" xfId="3169"/>
    <cellStyle name="Normal 2 2 2 2 24" xfId="3170"/>
    <cellStyle name="Normal 2 2 2 2 25" xfId="3171"/>
    <cellStyle name="Normal 2 2 2 2 26" xfId="3172"/>
    <cellStyle name="Normal 2 2 2 2 27" xfId="3173"/>
    <cellStyle name="Normal 2 2 2 2 28" xfId="3174"/>
    <cellStyle name="Normal 2 2 2 2 28 10" xfId="3175"/>
    <cellStyle name="Normal 2 2 2 2 28 2" xfId="3176"/>
    <cellStyle name="Normal 2 2 2 2 28 2 2" xfId="3177"/>
    <cellStyle name="Normal 2 2 2 2 28 2 2 2" xfId="3178"/>
    <cellStyle name="Normal 2 2 2 2 28 2 2 2 2" xfId="3179"/>
    <cellStyle name="Normal 2 2 2 2 28 2 2 2 3" xfId="3180"/>
    <cellStyle name="Normal 2 2 2 2 28 2 2 2 4" xfId="3181"/>
    <cellStyle name="Normal 2 2 2 2 28 2 2 2 5" xfId="3182"/>
    <cellStyle name="Normal 2 2 2 2 28 2 2 2 6" xfId="3183"/>
    <cellStyle name="Normal 2 2 2 2 28 2 2 2 7" xfId="3184"/>
    <cellStyle name="Normal 2 2 2 2 28 2 2 2 8" xfId="3185"/>
    <cellStyle name="Normal 2 2 2 2 28 2 2 3" xfId="3186"/>
    <cellStyle name="Normal 2 2 2 2 28 2 2 4" xfId="3187"/>
    <cellStyle name="Normal 2 2 2 2 28 2 2 5" xfId="3188"/>
    <cellStyle name="Normal 2 2 2 2 28 2 2 6" xfId="3189"/>
    <cellStyle name="Normal 2 2 2 2 28 2 2 7" xfId="3190"/>
    <cellStyle name="Normal 2 2 2 2 28 2 2 8" xfId="3191"/>
    <cellStyle name="Normal 2 2 2 2 28 2 3" xfId="3192"/>
    <cellStyle name="Normal 2 2 2 2 28 2 4" xfId="3193"/>
    <cellStyle name="Normal 2 2 2 2 28 2 5" xfId="3194"/>
    <cellStyle name="Normal 2 2 2 2 28 2 6" xfId="3195"/>
    <cellStyle name="Normal 2 2 2 2 28 2 7" xfId="3196"/>
    <cellStyle name="Normal 2 2 2 2 28 2 8" xfId="3197"/>
    <cellStyle name="Normal 2 2 2 2 28 2 9" xfId="3198"/>
    <cellStyle name="Normal 2 2 2 2 28 3" xfId="3199"/>
    <cellStyle name="Normal 2 2 2 2 28 4" xfId="3200"/>
    <cellStyle name="Normal 2 2 2 2 28 4 2" xfId="3201"/>
    <cellStyle name="Normal 2 2 2 2 28 4 3" xfId="3202"/>
    <cellStyle name="Normal 2 2 2 2 28 4 4" xfId="3203"/>
    <cellStyle name="Normal 2 2 2 2 28 4 5" xfId="3204"/>
    <cellStyle name="Normal 2 2 2 2 28 4 6" xfId="3205"/>
    <cellStyle name="Normal 2 2 2 2 28 4 7" xfId="3206"/>
    <cellStyle name="Normal 2 2 2 2 28 4 8" xfId="3207"/>
    <cellStyle name="Normal 2 2 2 2 28 5" xfId="3208"/>
    <cellStyle name="Normal 2 2 2 2 28 6" xfId="3209"/>
    <cellStyle name="Normal 2 2 2 2 28 7" xfId="3210"/>
    <cellStyle name="Normal 2 2 2 2 28 8" xfId="3211"/>
    <cellStyle name="Normal 2 2 2 2 28 9" xfId="3212"/>
    <cellStyle name="Normal 2 2 2 2 29" xfId="3213"/>
    <cellStyle name="Normal 2 2 2 2 3" xfId="3214"/>
    <cellStyle name="Normal 2 2 2 2 30" xfId="3215"/>
    <cellStyle name="Normal 2 2 2 2 31" xfId="3216"/>
    <cellStyle name="Normal 2 2 2 2 32" xfId="3217"/>
    <cellStyle name="Normal 2 2 2 2 33" xfId="3218"/>
    <cellStyle name="Normal 2 2 2 2 34" xfId="3219"/>
    <cellStyle name="Normal 2 2 2 2 35" xfId="3220"/>
    <cellStyle name="Normal 2 2 2 2 36" xfId="3221"/>
    <cellStyle name="Normal 2 2 2 2 36 2" xfId="3222"/>
    <cellStyle name="Normal 2 2 2 2 36 2 2" xfId="3223"/>
    <cellStyle name="Normal 2 2 2 2 36 2 2 2" xfId="3224"/>
    <cellStyle name="Normal 2 2 2 2 36 2 2 3" xfId="3225"/>
    <cellStyle name="Normal 2 2 2 2 36 2 2 4" xfId="3226"/>
    <cellStyle name="Normal 2 2 2 2 36 2 2 5" xfId="3227"/>
    <cellStyle name="Normal 2 2 2 2 36 2 2 6" xfId="3228"/>
    <cellStyle name="Normal 2 2 2 2 36 2 2 7" xfId="3229"/>
    <cellStyle name="Normal 2 2 2 2 36 2 2 8" xfId="3230"/>
    <cellStyle name="Normal 2 2 2 2 36 2 3" xfId="3231"/>
    <cellStyle name="Normal 2 2 2 2 36 2 4" xfId="3232"/>
    <cellStyle name="Normal 2 2 2 2 36 2 5" xfId="3233"/>
    <cellStyle name="Normal 2 2 2 2 36 2 6" xfId="3234"/>
    <cellStyle name="Normal 2 2 2 2 36 2 7" xfId="3235"/>
    <cellStyle name="Normal 2 2 2 2 36 2 8" xfId="3236"/>
    <cellStyle name="Normal 2 2 2 2 36 3" xfId="3237"/>
    <cellStyle name="Normal 2 2 2 2 36 4" xfId="3238"/>
    <cellStyle name="Normal 2 2 2 2 36 5" xfId="3239"/>
    <cellStyle name="Normal 2 2 2 2 36 6" xfId="3240"/>
    <cellStyle name="Normal 2 2 2 2 36 7" xfId="3241"/>
    <cellStyle name="Normal 2 2 2 2 36 8" xfId="3242"/>
    <cellStyle name="Normal 2 2 2 2 36 9" xfId="3243"/>
    <cellStyle name="Normal 2 2 2 2 37" xfId="3244"/>
    <cellStyle name="Normal 2 2 2 2 37 2" xfId="3245"/>
    <cellStyle name="Normal 2 2 2 2 37 3" xfId="3246"/>
    <cellStyle name="Normal 2 2 2 2 37 4" xfId="3247"/>
    <cellStyle name="Normal 2 2 2 2 37 5" xfId="3248"/>
    <cellStyle name="Normal 2 2 2 2 37 6" xfId="3249"/>
    <cellStyle name="Normal 2 2 2 2 37 7" xfId="3250"/>
    <cellStyle name="Normal 2 2 2 2 37 8" xfId="3251"/>
    <cellStyle name="Normal 2 2 2 2 38" xfId="3252"/>
    <cellStyle name="Normal 2 2 2 2 39" xfId="3253"/>
    <cellStyle name="Normal 2 2 2 2 4" xfId="3254"/>
    <cellStyle name="Normal 2 2 2 2 40" xfId="3255"/>
    <cellStyle name="Normal 2 2 2 2 41" xfId="3256"/>
    <cellStyle name="Normal 2 2 2 2 42" xfId="3257"/>
    <cellStyle name="Normal 2 2 2 2 43" xfId="3258"/>
    <cellStyle name="Normal 2 2 2 2 5" xfId="3259"/>
    <cellStyle name="Normal 2 2 2 2 6" xfId="3260"/>
    <cellStyle name="Normal 2 2 2 2 7" xfId="3261"/>
    <cellStyle name="Normal 2 2 2 2 8" xfId="3262"/>
    <cellStyle name="Normal 2 2 2 2 9" xfId="3263"/>
    <cellStyle name="Normal 2 2 2 20" xfId="3264"/>
    <cellStyle name="Normal 2 2 2 21" xfId="3265"/>
    <cellStyle name="Normal 2 2 2 22" xfId="3266"/>
    <cellStyle name="Normal 2 2 2 23" xfId="3267"/>
    <cellStyle name="Normal 2 2 2 23 10" xfId="3268"/>
    <cellStyle name="Normal 2 2 2 23 10 2" xfId="3269"/>
    <cellStyle name="Normal 2 2 2 23 10 2 2" xfId="3270"/>
    <cellStyle name="Normal 2 2 2 23 10 2 2 2" xfId="3271"/>
    <cellStyle name="Normal 2 2 2 23 10 2 2 3" xfId="3272"/>
    <cellStyle name="Normal 2 2 2 23 10 2 2 4" xfId="3273"/>
    <cellStyle name="Normal 2 2 2 23 10 2 2 5" xfId="3274"/>
    <cellStyle name="Normal 2 2 2 23 10 2 2 6" xfId="3275"/>
    <cellStyle name="Normal 2 2 2 23 10 2 2 7" xfId="3276"/>
    <cellStyle name="Normal 2 2 2 23 10 2 2 8" xfId="3277"/>
    <cellStyle name="Normal 2 2 2 23 10 2 3" xfId="3278"/>
    <cellStyle name="Normal 2 2 2 23 10 2 4" xfId="3279"/>
    <cellStyle name="Normal 2 2 2 23 10 2 5" xfId="3280"/>
    <cellStyle name="Normal 2 2 2 23 10 2 6" xfId="3281"/>
    <cellStyle name="Normal 2 2 2 23 10 2 7" xfId="3282"/>
    <cellStyle name="Normal 2 2 2 23 10 2 8" xfId="3283"/>
    <cellStyle name="Normal 2 2 2 23 10 3" xfId="3284"/>
    <cellStyle name="Normal 2 2 2 23 10 4" xfId="3285"/>
    <cellStyle name="Normal 2 2 2 23 10 5" xfId="3286"/>
    <cellStyle name="Normal 2 2 2 23 10 6" xfId="3287"/>
    <cellStyle name="Normal 2 2 2 23 10 7" xfId="3288"/>
    <cellStyle name="Normal 2 2 2 23 10 8" xfId="3289"/>
    <cellStyle name="Normal 2 2 2 23 10 9" xfId="3290"/>
    <cellStyle name="Normal 2 2 2 23 11" xfId="3291"/>
    <cellStyle name="Normal 2 2 2 23 11 2" xfId="3292"/>
    <cellStyle name="Normal 2 2 2 23 11 3" xfId="3293"/>
    <cellStyle name="Normal 2 2 2 23 11 4" xfId="3294"/>
    <cellStyle name="Normal 2 2 2 23 11 5" xfId="3295"/>
    <cellStyle name="Normal 2 2 2 23 11 6" xfId="3296"/>
    <cellStyle name="Normal 2 2 2 23 11 7" xfId="3297"/>
    <cellStyle name="Normal 2 2 2 23 11 8" xfId="3298"/>
    <cellStyle name="Normal 2 2 2 23 12" xfId="3299"/>
    <cellStyle name="Normal 2 2 2 23 13" xfId="3300"/>
    <cellStyle name="Normal 2 2 2 23 14" xfId="3301"/>
    <cellStyle name="Normal 2 2 2 23 15" xfId="3302"/>
    <cellStyle name="Normal 2 2 2 23 16" xfId="3303"/>
    <cellStyle name="Normal 2 2 2 23 17" xfId="3304"/>
    <cellStyle name="Normal 2 2 2 23 2" xfId="3305"/>
    <cellStyle name="Normal 2 2 2 23 2 10" xfId="3306"/>
    <cellStyle name="Normal 2 2 2 23 2 10 2" xfId="3307"/>
    <cellStyle name="Normal 2 2 2 23 2 10 2 2" xfId="3308"/>
    <cellStyle name="Normal 2 2 2 23 2 10 2 2 2" xfId="3309"/>
    <cellStyle name="Normal 2 2 2 23 2 10 2 2 3" xfId="3310"/>
    <cellStyle name="Normal 2 2 2 23 2 10 2 2 4" xfId="3311"/>
    <cellStyle name="Normal 2 2 2 23 2 10 2 2 5" xfId="3312"/>
    <cellStyle name="Normal 2 2 2 23 2 10 2 2 6" xfId="3313"/>
    <cellStyle name="Normal 2 2 2 23 2 10 2 2 7" xfId="3314"/>
    <cellStyle name="Normal 2 2 2 23 2 10 2 2 8" xfId="3315"/>
    <cellStyle name="Normal 2 2 2 23 2 10 2 3" xfId="3316"/>
    <cellStyle name="Normal 2 2 2 23 2 10 2 4" xfId="3317"/>
    <cellStyle name="Normal 2 2 2 23 2 10 2 5" xfId="3318"/>
    <cellStyle name="Normal 2 2 2 23 2 10 2 6" xfId="3319"/>
    <cellStyle name="Normal 2 2 2 23 2 10 2 7" xfId="3320"/>
    <cellStyle name="Normal 2 2 2 23 2 10 2 8" xfId="3321"/>
    <cellStyle name="Normal 2 2 2 23 2 10 3" xfId="3322"/>
    <cellStyle name="Normal 2 2 2 23 2 10 4" xfId="3323"/>
    <cellStyle name="Normal 2 2 2 23 2 10 5" xfId="3324"/>
    <cellStyle name="Normal 2 2 2 23 2 10 6" xfId="3325"/>
    <cellStyle name="Normal 2 2 2 23 2 10 7" xfId="3326"/>
    <cellStyle name="Normal 2 2 2 23 2 10 8" xfId="3327"/>
    <cellStyle name="Normal 2 2 2 23 2 10 9" xfId="3328"/>
    <cellStyle name="Normal 2 2 2 23 2 11" xfId="3329"/>
    <cellStyle name="Normal 2 2 2 23 2 11 2" xfId="3330"/>
    <cellStyle name="Normal 2 2 2 23 2 11 3" xfId="3331"/>
    <cellStyle name="Normal 2 2 2 23 2 11 4" xfId="3332"/>
    <cellStyle name="Normal 2 2 2 23 2 11 5" xfId="3333"/>
    <cellStyle name="Normal 2 2 2 23 2 11 6" xfId="3334"/>
    <cellStyle name="Normal 2 2 2 23 2 11 7" xfId="3335"/>
    <cellStyle name="Normal 2 2 2 23 2 11 8" xfId="3336"/>
    <cellStyle name="Normal 2 2 2 23 2 12" xfId="3337"/>
    <cellStyle name="Normal 2 2 2 23 2 13" xfId="3338"/>
    <cellStyle name="Normal 2 2 2 23 2 14" xfId="3339"/>
    <cellStyle name="Normal 2 2 2 23 2 15" xfId="3340"/>
    <cellStyle name="Normal 2 2 2 23 2 16" xfId="3341"/>
    <cellStyle name="Normal 2 2 2 23 2 17" xfId="3342"/>
    <cellStyle name="Normal 2 2 2 23 2 2" xfId="3343"/>
    <cellStyle name="Normal 2 2 2 23 2 2 10" xfId="3344"/>
    <cellStyle name="Normal 2 2 2 23 2 2 2" xfId="3345"/>
    <cellStyle name="Normal 2 2 2 23 2 2 2 2" xfId="3346"/>
    <cellStyle name="Normal 2 2 2 23 2 2 2 2 2" xfId="3347"/>
    <cellStyle name="Normal 2 2 2 23 2 2 2 2 2 2" xfId="3348"/>
    <cellStyle name="Normal 2 2 2 23 2 2 2 2 2 3" xfId="3349"/>
    <cellStyle name="Normal 2 2 2 23 2 2 2 2 2 4" xfId="3350"/>
    <cellStyle name="Normal 2 2 2 23 2 2 2 2 2 5" xfId="3351"/>
    <cellStyle name="Normal 2 2 2 23 2 2 2 2 2 6" xfId="3352"/>
    <cellStyle name="Normal 2 2 2 23 2 2 2 2 2 7" xfId="3353"/>
    <cellStyle name="Normal 2 2 2 23 2 2 2 2 2 8" xfId="3354"/>
    <cellStyle name="Normal 2 2 2 23 2 2 2 2 3" xfId="3355"/>
    <cellStyle name="Normal 2 2 2 23 2 2 2 2 4" xfId="3356"/>
    <cellStyle name="Normal 2 2 2 23 2 2 2 2 5" xfId="3357"/>
    <cellStyle name="Normal 2 2 2 23 2 2 2 2 6" xfId="3358"/>
    <cellStyle name="Normal 2 2 2 23 2 2 2 2 7" xfId="3359"/>
    <cellStyle name="Normal 2 2 2 23 2 2 2 2 8" xfId="3360"/>
    <cellStyle name="Normal 2 2 2 23 2 2 2 3" xfId="3361"/>
    <cellStyle name="Normal 2 2 2 23 2 2 2 4" xfId="3362"/>
    <cellStyle name="Normal 2 2 2 23 2 2 2 5" xfId="3363"/>
    <cellStyle name="Normal 2 2 2 23 2 2 2 6" xfId="3364"/>
    <cellStyle name="Normal 2 2 2 23 2 2 2 7" xfId="3365"/>
    <cellStyle name="Normal 2 2 2 23 2 2 2 8" xfId="3366"/>
    <cellStyle name="Normal 2 2 2 23 2 2 2 9" xfId="3367"/>
    <cellStyle name="Normal 2 2 2 23 2 2 3" xfId="3368"/>
    <cellStyle name="Normal 2 2 2 23 2 2 4" xfId="3369"/>
    <cellStyle name="Normal 2 2 2 23 2 2 4 2" xfId="3370"/>
    <cellStyle name="Normal 2 2 2 23 2 2 4 3" xfId="3371"/>
    <cellStyle name="Normal 2 2 2 23 2 2 4 4" xfId="3372"/>
    <cellStyle name="Normal 2 2 2 23 2 2 4 5" xfId="3373"/>
    <cellStyle name="Normal 2 2 2 23 2 2 4 6" xfId="3374"/>
    <cellStyle name="Normal 2 2 2 23 2 2 4 7" xfId="3375"/>
    <cellStyle name="Normal 2 2 2 23 2 2 4 8" xfId="3376"/>
    <cellStyle name="Normal 2 2 2 23 2 2 5" xfId="3377"/>
    <cellStyle name="Normal 2 2 2 23 2 2 6" xfId="3378"/>
    <cellStyle name="Normal 2 2 2 23 2 2 7" xfId="3379"/>
    <cellStyle name="Normal 2 2 2 23 2 2 8" xfId="3380"/>
    <cellStyle name="Normal 2 2 2 23 2 2 9" xfId="3381"/>
    <cellStyle name="Normal 2 2 2 23 2 3" xfId="3382"/>
    <cellStyle name="Normal 2 2 2 23 2 4" xfId="3383"/>
    <cellStyle name="Normal 2 2 2 23 2 5" xfId="3384"/>
    <cellStyle name="Normal 2 2 2 23 2 6" xfId="3385"/>
    <cellStyle name="Normal 2 2 2 23 2 7" xfId="3386"/>
    <cellStyle name="Normal 2 2 2 23 2 8" xfId="3387"/>
    <cellStyle name="Normal 2 2 2 23 2 9" xfId="3388"/>
    <cellStyle name="Normal 2 2 2 23 3" xfId="3389"/>
    <cellStyle name="Normal 2 2 2 23 3 10" xfId="3390"/>
    <cellStyle name="Normal 2 2 2 23 3 2" xfId="3391"/>
    <cellStyle name="Normal 2 2 2 23 3 2 2" xfId="3392"/>
    <cellStyle name="Normal 2 2 2 23 3 2 2 2" xfId="3393"/>
    <cellStyle name="Normal 2 2 2 23 3 2 2 2 2" xfId="3394"/>
    <cellStyle name="Normal 2 2 2 23 3 2 2 2 3" xfId="3395"/>
    <cellStyle name="Normal 2 2 2 23 3 2 2 2 4" xfId="3396"/>
    <cellStyle name="Normal 2 2 2 23 3 2 2 2 5" xfId="3397"/>
    <cellStyle name="Normal 2 2 2 23 3 2 2 2 6" xfId="3398"/>
    <cellStyle name="Normal 2 2 2 23 3 2 2 2 7" xfId="3399"/>
    <cellStyle name="Normal 2 2 2 23 3 2 2 2 8" xfId="3400"/>
    <cellStyle name="Normal 2 2 2 23 3 2 2 3" xfId="3401"/>
    <cellStyle name="Normal 2 2 2 23 3 2 2 4" xfId="3402"/>
    <cellStyle name="Normal 2 2 2 23 3 2 2 5" xfId="3403"/>
    <cellStyle name="Normal 2 2 2 23 3 2 2 6" xfId="3404"/>
    <cellStyle name="Normal 2 2 2 23 3 2 2 7" xfId="3405"/>
    <cellStyle name="Normal 2 2 2 23 3 2 2 8" xfId="3406"/>
    <cellStyle name="Normal 2 2 2 23 3 2 3" xfId="3407"/>
    <cellStyle name="Normal 2 2 2 23 3 2 4" xfId="3408"/>
    <cellStyle name="Normal 2 2 2 23 3 2 5" xfId="3409"/>
    <cellStyle name="Normal 2 2 2 23 3 2 6" xfId="3410"/>
    <cellStyle name="Normal 2 2 2 23 3 2 7" xfId="3411"/>
    <cellStyle name="Normal 2 2 2 23 3 2 8" xfId="3412"/>
    <cellStyle name="Normal 2 2 2 23 3 2 9" xfId="3413"/>
    <cellStyle name="Normal 2 2 2 23 3 3" xfId="3414"/>
    <cellStyle name="Normal 2 2 2 23 3 4" xfId="3415"/>
    <cellStyle name="Normal 2 2 2 23 3 4 2" xfId="3416"/>
    <cellStyle name="Normal 2 2 2 23 3 4 3" xfId="3417"/>
    <cellStyle name="Normal 2 2 2 23 3 4 4" xfId="3418"/>
    <cellStyle name="Normal 2 2 2 23 3 4 5" xfId="3419"/>
    <cellStyle name="Normal 2 2 2 23 3 4 6" xfId="3420"/>
    <cellStyle name="Normal 2 2 2 23 3 4 7" xfId="3421"/>
    <cellStyle name="Normal 2 2 2 23 3 4 8" xfId="3422"/>
    <cellStyle name="Normal 2 2 2 23 3 5" xfId="3423"/>
    <cellStyle name="Normal 2 2 2 23 3 6" xfId="3424"/>
    <cellStyle name="Normal 2 2 2 23 3 7" xfId="3425"/>
    <cellStyle name="Normal 2 2 2 23 3 8" xfId="3426"/>
    <cellStyle name="Normal 2 2 2 23 3 9" xfId="3427"/>
    <cellStyle name="Normal 2 2 2 23 4" xfId="3428"/>
    <cellStyle name="Normal 2 2 2 23 5" xfId="3429"/>
    <cellStyle name="Normal 2 2 2 23 6" xfId="3430"/>
    <cellStyle name="Normal 2 2 2 23 7" xfId="3431"/>
    <cellStyle name="Normal 2 2 2 23 8" xfId="3432"/>
    <cellStyle name="Normal 2 2 2 23 9" xfId="3433"/>
    <cellStyle name="Normal 2 2 2 24" xfId="3434"/>
    <cellStyle name="Normal 2 2 2 25" xfId="3435"/>
    <cellStyle name="Normal 2 2 2 26" xfId="3436"/>
    <cellStyle name="Normal 2 2 2 27" xfId="3437"/>
    <cellStyle name="Normal 2 2 2 28" xfId="3438"/>
    <cellStyle name="Normal 2 2 2 28 10" xfId="3439"/>
    <cellStyle name="Normal 2 2 2 28 2" xfId="3440"/>
    <cellStyle name="Normal 2 2 2 28 2 2" xfId="3441"/>
    <cellStyle name="Normal 2 2 2 28 2 2 2" xfId="3442"/>
    <cellStyle name="Normal 2 2 2 28 2 2 2 2" xfId="3443"/>
    <cellStyle name="Normal 2 2 2 28 2 2 2 3" xfId="3444"/>
    <cellStyle name="Normal 2 2 2 28 2 2 2 4" xfId="3445"/>
    <cellStyle name="Normal 2 2 2 28 2 2 2 5" xfId="3446"/>
    <cellStyle name="Normal 2 2 2 28 2 2 2 6" xfId="3447"/>
    <cellStyle name="Normal 2 2 2 28 2 2 2 7" xfId="3448"/>
    <cellStyle name="Normal 2 2 2 28 2 2 2 8" xfId="3449"/>
    <cellStyle name="Normal 2 2 2 28 2 2 3" xfId="3450"/>
    <cellStyle name="Normal 2 2 2 28 2 2 4" xfId="3451"/>
    <cellStyle name="Normal 2 2 2 28 2 2 5" xfId="3452"/>
    <cellStyle name="Normal 2 2 2 28 2 2 6" xfId="3453"/>
    <cellStyle name="Normal 2 2 2 28 2 2 7" xfId="3454"/>
    <cellStyle name="Normal 2 2 2 28 2 2 8" xfId="3455"/>
    <cellStyle name="Normal 2 2 2 28 2 3" xfId="3456"/>
    <cellStyle name="Normal 2 2 2 28 2 4" xfId="3457"/>
    <cellStyle name="Normal 2 2 2 28 2 5" xfId="3458"/>
    <cellStyle name="Normal 2 2 2 28 2 6" xfId="3459"/>
    <cellStyle name="Normal 2 2 2 28 2 7" xfId="3460"/>
    <cellStyle name="Normal 2 2 2 28 2 8" xfId="3461"/>
    <cellStyle name="Normal 2 2 2 28 2 9" xfId="3462"/>
    <cellStyle name="Normal 2 2 2 28 3" xfId="3463"/>
    <cellStyle name="Normal 2 2 2 28 4" xfId="3464"/>
    <cellStyle name="Normal 2 2 2 28 4 2" xfId="3465"/>
    <cellStyle name="Normal 2 2 2 28 4 3" xfId="3466"/>
    <cellStyle name="Normal 2 2 2 28 4 4" xfId="3467"/>
    <cellStyle name="Normal 2 2 2 28 4 5" xfId="3468"/>
    <cellStyle name="Normal 2 2 2 28 4 6" xfId="3469"/>
    <cellStyle name="Normal 2 2 2 28 4 7" xfId="3470"/>
    <cellStyle name="Normal 2 2 2 28 4 8" xfId="3471"/>
    <cellStyle name="Normal 2 2 2 28 5" xfId="3472"/>
    <cellStyle name="Normal 2 2 2 28 6" xfId="3473"/>
    <cellStyle name="Normal 2 2 2 28 7" xfId="3474"/>
    <cellStyle name="Normal 2 2 2 28 8" xfId="3475"/>
    <cellStyle name="Normal 2 2 2 28 9" xfId="3476"/>
    <cellStyle name="Normal 2 2 2 29" xfId="3477"/>
    <cellStyle name="Normal 2 2 2 3" xfId="3478"/>
    <cellStyle name="Normal 2 2 2 3 10" xfId="3479"/>
    <cellStyle name="Normal 2 2 2 3 11" xfId="3480"/>
    <cellStyle name="Normal 2 2 2 3 12" xfId="3481"/>
    <cellStyle name="Normal 2 2 2 3 13" xfId="3482"/>
    <cellStyle name="Normal 2 2 2 3 14" xfId="3483"/>
    <cellStyle name="Normal 2 2 2 3 15" xfId="3484"/>
    <cellStyle name="Normal 2 2 2 3 15 2" xfId="3485"/>
    <cellStyle name="Normal 2 2 2 3 15 2 2" xfId="3486"/>
    <cellStyle name="Normal 2 2 2 3 15 2 2 2" xfId="3487"/>
    <cellStyle name="Normal 2 2 2 3 15 2 2 3" xfId="3488"/>
    <cellStyle name="Normal 2 2 2 3 15 2 2 4" xfId="3489"/>
    <cellStyle name="Normal 2 2 2 3 15 2 2 5" xfId="3490"/>
    <cellStyle name="Normal 2 2 2 3 15 2 2 6" xfId="3491"/>
    <cellStyle name="Normal 2 2 2 3 15 2 2 7" xfId="3492"/>
    <cellStyle name="Normal 2 2 2 3 15 2 2 8" xfId="3493"/>
    <cellStyle name="Normal 2 2 2 3 15 2 3" xfId="3494"/>
    <cellStyle name="Normal 2 2 2 3 15 2 4" xfId="3495"/>
    <cellStyle name="Normal 2 2 2 3 15 2 5" xfId="3496"/>
    <cellStyle name="Normal 2 2 2 3 15 2 6" xfId="3497"/>
    <cellStyle name="Normal 2 2 2 3 15 2 7" xfId="3498"/>
    <cellStyle name="Normal 2 2 2 3 15 2 8" xfId="3499"/>
    <cellStyle name="Normal 2 2 2 3 15 3" xfId="3500"/>
    <cellStyle name="Normal 2 2 2 3 15 4" xfId="3501"/>
    <cellStyle name="Normal 2 2 2 3 15 5" xfId="3502"/>
    <cellStyle name="Normal 2 2 2 3 15 6" xfId="3503"/>
    <cellStyle name="Normal 2 2 2 3 15 7" xfId="3504"/>
    <cellStyle name="Normal 2 2 2 3 15 8" xfId="3505"/>
    <cellStyle name="Normal 2 2 2 3 15 9" xfId="3506"/>
    <cellStyle name="Normal 2 2 2 3 16" xfId="3507"/>
    <cellStyle name="Normal 2 2 2 3 16 2" xfId="3508"/>
    <cellStyle name="Normal 2 2 2 3 16 3" xfId="3509"/>
    <cellStyle name="Normal 2 2 2 3 16 4" xfId="3510"/>
    <cellStyle name="Normal 2 2 2 3 16 5" xfId="3511"/>
    <cellStyle name="Normal 2 2 2 3 16 6" xfId="3512"/>
    <cellStyle name="Normal 2 2 2 3 16 7" xfId="3513"/>
    <cellStyle name="Normal 2 2 2 3 16 8" xfId="3514"/>
    <cellStyle name="Normal 2 2 2 3 17" xfId="3515"/>
    <cellStyle name="Normal 2 2 2 3 18" xfId="3516"/>
    <cellStyle name="Normal 2 2 2 3 19" xfId="3517"/>
    <cellStyle name="Normal 2 2 2 3 2" xfId="3518"/>
    <cellStyle name="Normal 2 2 2 3 2 10" xfId="3519"/>
    <cellStyle name="Normal 2 2 2 3 2 11" xfId="3520"/>
    <cellStyle name="Normal 2 2 2 3 2 12" xfId="3521"/>
    <cellStyle name="Normal 2 2 2 3 2 13" xfId="3522"/>
    <cellStyle name="Normal 2 2 2 3 2 14" xfId="3523"/>
    <cellStyle name="Normal 2 2 2 3 2 15" xfId="3524"/>
    <cellStyle name="Normal 2 2 2 3 2 15 2" xfId="3525"/>
    <cellStyle name="Normal 2 2 2 3 2 15 2 2" xfId="3526"/>
    <cellStyle name="Normal 2 2 2 3 2 15 2 2 2" xfId="3527"/>
    <cellStyle name="Normal 2 2 2 3 2 15 2 2 3" xfId="3528"/>
    <cellStyle name="Normal 2 2 2 3 2 15 2 2 4" xfId="3529"/>
    <cellStyle name="Normal 2 2 2 3 2 15 2 2 5" xfId="3530"/>
    <cellStyle name="Normal 2 2 2 3 2 15 2 2 6" xfId="3531"/>
    <cellStyle name="Normal 2 2 2 3 2 15 2 2 7" xfId="3532"/>
    <cellStyle name="Normal 2 2 2 3 2 15 2 2 8" xfId="3533"/>
    <cellStyle name="Normal 2 2 2 3 2 15 2 3" xfId="3534"/>
    <cellStyle name="Normal 2 2 2 3 2 15 2 4" xfId="3535"/>
    <cellStyle name="Normal 2 2 2 3 2 15 2 5" xfId="3536"/>
    <cellStyle name="Normal 2 2 2 3 2 15 2 6" xfId="3537"/>
    <cellStyle name="Normal 2 2 2 3 2 15 2 7" xfId="3538"/>
    <cellStyle name="Normal 2 2 2 3 2 15 2 8" xfId="3539"/>
    <cellStyle name="Normal 2 2 2 3 2 15 3" xfId="3540"/>
    <cellStyle name="Normal 2 2 2 3 2 15 4" xfId="3541"/>
    <cellStyle name="Normal 2 2 2 3 2 15 5" xfId="3542"/>
    <cellStyle name="Normal 2 2 2 3 2 15 6" xfId="3543"/>
    <cellStyle name="Normal 2 2 2 3 2 15 7" xfId="3544"/>
    <cellStyle name="Normal 2 2 2 3 2 15 8" xfId="3545"/>
    <cellStyle name="Normal 2 2 2 3 2 15 9" xfId="3546"/>
    <cellStyle name="Normal 2 2 2 3 2 16" xfId="3547"/>
    <cellStyle name="Normal 2 2 2 3 2 16 2" xfId="3548"/>
    <cellStyle name="Normal 2 2 2 3 2 16 3" xfId="3549"/>
    <cellStyle name="Normal 2 2 2 3 2 16 4" xfId="3550"/>
    <cellStyle name="Normal 2 2 2 3 2 16 5" xfId="3551"/>
    <cellStyle name="Normal 2 2 2 3 2 16 6" xfId="3552"/>
    <cellStyle name="Normal 2 2 2 3 2 16 7" xfId="3553"/>
    <cellStyle name="Normal 2 2 2 3 2 16 8" xfId="3554"/>
    <cellStyle name="Normal 2 2 2 3 2 17" xfId="3555"/>
    <cellStyle name="Normal 2 2 2 3 2 18" xfId="3556"/>
    <cellStyle name="Normal 2 2 2 3 2 19" xfId="3557"/>
    <cellStyle name="Normal 2 2 2 3 2 2" xfId="3558"/>
    <cellStyle name="Normal 2 2 2 3 2 2 10" xfId="3559"/>
    <cellStyle name="Normal 2 2 2 3 2 2 10 2" xfId="3560"/>
    <cellStyle name="Normal 2 2 2 3 2 2 10 2 2" xfId="3561"/>
    <cellStyle name="Normal 2 2 2 3 2 2 10 2 2 2" xfId="3562"/>
    <cellStyle name="Normal 2 2 2 3 2 2 10 2 2 3" xfId="3563"/>
    <cellStyle name="Normal 2 2 2 3 2 2 10 2 2 4" xfId="3564"/>
    <cellStyle name="Normal 2 2 2 3 2 2 10 2 2 5" xfId="3565"/>
    <cellStyle name="Normal 2 2 2 3 2 2 10 2 2 6" xfId="3566"/>
    <cellStyle name="Normal 2 2 2 3 2 2 10 2 2 7" xfId="3567"/>
    <cellStyle name="Normal 2 2 2 3 2 2 10 2 2 8" xfId="3568"/>
    <cellStyle name="Normal 2 2 2 3 2 2 10 2 3" xfId="3569"/>
    <cellStyle name="Normal 2 2 2 3 2 2 10 2 4" xfId="3570"/>
    <cellStyle name="Normal 2 2 2 3 2 2 10 2 5" xfId="3571"/>
    <cellStyle name="Normal 2 2 2 3 2 2 10 2 6" xfId="3572"/>
    <cellStyle name="Normal 2 2 2 3 2 2 10 2 7" xfId="3573"/>
    <cellStyle name="Normal 2 2 2 3 2 2 10 2 8" xfId="3574"/>
    <cellStyle name="Normal 2 2 2 3 2 2 10 3" xfId="3575"/>
    <cellStyle name="Normal 2 2 2 3 2 2 10 4" xfId="3576"/>
    <cellStyle name="Normal 2 2 2 3 2 2 10 5" xfId="3577"/>
    <cellStyle name="Normal 2 2 2 3 2 2 10 6" xfId="3578"/>
    <cellStyle name="Normal 2 2 2 3 2 2 10 7" xfId="3579"/>
    <cellStyle name="Normal 2 2 2 3 2 2 10 8" xfId="3580"/>
    <cellStyle name="Normal 2 2 2 3 2 2 10 9" xfId="3581"/>
    <cellStyle name="Normal 2 2 2 3 2 2 11" xfId="3582"/>
    <cellStyle name="Normal 2 2 2 3 2 2 11 2" xfId="3583"/>
    <cellStyle name="Normal 2 2 2 3 2 2 11 3" xfId="3584"/>
    <cellStyle name="Normal 2 2 2 3 2 2 11 4" xfId="3585"/>
    <cellStyle name="Normal 2 2 2 3 2 2 11 5" xfId="3586"/>
    <cellStyle name="Normal 2 2 2 3 2 2 11 6" xfId="3587"/>
    <cellStyle name="Normal 2 2 2 3 2 2 11 7" xfId="3588"/>
    <cellStyle name="Normal 2 2 2 3 2 2 11 8" xfId="3589"/>
    <cellStyle name="Normal 2 2 2 3 2 2 12" xfId="3590"/>
    <cellStyle name="Normal 2 2 2 3 2 2 13" xfId="3591"/>
    <cellStyle name="Normal 2 2 2 3 2 2 14" xfId="3592"/>
    <cellStyle name="Normal 2 2 2 3 2 2 15" xfId="3593"/>
    <cellStyle name="Normal 2 2 2 3 2 2 16" xfId="3594"/>
    <cellStyle name="Normal 2 2 2 3 2 2 17" xfId="3595"/>
    <cellStyle name="Normal 2 2 2 3 2 2 2" xfId="3596"/>
    <cellStyle name="Normal 2 2 2 3 2 2 2 10" xfId="3597"/>
    <cellStyle name="Normal 2 2 2 3 2 2 2 10 2" xfId="3598"/>
    <cellStyle name="Normal 2 2 2 3 2 2 2 10 2 2" xfId="3599"/>
    <cellStyle name="Normal 2 2 2 3 2 2 2 10 2 2 2" xfId="3600"/>
    <cellStyle name="Normal 2 2 2 3 2 2 2 10 2 2 3" xfId="3601"/>
    <cellStyle name="Normal 2 2 2 3 2 2 2 10 2 2 4" xfId="3602"/>
    <cellStyle name="Normal 2 2 2 3 2 2 2 10 2 2 5" xfId="3603"/>
    <cellStyle name="Normal 2 2 2 3 2 2 2 10 2 2 6" xfId="3604"/>
    <cellStyle name="Normal 2 2 2 3 2 2 2 10 2 2 7" xfId="3605"/>
    <cellStyle name="Normal 2 2 2 3 2 2 2 10 2 2 8" xfId="3606"/>
    <cellStyle name="Normal 2 2 2 3 2 2 2 10 2 3" xfId="3607"/>
    <cellStyle name="Normal 2 2 2 3 2 2 2 10 2 4" xfId="3608"/>
    <cellStyle name="Normal 2 2 2 3 2 2 2 10 2 5" xfId="3609"/>
    <cellStyle name="Normal 2 2 2 3 2 2 2 10 2 6" xfId="3610"/>
    <cellStyle name="Normal 2 2 2 3 2 2 2 10 2 7" xfId="3611"/>
    <cellStyle name="Normal 2 2 2 3 2 2 2 10 2 8" xfId="3612"/>
    <cellStyle name="Normal 2 2 2 3 2 2 2 10 3" xfId="3613"/>
    <cellStyle name="Normal 2 2 2 3 2 2 2 10 4" xfId="3614"/>
    <cellStyle name="Normal 2 2 2 3 2 2 2 10 5" xfId="3615"/>
    <cellStyle name="Normal 2 2 2 3 2 2 2 10 6" xfId="3616"/>
    <cellStyle name="Normal 2 2 2 3 2 2 2 10 7" xfId="3617"/>
    <cellStyle name="Normal 2 2 2 3 2 2 2 10 8" xfId="3618"/>
    <cellStyle name="Normal 2 2 2 3 2 2 2 10 9" xfId="3619"/>
    <cellStyle name="Normal 2 2 2 3 2 2 2 11" xfId="3620"/>
    <cellStyle name="Normal 2 2 2 3 2 2 2 11 2" xfId="3621"/>
    <cellStyle name="Normal 2 2 2 3 2 2 2 11 3" xfId="3622"/>
    <cellStyle name="Normal 2 2 2 3 2 2 2 11 4" xfId="3623"/>
    <cellStyle name="Normal 2 2 2 3 2 2 2 11 5" xfId="3624"/>
    <cellStyle name="Normal 2 2 2 3 2 2 2 11 6" xfId="3625"/>
    <cellStyle name="Normal 2 2 2 3 2 2 2 11 7" xfId="3626"/>
    <cellStyle name="Normal 2 2 2 3 2 2 2 11 8" xfId="3627"/>
    <cellStyle name="Normal 2 2 2 3 2 2 2 12" xfId="3628"/>
    <cellStyle name="Normal 2 2 2 3 2 2 2 13" xfId="3629"/>
    <cellStyle name="Normal 2 2 2 3 2 2 2 14" xfId="3630"/>
    <cellStyle name="Normal 2 2 2 3 2 2 2 15" xfId="3631"/>
    <cellStyle name="Normal 2 2 2 3 2 2 2 16" xfId="3632"/>
    <cellStyle name="Normal 2 2 2 3 2 2 2 17" xfId="3633"/>
    <cellStyle name="Normal 2 2 2 3 2 2 2 2" xfId="3634"/>
    <cellStyle name="Normal 2 2 2 3 2 2 2 2 10" xfId="3635"/>
    <cellStyle name="Normal 2 2 2 3 2 2 2 2 2" xfId="3636"/>
    <cellStyle name="Normal 2 2 2 3 2 2 2 2 2 2" xfId="3637"/>
    <cellStyle name="Normal 2 2 2 3 2 2 2 2 2 2 2" xfId="3638"/>
    <cellStyle name="Normal 2 2 2 3 2 2 2 2 2 2 2 2" xfId="3639"/>
    <cellStyle name="Normal 2 2 2 3 2 2 2 2 2 2 2 3" xfId="3640"/>
    <cellStyle name="Normal 2 2 2 3 2 2 2 2 2 2 2 4" xfId="3641"/>
    <cellStyle name="Normal 2 2 2 3 2 2 2 2 2 2 2 5" xfId="3642"/>
    <cellStyle name="Normal 2 2 2 3 2 2 2 2 2 2 2 6" xfId="3643"/>
    <cellStyle name="Normal 2 2 2 3 2 2 2 2 2 2 2 7" xfId="3644"/>
    <cellStyle name="Normal 2 2 2 3 2 2 2 2 2 2 2 8" xfId="3645"/>
    <cellStyle name="Normal 2 2 2 3 2 2 2 2 2 2 3" xfId="3646"/>
    <cellStyle name="Normal 2 2 2 3 2 2 2 2 2 2 4" xfId="3647"/>
    <cellStyle name="Normal 2 2 2 3 2 2 2 2 2 2 5" xfId="3648"/>
    <cellStyle name="Normal 2 2 2 3 2 2 2 2 2 2 6" xfId="3649"/>
    <cellStyle name="Normal 2 2 2 3 2 2 2 2 2 2 7" xfId="3650"/>
    <cellStyle name="Normal 2 2 2 3 2 2 2 2 2 2 8" xfId="3651"/>
    <cellStyle name="Normal 2 2 2 3 2 2 2 2 2 3" xfId="3652"/>
    <cellStyle name="Normal 2 2 2 3 2 2 2 2 2 4" xfId="3653"/>
    <cellStyle name="Normal 2 2 2 3 2 2 2 2 2 5" xfId="3654"/>
    <cellStyle name="Normal 2 2 2 3 2 2 2 2 2 6" xfId="3655"/>
    <cellStyle name="Normal 2 2 2 3 2 2 2 2 2 7" xfId="3656"/>
    <cellStyle name="Normal 2 2 2 3 2 2 2 2 2 8" xfId="3657"/>
    <cellStyle name="Normal 2 2 2 3 2 2 2 2 2 9" xfId="3658"/>
    <cellStyle name="Normal 2 2 2 3 2 2 2 2 3" xfId="3659"/>
    <cellStyle name="Normal 2 2 2 3 2 2 2 2 4" xfId="3660"/>
    <cellStyle name="Normal 2 2 2 3 2 2 2 2 4 2" xfId="3661"/>
    <cellStyle name="Normal 2 2 2 3 2 2 2 2 4 3" xfId="3662"/>
    <cellStyle name="Normal 2 2 2 3 2 2 2 2 4 4" xfId="3663"/>
    <cellStyle name="Normal 2 2 2 3 2 2 2 2 4 5" xfId="3664"/>
    <cellStyle name="Normal 2 2 2 3 2 2 2 2 4 6" xfId="3665"/>
    <cellStyle name="Normal 2 2 2 3 2 2 2 2 4 7" xfId="3666"/>
    <cellStyle name="Normal 2 2 2 3 2 2 2 2 4 8" xfId="3667"/>
    <cellStyle name="Normal 2 2 2 3 2 2 2 2 5" xfId="3668"/>
    <cellStyle name="Normal 2 2 2 3 2 2 2 2 6" xfId="3669"/>
    <cellStyle name="Normal 2 2 2 3 2 2 2 2 7" xfId="3670"/>
    <cellStyle name="Normal 2 2 2 3 2 2 2 2 8" xfId="3671"/>
    <cellStyle name="Normal 2 2 2 3 2 2 2 2 9" xfId="3672"/>
    <cellStyle name="Normal 2 2 2 3 2 2 2 3" xfId="3673"/>
    <cellStyle name="Normal 2 2 2 3 2 2 2 4" xfId="3674"/>
    <cellStyle name="Normal 2 2 2 3 2 2 2 5" xfId="3675"/>
    <cellStyle name="Normal 2 2 2 3 2 2 2 6" xfId="3676"/>
    <cellStyle name="Normal 2 2 2 3 2 2 2 7" xfId="3677"/>
    <cellStyle name="Normal 2 2 2 3 2 2 2 8" xfId="3678"/>
    <cellStyle name="Normal 2 2 2 3 2 2 2 9" xfId="3679"/>
    <cellStyle name="Normal 2 2 2 3 2 2 3" xfId="3680"/>
    <cellStyle name="Normal 2 2 2 3 2 2 3 10" xfId="3681"/>
    <cellStyle name="Normal 2 2 2 3 2 2 3 2" xfId="3682"/>
    <cellStyle name="Normal 2 2 2 3 2 2 3 2 2" xfId="3683"/>
    <cellStyle name="Normal 2 2 2 3 2 2 3 2 2 2" xfId="3684"/>
    <cellStyle name="Normal 2 2 2 3 2 2 3 2 2 2 2" xfId="3685"/>
    <cellStyle name="Normal 2 2 2 3 2 2 3 2 2 2 3" xfId="3686"/>
    <cellStyle name="Normal 2 2 2 3 2 2 3 2 2 2 4" xfId="3687"/>
    <cellStyle name="Normal 2 2 2 3 2 2 3 2 2 2 5" xfId="3688"/>
    <cellStyle name="Normal 2 2 2 3 2 2 3 2 2 2 6" xfId="3689"/>
    <cellStyle name="Normal 2 2 2 3 2 2 3 2 2 2 7" xfId="3690"/>
    <cellStyle name="Normal 2 2 2 3 2 2 3 2 2 2 8" xfId="3691"/>
    <cellStyle name="Normal 2 2 2 3 2 2 3 2 2 3" xfId="3692"/>
    <cellStyle name="Normal 2 2 2 3 2 2 3 2 2 4" xfId="3693"/>
    <cellStyle name="Normal 2 2 2 3 2 2 3 2 2 5" xfId="3694"/>
    <cellStyle name="Normal 2 2 2 3 2 2 3 2 2 6" xfId="3695"/>
    <cellStyle name="Normal 2 2 2 3 2 2 3 2 2 7" xfId="3696"/>
    <cellStyle name="Normal 2 2 2 3 2 2 3 2 2 8" xfId="3697"/>
    <cellStyle name="Normal 2 2 2 3 2 2 3 2 3" xfId="3698"/>
    <cellStyle name="Normal 2 2 2 3 2 2 3 2 4" xfId="3699"/>
    <cellStyle name="Normal 2 2 2 3 2 2 3 2 5" xfId="3700"/>
    <cellStyle name="Normal 2 2 2 3 2 2 3 2 6" xfId="3701"/>
    <cellStyle name="Normal 2 2 2 3 2 2 3 2 7" xfId="3702"/>
    <cellStyle name="Normal 2 2 2 3 2 2 3 2 8" xfId="3703"/>
    <cellStyle name="Normal 2 2 2 3 2 2 3 2 9" xfId="3704"/>
    <cellStyle name="Normal 2 2 2 3 2 2 3 3" xfId="3705"/>
    <cellStyle name="Normal 2 2 2 3 2 2 3 4" xfId="3706"/>
    <cellStyle name="Normal 2 2 2 3 2 2 3 4 2" xfId="3707"/>
    <cellStyle name="Normal 2 2 2 3 2 2 3 4 3" xfId="3708"/>
    <cellStyle name="Normal 2 2 2 3 2 2 3 4 4" xfId="3709"/>
    <cellStyle name="Normal 2 2 2 3 2 2 3 4 5" xfId="3710"/>
    <cellStyle name="Normal 2 2 2 3 2 2 3 4 6" xfId="3711"/>
    <cellStyle name="Normal 2 2 2 3 2 2 3 4 7" xfId="3712"/>
    <cellStyle name="Normal 2 2 2 3 2 2 3 4 8" xfId="3713"/>
    <cellStyle name="Normal 2 2 2 3 2 2 3 5" xfId="3714"/>
    <cellStyle name="Normal 2 2 2 3 2 2 3 6" xfId="3715"/>
    <cellStyle name="Normal 2 2 2 3 2 2 3 7" xfId="3716"/>
    <cellStyle name="Normal 2 2 2 3 2 2 3 8" xfId="3717"/>
    <cellStyle name="Normal 2 2 2 3 2 2 3 9" xfId="3718"/>
    <cellStyle name="Normal 2 2 2 3 2 2 4" xfId="3719"/>
    <cellStyle name="Normal 2 2 2 3 2 2 5" xfId="3720"/>
    <cellStyle name="Normal 2 2 2 3 2 2 6" xfId="3721"/>
    <cellStyle name="Normal 2 2 2 3 2 2 7" xfId="3722"/>
    <cellStyle name="Normal 2 2 2 3 2 2 8" xfId="3723"/>
    <cellStyle name="Normal 2 2 2 3 2 2 9" xfId="3724"/>
    <cellStyle name="Normal 2 2 2 3 2 20" xfId="3725"/>
    <cellStyle name="Normal 2 2 2 3 2 21" xfId="3726"/>
    <cellStyle name="Normal 2 2 2 3 2 22" xfId="3727"/>
    <cellStyle name="Normal 2 2 2 3 2 3" xfId="3728"/>
    <cellStyle name="Normal 2 2 2 3 2 4" xfId="3729"/>
    <cellStyle name="Normal 2 2 2 3 2 5" xfId="3730"/>
    <cellStyle name="Normal 2 2 2 3 2 6" xfId="3731"/>
    <cellStyle name="Normal 2 2 2 3 2 7" xfId="3732"/>
    <cellStyle name="Normal 2 2 2 3 2 7 10" xfId="3733"/>
    <cellStyle name="Normal 2 2 2 3 2 7 2" xfId="3734"/>
    <cellStyle name="Normal 2 2 2 3 2 7 2 2" xfId="3735"/>
    <cellStyle name="Normal 2 2 2 3 2 7 2 2 2" xfId="3736"/>
    <cellStyle name="Normal 2 2 2 3 2 7 2 2 2 2" xfId="3737"/>
    <cellStyle name="Normal 2 2 2 3 2 7 2 2 2 3" xfId="3738"/>
    <cellStyle name="Normal 2 2 2 3 2 7 2 2 2 4" xfId="3739"/>
    <cellStyle name="Normal 2 2 2 3 2 7 2 2 2 5" xfId="3740"/>
    <cellStyle name="Normal 2 2 2 3 2 7 2 2 2 6" xfId="3741"/>
    <cellStyle name="Normal 2 2 2 3 2 7 2 2 2 7" xfId="3742"/>
    <cellStyle name="Normal 2 2 2 3 2 7 2 2 2 8" xfId="3743"/>
    <cellStyle name="Normal 2 2 2 3 2 7 2 2 3" xfId="3744"/>
    <cellStyle name="Normal 2 2 2 3 2 7 2 2 4" xfId="3745"/>
    <cellStyle name="Normal 2 2 2 3 2 7 2 2 5" xfId="3746"/>
    <cellStyle name="Normal 2 2 2 3 2 7 2 2 6" xfId="3747"/>
    <cellStyle name="Normal 2 2 2 3 2 7 2 2 7" xfId="3748"/>
    <cellStyle name="Normal 2 2 2 3 2 7 2 2 8" xfId="3749"/>
    <cellStyle name="Normal 2 2 2 3 2 7 2 3" xfId="3750"/>
    <cellStyle name="Normal 2 2 2 3 2 7 2 4" xfId="3751"/>
    <cellStyle name="Normal 2 2 2 3 2 7 2 5" xfId="3752"/>
    <cellStyle name="Normal 2 2 2 3 2 7 2 6" xfId="3753"/>
    <cellStyle name="Normal 2 2 2 3 2 7 2 7" xfId="3754"/>
    <cellStyle name="Normal 2 2 2 3 2 7 2 8" xfId="3755"/>
    <cellStyle name="Normal 2 2 2 3 2 7 2 9" xfId="3756"/>
    <cellStyle name="Normal 2 2 2 3 2 7 3" xfId="3757"/>
    <cellStyle name="Normal 2 2 2 3 2 7 4" xfId="3758"/>
    <cellStyle name="Normal 2 2 2 3 2 7 4 2" xfId="3759"/>
    <cellStyle name="Normal 2 2 2 3 2 7 4 3" xfId="3760"/>
    <cellStyle name="Normal 2 2 2 3 2 7 4 4" xfId="3761"/>
    <cellStyle name="Normal 2 2 2 3 2 7 4 5" xfId="3762"/>
    <cellStyle name="Normal 2 2 2 3 2 7 4 6" xfId="3763"/>
    <cellStyle name="Normal 2 2 2 3 2 7 4 7" xfId="3764"/>
    <cellStyle name="Normal 2 2 2 3 2 7 4 8" xfId="3765"/>
    <cellStyle name="Normal 2 2 2 3 2 7 5" xfId="3766"/>
    <cellStyle name="Normal 2 2 2 3 2 7 6" xfId="3767"/>
    <cellStyle name="Normal 2 2 2 3 2 7 7" xfId="3768"/>
    <cellStyle name="Normal 2 2 2 3 2 7 8" xfId="3769"/>
    <cellStyle name="Normal 2 2 2 3 2 7 9" xfId="3770"/>
    <cellStyle name="Normal 2 2 2 3 2 8" xfId="3771"/>
    <cellStyle name="Normal 2 2 2 3 2 9" xfId="3772"/>
    <cellStyle name="Normal 2 2 2 3 20" xfId="3773"/>
    <cellStyle name="Normal 2 2 2 3 21" xfId="3774"/>
    <cellStyle name="Normal 2 2 2 3 22" xfId="3775"/>
    <cellStyle name="Normal 2 2 2 3 3" xfId="3776"/>
    <cellStyle name="Normal 2 2 2 3 3 10" xfId="3777"/>
    <cellStyle name="Normal 2 2 2 3 3 10 2" xfId="3778"/>
    <cellStyle name="Normal 2 2 2 3 3 10 2 2" xfId="3779"/>
    <cellStyle name="Normal 2 2 2 3 3 10 2 2 2" xfId="3780"/>
    <cellStyle name="Normal 2 2 2 3 3 10 2 2 3" xfId="3781"/>
    <cellStyle name="Normal 2 2 2 3 3 10 2 2 4" xfId="3782"/>
    <cellStyle name="Normal 2 2 2 3 3 10 2 2 5" xfId="3783"/>
    <cellStyle name="Normal 2 2 2 3 3 10 2 2 6" xfId="3784"/>
    <cellStyle name="Normal 2 2 2 3 3 10 2 2 7" xfId="3785"/>
    <cellStyle name="Normal 2 2 2 3 3 10 2 2 8" xfId="3786"/>
    <cellStyle name="Normal 2 2 2 3 3 10 2 3" xfId="3787"/>
    <cellStyle name="Normal 2 2 2 3 3 10 2 4" xfId="3788"/>
    <cellStyle name="Normal 2 2 2 3 3 10 2 5" xfId="3789"/>
    <cellStyle name="Normal 2 2 2 3 3 10 2 6" xfId="3790"/>
    <cellStyle name="Normal 2 2 2 3 3 10 2 7" xfId="3791"/>
    <cellStyle name="Normal 2 2 2 3 3 10 2 8" xfId="3792"/>
    <cellStyle name="Normal 2 2 2 3 3 10 3" xfId="3793"/>
    <cellStyle name="Normal 2 2 2 3 3 10 4" xfId="3794"/>
    <cellStyle name="Normal 2 2 2 3 3 10 5" xfId="3795"/>
    <cellStyle name="Normal 2 2 2 3 3 10 6" xfId="3796"/>
    <cellStyle name="Normal 2 2 2 3 3 10 7" xfId="3797"/>
    <cellStyle name="Normal 2 2 2 3 3 10 8" xfId="3798"/>
    <cellStyle name="Normal 2 2 2 3 3 10 9" xfId="3799"/>
    <cellStyle name="Normal 2 2 2 3 3 11" xfId="3800"/>
    <cellStyle name="Normal 2 2 2 3 3 11 2" xfId="3801"/>
    <cellStyle name="Normal 2 2 2 3 3 11 3" xfId="3802"/>
    <cellStyle name="Normal 2 2 2 3 3 11 4" xfId="3803"/>
    <cellStyle name="Normal 2 2 2 3 3 11 5" xfId="3804"/>
    <cellStyle name="Normal 2 2 2 3 3 11 6" xfId="3805"/>
    <cellStyle name="Normal 2 2 2 3 3 11 7" xfId="3806"/>
    <cellStyle name="Normal 2 2 2 3 3 11 8" xfId="3807"/>
    <cellStyle name="Normal 2 2 2 3 3 12" xfId="3808"/>
    <cellStyle name="Normal 2 2 2 3 3 13" xfId="3809"/>
    <cellStyle name="Normal 2 2 2 3 3 14" xfId="3810"/>
    <cellStyle name="Normal 2 2 2 3 3 15" xfId="3811"/>
    <cellStyle name="Normal 2 2 2 3 3 16" xfId="3812"/>
    <cellStyle name="Normal 2 2 2 3 3 17" xfId="3813"/>
    <cellStyle name="Normal 2 2 2 3 3 2" xfId="3814"/>
    <cellStyle name="Normal 2 2 2 3 3 2 10" xfId="3815"/>
    <cellStyle name="Normal 2 2 2 3 3 2 10 2" xfId="3816"/>
    <cellStyle name="Normal 2 2 2 3 3 2 10 2 2" xfId="3817"/>
    <cellStyle name="Normal 2 2 2 3 3 2 10 2 2 2" xfId="3818"/>
    <cellStyle name="Normal 2 2 2 3 3 2 10 2 2 3" xfId="3819"/>
    <cellStyle name="Normal 2 2 2 3 3 2 10 2 2 4" xfId="3820"/>
    <cellStyle name="Normal 2 2 2 3 3 2 10 2 2 5" xfId="3821"/>
    <cellStyle name="Normal 2 2 2 3 3 2 10 2 2 6" xfId="3822"/>
    <cellStyle name="Normal 2 2 2 3 3 2 10 2 2 7" xfId="3823"/>
    <cellStyle name="Normal 2 2 2 3 3 2 10 2 2 8" xfId="3824"/>
    <cellStyle name="Normal 2 2 2 3 3 2 10 2 3" xfId="3825"/>
    <cellStyle name="Normal 2 2 2 3 3 2 10 2 4" xfId="3826"/>
    <cellStyle name="Normal 2 2 2 3 3 2 10 2 5" xfId="3827"/>
    <cellStyle name="Normal 2 2 2 3 3 2 10 2 6" xfId="3828"/>
    <cellStyle name="Normal 2 2 2 3 3 2 10 2 7" xfId="3829"/>
    <cellStyle name="Normal 2 2 2 3 3 2 10 2 8" xfId="3830"/>
    <cellStyle name="Normal 2 2 2 3 3 2 10 3" xfId="3831"/>
    <cellStyle name="Normal 2 2 2 3 3 2 10 4" xfId="3832"/>
    <cellStyle name="Normal 2 2 2 3 3 2 10 5" xfId="3833"/>
    <cellStyle name="Normal 2 2 2 3 3 2 10 6" xfId="3834"/>
    <cellStyle name="Normal 2 2 2 3 3 2 10 7" xfId="3835"/>
    <cellStyle name="Normal 2 2 2 3 3 2 10 8" xfId="3836"/>
    <cellStyle name="Normal 2 2 2 3 3 2 10 9" xfId="3837"/>
    <cellStyle name="Normal 2 2 2 3 3 2 11" xfId="3838"/>
    <cellStyle name="Normal 2 2 2 3 3 2 11 2" xfId="3839"/>
    <cellStyle name="Normal 2 2 2 3 3 2 11 3" xfId="3840"/>
    <cellStyle name="Normal 2 2 2 3 3 2 11 4" xfId="3841"/>
    <cellStyle name="Normal 2 2 2 3 3 2 11 5" xfId="3842"/>
    <cellStyle name="Normal 2 2 2 3 3 2 11 6" xfId="3843"/>
    <cellStyle name="Normal 2 2 2 3 3 2 11 7" xfId="3844"/>
    <cellStyle name="Normal 2 2 2 3 3 2 11 8" xfId="3845"/>
    <cellStyle name="Normal 2 2 2 3 3 2 12" xfId="3846"/>
    <cellStyle name="Normal 2 2 2 3 3 2 13" xfId="3847"/>
    <cellStyle name="Normal 2 2 2 3 3 2 14" xfId="3848"/>
    <cellStyle name="Normal 2 2 2 3 3 2 15" xfId="3849"/>
    <cellStyle name="Normal 2 2 2 3 3 2 16" xfId="3850"/>
    <cellStyle name="Normal 2 2 2 3 3 2 17" xfId="3851"/>
    <cellStyle name="Normal 2 2 2 3 3 2 2" xfId="3852"/>
    <cellStyle name="Normal 2 2 2 3 3 2 2 10" xfId="3853"/>
    <cellStyle name="Normal 2 2 2 3 3 2 2 2" xfId="3854"/>
    <cellStyle name="Normal 2 2 2 3 3 2 2 2 2" xfId="3855"/>
    <cellStyle name="Normal 2 2 2 3 3 2 2 2 2 2" xfId="3856"/>
    <cellStyle name="Normal 2 2 2 3 3 2 2 2 2 2 2" xfId="3857"/>
    <cellStyle name="Normal 2 2 2 3 3 2 2 2 2 2 3" xfId="3858"/>
    <cellStyle name="Normal 2 2 2 3 3 2 2 2 2 2 4" xfId="3859"/>
    <cellStyle name="Normal 2 2 2 3 3 2 2 2 2 2 5" xfId="3860"/>
    <cellStyle name="Normal 2 2 2 3 3 2 2 2 2 2 6" xfId="3861"/>
    <cellStyle name="Normal 2 2 2 3 3 2 2 2 2 2 7" xfId="3862"/>
    <cellStyle name="Normal 2 2 2 3 3 2 2 2 2 2 8" xfId="3863"/>
    <cellStyle name="Normal 2 2 2 3 3 2 2 2 2 3" xfId="3864"/>
    <cellStyle name="Normal 2 2 2 3 3 2 2 2 2 4" xfId="3865"/>
    <cellStyle name="Normal 2 2 2 3 3 2 2 2 2 5" xfId="3866"/>
    <cellStyle name="Normal 2 2 2 3 3 2 2 2 2 6" xfId="3867"/>
    <cellStyle name="Normal 2 2 2 3 3 2 2 2 2 7" xfId="3868"/>
    <cellStyle name="Normal 2 2 2 3 3 2 2 2 2 8" xfId="3869"/>
    <cellStyle name="Normal 2 2 2 3 3 2 2 2 3" xfId="3870"/>
    <cellStyle name="Normal 2 2 2 3 3 2 2 2 4" xfId="3871"/>
    <cellStyle name="Normal 2 2 2 3 3 2 2 2 5" xfId="3872"/>
    <cellStyle name="Normal 2 2 2 3 3 2 2 2 6" xfId="3873"/>
    <cellStyle name="Normal 2 2 2 3 3 2 2 2 7" xfId="3874"/>
    <cellStyle name="Normal 2 2 2 3 3 2 2 2 8" xfId="3875"/>
    <cellStyle name="Normal 2 2 2 3 3 2 2 2 9" xfId="3876"/>
    <cellStyle name="Normal 2 2 2 3 3 2 2 3" xfId="3877"/>
    <cellStyle name="Normal 2 2 2 3 3 2 2 4" xfId="3878"/>
    <cellStyle name="Normal 2 2 2 3 3 2 2 4 2" xfId="3879"/>
    <cellStyle name="Normal 2 2 2 3 3 2 2 4 3" xfId="3880"/>
    <cellStyle name="Normal 2 2 2 3 3 2 2 4 4" xfId="3881"/>
    <cellStyle name="Normal 2 2 2 3 3 2 2 4 5" xfId="3882"/>
    <cellStyle name="Normal 2 2 2 3 3 2 2 4 6" xfId="3883"/>
    <cellStyle name="Normal 2 2 2 3 3 2 2 4 7" xfId="3884"/>
    <cellStyle name="Normal 2 2 2 3 3 2 2 4 8" xfId="3885"/>
    <cellStyle name="Normal 2 2 2 3 3 2 2 5" xfId="3886"/>
    <cellStyle name="Normal 2 2 2 3 3 2 2 6" xfId="3887"/>
    <cellStyle name="Normal 2 2 2 3 3 2 2 7" xfId="3888"/>
    <cellStyle name="Normal 2 2 2 3 3 2 2 8" xfId="3889"/>
    <cellStyle name="Normal 2 2 2 3 3 2 2 9" xfId="3890"/>
    <cellStyle name="Normal 2 2 2 3 3 2 3" xfId="3891"/>
    <cellStyle name="Normal 2 2 2 3 3 2 4" xfId="3892"/>
    <cellStyle name="Normal 2 2 2 3 3 2 5" xfId="3893"/>
    <cellStyle name="Normal 2 2 2 3 3 2 6" xfId="3894"/>
    <cellStyle name="Normal 2 2 2 3 3 2 7" xfId="3895"/>
    <cellStyle name="Normal 2 2 2 3 3 2 8" xfId="3896"/>
    <cellStyle name="Normal 2 2 2 3 3 2 9" xfId="3897"/>
    <cellStyle name="Normal 2 2 2 3 3 3" xfId="3898"/>
    <cellStyle name="Normal 2 2 2 3 3 3 10" xfId="3899"/>
    <cellStyle name="Normal 2 2 2 3 3 3 2" xfId="3900"/>
    <cellStyle name="Normal 2 2 2 3 3 3 2 2" xfId="3901"/>
    <cellStyle name="Normal 2 2 2 3 3 3 2 2 2" xfId="3902"/>
    <cellStyle name="Normal 2 2 2 3 3 3 2 2 2 2" xfId="3903"/>
    <cellStyle name="Normal 2 2 2 3 3 3 2 2 2 3" xfId="3904"/>
    <cellStyle name="Normal 2 2 2 3 3 3 2 2 2 4" xfId="3905"/>
    <cellStyle name="Normal 2 2 2 3 3 3 2 2 2 5" xfId="3906"/>
    <cellStyle name="Normal 2 2 2 3 3 3 2 2 2 6" xfId="3907"/>
    <cellStyle name="Normal 2 2 2 3 3 3 2 2 2 7" xfId="3908"/>
    <cellStyle name="Normal 2 2 2 3 3 3 2 2 2 8" xfId="3909"/>
    <cellStyle name="Normal 2 2 2 3 3 3 2 2 3" xfId="3910"/>
    <cellStyle name="Normal 2 2 2 3 3 3 2 2 4" xfId="3911"/>
    <cellStyle name="Normal 2 2 2 3 3 3 2 2 5" xfId="3912"/>
    <cellStyle name="Normal 2 2 2 3 3 3 2 2 6" xfId="3913"/>
    <cellStyle name="Normal 2 2 2 3 3 3 2 2 7" xfId="3914"/>
    <cellStyle name="Normal 2 2 2 3 3 3 2 2 8" xfId="3915"/>
    <cellStyle name="Normal 2 2 2 3 3 3 2 3" xfId="3916"/>
    <cellStyle name="Normal 2 2 2 3 3 3 2 4" xfId="3917"/>
    <cellStyle name="Normal 2 2 2 3 3 3 2 5" xfId="3918"/>
    <cellStyle name="Normal 2 2 2 3 3 3 2 6" xfId="3919"/>
    <cellStyle name="Normal 2 2 2 3 3 3 2 7" xfId="3920"/>
    <cellStyle name="Normal 2 2 2 3 3 3 2 8" xfId="3921"/>
    <cellStyle name="Normal 2 2 2 3 3 3 2 9" xfId="3922"/>
    <cellStyle name="Normal 2 2 2 3 3 3 3" xfId="3923"/>
    <cellStyle name="Normal 2 2 2 3 3 3 4" xfId="3924"/>
    <cellStyle name="Normal 2 2 2 3 3 3 4 2" xfId="3925"/>
    <cellStyle name="Normal 2 2 2 3 3 3 4 3" xfId="3926"/>
    <cellStyle name="Normal 2 2 2 3 3 3 4 4" xfId="3927"/>
    <cellStyle name="Normal 2 2 2 3 3 3 4 5" xfId="3928"/>
    <cellStyle name="Normal 2 2 2 3 3 3 4 6" xfId="3929"/>
    <cellStyle name="Normal 2 2 2 3 3 3 4 7" xfId="3930"/>
    <cellStyle name="Normal 2 2 2 3 3 3 4 8" xfId="3931"/>
    <cellStyle name="Normal 2 2 2 3 3 3 5" xfId="3932"/>
    <cellStyle name="Normal 2 2 2 3 3 3 6" xfId="3933"/>
    <cellStyle name="Normal 2 2 2 3 3 3 7" xfId="3934"/>
    <cellStyle name="Normal 2 2 2 3 3 3 8" xfId="3935"/>
    <cellStyle name="Normal 2 2 2 3 3 3 9" xfId="3936"/>
    <cellStyle name="Normal 2 2 2 3 3 4" xfId="3937"/>
    <cellStyle name="Normal 2 2 2 3 3 5" xfId="3938"/>
    <cellStyle name="Normal 2 2 2 3 3 6" xfId="3939"/>
    <cellStyle name="Normal 2 2 2 3 3 7" xfId="3940"/>
    <cellStyle name="Normal 2 2 2 3 3 8" xfId="3941"/>
    <cellStyle name="Normal 2 2 2 3 3 9" xfId="3942"/>
    <cellStyle name="Normal 2 2 2 3 4" xfId="3943"/>
    <cellStyle name="Normal 2 2 2 3 5" xfId="3944"/>
    <cellStyle name="Normal 2 2 2 3 6" xfId="3945"/>
    <cellStyle name="Normal 2 2 2 3 7" xfId="3946"/>
    <cellStyle name="Normal 2 2 2 3 7 10" xfId="3947"/>
    <cellStyle name="Normal 2 2 2 3 7 2" xfId="3948"/>
    <cellStyle name="Normal 2 2 2 3 7 2 2" xfId="3949"/>
    <cellStyle name="Normal 2 2 2 3 7 2 2 2" xfId="3950"/>
    <cellStyle name="Normal 2 2 2 3 7 2 2 2 2" xfId="3951"/>
    <cellStyle name="Normal 2 2 2 3 7 2 2 2 3" xfId="3952"/>
    <cellStyle name="Normal 2 2 2 3 7 2 2 2 4" xfId="3953"/>
    <cellStyle name="Normal 2 2 2 3 7 2 2 2 5" xfId="3954"/>
    <cellStyle name="Normal 2 2 2 3 7 2 2 2 6" xfId="3955"/>
    <cellStyle name="Normal 2 2 2 3 7 2 2 2 7" xfId="3956"/>
    <cellStyle name="Normal 2 2 2 3 7 2 2 2 8" xfId="3957"/>
    <cellStyle name="Normal 2 2 2 3 7 2 2 3" xfId="3958"/>
    <cellStyle name="Normal 2 2 2 3 7 2 2 4" xfId="3959"/>
    <cellStyle name="Normal 2 2 2 3 7 2 2 5" xfId="3960"/>
    <cellStyle name="Normal 2 2 2 3 7 2 2 6" xfId="3961"/>
    <cellStyle name="Normal 2 2 2 3 7 2 2 7" xfId="3962"/>
    <cellStyle name="Normal 2 2 2 3 7 2 2 8" xfId="3963"/>
    <cellStyle name="Normal 2 2 2 3 7 2 3" xfId="3964"/>
    <cellStyle name="Normal 2 2 2 3 7 2 4" xfId="3965"/>
    <cellStyle name="Normal 2 2 2 3 7 2 5" xfId="3966"/>
    <cellStyle name="Normal 2 2 2 3 7 2 6" xfId="3967"/>
    <cellStyle name="Normal 2 2 2 3 7 2 7" xfId="3968"/>
    <cellStyle name="Normal 2 2 2 3 7 2 8" xfId="3969"/>
    <cellStyle name="Normal 2 2 2 3 7 2 9" xfId="3970"/>
    <cellStyle name="Normal 2 2 2 3 7 3" xfId="3971"/>
    <cellStyle name="Normal 2 2 2 3 7 4" xfId="3972"/>
    <cellStyle name="Normal 2 2 2 3 7 4 2" xfId="3973"/>
    <cellStyle name="Normal 2 2 2 3 7 4 3" xfId="3974"/>
    <cellStyle name="Normal 2 2 2 3 7 4 4" xfId="3975"/>
    <cellStyle name="Normal 2 2 2 3 7 4 5" xfId="3976"/>
    <cellStyle name="Normal 2 2 2 3 7 4 6" xfId="3977"/>
    <cellStyle name="Normal 2 2 2 3 7 4 7" xfId="3978"/>
    <cellStyle name="Normal 2 2 2 3 7 4 8" xfId="3979"/>
    <cellStyle name="Normal 2 2 2 3 7 5" xfId="3980"/>
    <cellStyle name="Normal 2 2 2 3 7 6" xfId="3981"/>
    <cellStyle name="Normal 2 2 2 3 7 7" xfId="3982"/>
    <cellStyle name="Normal 2 2 2 3 7 8" xfId="3983"/>
    <cellStyle name="Normal 2 2 2 3 7 9" xfId="3984"/>
    <cellStyle name="Normal 2 2 2 3 8" xfId="3985"/>
    <cellStyle name="Normal 2 2 2 3 9" xfId="3986"/>
    <cellStyle name="Normal 2 2 2 30" xfId="3987"/>
    <cellStyle name="Normal 2 2 2 31" xfId="3988"/>
    <cellStyle name="Normal 2 2 2 32" xfId="3989"/>
    <cellStyle name="Normal 2 2 2 33" xfId="3990"/>
    <cellStyle name="Normal 2 2 2 34" xfId="3991"/>
    <cellStyle name="Normal 2 2 2 35" xfId="3992"/>
    <cellStyle name="Normal 2 2 2 36" xfId="3993"/>
    <cellStyle name="Normal 2 2 2 36 2" xfId="3994"/>
    <cellStyle name="Normal 2 2 2 36 2 2" xfId="3995"/>
    <cellStyle name="Normal 2 2 2 36 2 2 2" xfId="3996"/>
    <cellStyle name="Normal 2 2 2 36 2 2 3" xfId="3997"/>
    <cellStyle name="Normal 2 2 2 36 2 2 4" xfId="3998"/>
    <cellStyle name="Normal 2 2 2 36 2 2 5" xfId="3999"/>
    <cellStyle name="Normal 2 2 2 36 2 2 6" xfId="4000"/>
    <cellStyle name="Normal 2 2 2 36 2 2 7" xfId="4001"/>
    <cellStyle name="Normal 2 2 2 36 2 2 8" xfId="4002"/>
    <cellStyle name="Normal 2 2 2 36 2 3" xfId="4003"/>
    <cellStyle name="Normal 2 2 2 36 2 4" xfId="4004"/>
    <cellStyle name="Normal 2 2 2 36 2 5" xfId="4005"/>
    <cellStyle name="Normal 2 2 2 36 2 6" xfId="4006"/>
    <cellStyle name="Normal 2 2 2 36 2 7" xfId="4007"/>
    <cellStyle name="Normal 2 2 2 36 2 8" xfId="4008"/>
    <cellStyle name="Normal 2 2 2 36 3" xfId="4009"/>
    <cellStyle name="Normal 2 2 2 36 4" xfId="4010"/>
    <cellStyle name="Normal 2 2 2 36 5" xfId="4011"/>
    <cellStyle name="Normal 2 2 2 36 6" xfId="4012"/>
    <cellStyle name="Normal 2 2 2 36 7" xfId="4013"/>
    <cellStyle name="Normal 2 2 2 36 8" xfId="4014"/>
    <cellStyle name="Normal 2 2 2 36 9" xfId="4015"/>
    <cellStyle name="Normal 2 2 2 37" xfId="4016"/>
    <cellStyle name="Normal 2 2 2 37 2" xfId="4017"/>
    <cellStyle name="Normal 2 2 2 37 3" xfId="4018"/>
    <cellStyle name="Normal 2 2 2 37 4" xfId="4019"/>
    <cellStyle name="Normal 2 2 2 37 5" xfId="4020"/>
    <cellStyle name="Normal 2 2 2 37 6" xfId="4021"/>
    <cellStyle name="Normal 2 2 2 37 7" xfId="4022"/>
    <cellStyle name="Normal 2 2 2 37 8" xfId="4023"/>
    <cellStyle name="Normal 2 2 2 38" xfId="4024"/>
    <cellStyle name="Normal 2 2 2 39" xfId="4025"/>
    <cellStyle name="Normal 2 2 2 4" xfId="4026"/>
    <cellStyle name="Normal 2 2 2 40" xfId="4027"/>
    <cellStyle name="Normal 2 2 2 41" xfId="4028"/>
    <cellStyle name="Normal 2 2 2 42" xfId="4029"/>
    <cellStyle name="Normal 2 2 2 43" xfId="4030"/>
    <cellStyle name="Normal 2 2 2 44" xfId="13733"/>
    <cellStyle name="Normal 2 2 2 5" xfId="4031"/>
    <cellStyle name="Normal 2 2 2 6" xfId="4032"/>
    <cellStyle name="Normal 2 2 2 7" xfId="4033"/>
    <cellStyle name="Normal 2 2 2 8" xfId="4034"/>
    <cellStyle name="Normal 2 2 2 9" xfId="4035"/>
    <cellStyle name="Normal 2 2 20" xfId="4036"/>
    <cellStyle name="Normal 2 2 21" xfId="4037"/>
    <cellStyle name="Normal 2 2 22" xfId="4038"/>
    <cellStyle name="Normal 2 2 23" xfId="4039"/>
    <cellStyle name="Normal 2 2 24" xfId="4040"/>
    <cellStyle name="Normal 2 2 25" xfId="4041"/>
    <cellStyle name="Normal 2 2 26" xfId="4042"/>
    <cellStyle name="Normal 2 2 27" xfId="4043"/>
    <cellStyle name="Normal 2 2 28" xfId="4044"/>
    <cellStyle name="Normal 2 2 29" xfId="4045"/>
    <cellStyle name="Normal 2 2 3" xfId="4046"/>
    <cellStyle name="Normal 2 2 30" xfId="4047"/>
    <cellStyle name="Normal 2 2 31" xfId="4048"/>
    <cellStyle name="Normal 2 2 32" xfId="4049"/>
    <cellStyle name="Normal 2 2 33" xfId="4050"/>
    <cellStyle name="Normal 2 2 33 10" xfId="4051"/>
    <cellStyle name="Normal 2 2 33 10 2" xfId="4052"/>
    <cellStyle name="Normal 2 2 33 10 2 2" xfId="4053"/>
    <cellStyle name="Normal 2 2 33 10 2 2 2" xfId="4054"/>
    <cellStyle name="Normal 2 2 33 10 2 2 3" xfId="4055"/>
    <cellStyle name="Normal 2 2 33 10 2 2 4" xfId="4056"/>
    <cellStyle name="Normal 2 2 33 10 2 2 5" xfId="4057"/>
    <cellStyle name="Normal 2 2 33 10 2 2 6" xfId="4058"/>
    <cellStyle name="Normal 2 2 33 10 2 2 7" xfId="4059"/>
    <cellStyle name="Normal 2 2 33 10 2 2 8" xfId="4060"/>
    <cellStyle name="Normal 2 2 33 10 2 3" xfId="4061"/>
    <cellStyle name="Normal 2 2 33 10 2 4" xfId="4062"/>
    <cellStyle name="Normal 2 2 33 10 2 5" xfId="4063"/>
    <cellStyle name="Normal 2 2 33 10 2 6" xfId="4064"/>
    <cellStyle name="Normal 2 2 33 10 2 7" xfId="4065"/>
    <cellStyle name="Normal 2 2 33 10 2 8" xfId="4066"/>
    <cellStyle name="Normal 2 2 33 10 3" xfId="4067"/>
    <cellStyle name="Normal 2 2 33 10 4" xfId="4068"/>
    <cellStyle name="Normal 2 2 33 10 5" xfId="4069"/>
    <cellStyle name="Normal 2 2 33 10 6" xfId="4070"/>
    <cellStyle name="Normal 2 2 33 10 7" xfId="4071"/>
    <cellStyle name="Normal 2 2 33 10 8" xfId="4072"/>
    <cellStyle name="Normal 2 2 33 10 9" xfId="4073"/>
    <cellStyle name="Normal 2 2 33 11" xfId="4074"/>
    <cellStyle name="Normal 2 2 33 11 2" xfId="4075"/>
    <cellStyle name="Normal 2 2 33 11 3" xfId="4076"/>
    <cellStyle name="Normal 2 2 33 11 4" xfId="4077"/>
    <cellStyle name="Normal 2 2 33 11 5" xfId="4078"/>
    <cellStyle name="Normal 2 2 33 11 6" xfId="4079"/>
    <cellStyle name="Normal 2 2 33 11 7" xfId="4080"/>
    <cellStyle name="Normal 2 2 33 11 8" xfId="4081"/>
    <cellStyle name="Normal 2 2 33 12" xfId="4082"/>
    <cellStyle name="Normal 2 2 33 13" xfId="4083"/>
    <cellStyle name="Normal 2 2 33 14" xfId="4084"/>
    <cellStyle name="Normal 2 2 33 15" xfId="4085"/>
    <cellStyle name="Normal 2 2 33 16" xfId="4086"/>
    <cellStyle name="Normal 2 2 33 17" xfId="4087"/>
    <cellStyle name="Normal 2 2 33 2" xfId="4088"/>
    <cellStyle name="Normal 2 2 33 2 10" xfId="4089"/>
    <cellStyle name="Normal 2 2 33 2 10 2" xfId="4090"/>
    <cellStyle name="Normal 2 2 33 2 10 2 2" xfId="4091"/>
    <cellStyle name="Normal 2 2 33 2 10 2 2 2" xfId="4092"/>
    <cellStyle name="Normal 2 2 33 2 10 2 2 3" xfId="4093"/>
    <cellStyle name="Normal 2 2 33 2 10 2 2 4" xfId="4094"/>
    <cellStyle name="Normal 2 2 33 2 10 2 2 5" xfId="4095"/>
    <cellStyle name="Normal 2 2 33 2 10 2 2 6" xfId="4096"/>
    <cellStyle name="Normal 2 2 33 2 10 2 2 7" xfId="4097"/>
    <cellStyle name="Normal 2 2 33 2 10 2 2 8" xfId="4098"/>
    <cellStyle name="Normal 2 2 33 2 10 2 3" xfId="4099"/>
    <cellStyle name="Normal 2 2 33 2 10 2 4" xfId="4100"/>
    <cellStyle name="Normal 2 2 33 2 10 2 5" xfId="4101"/>
    <cellStyle name="Normal 2 2 33 2 10 2 6" xfId="4102"/>
    <cellStyle name="Normal 2 2 33 2 10 2 7" xfId="4103"/>
    <cellStyle name="Normal 2 2 33 2 10 2 8" xfId="4104"/>
    <cellStyle name="Normal 2 2 33 2 10 3" xfId="4105"/>
    <cellStyle name="Normal 2 2 33 2 10 4" xfId="4106"/>
    <cellStyle name="Normal 2 2 33 2 10 5" xfId="4107"/>
    <cellStyle name="Normal 2 2 33 2 10 6" xfId="4108"/>
    <cellStyle name="Normal 2 2 33 2 10 7" xfId="4109"/>
    <cellStyle name="Normal 2 2 33 2 10 8" xfId="4110"/>
    <cellStyle name="Normal 2 2 33 2 10 9" xfId="4111"/>
    <cellStyle name="Normal 2 2 33 2 11" xfId="4112"/>
    <cellStyle name="Normal 2 2 33 2 11 2" xfId="4113"/>
    <cellStyle name="Normal 2 2 33 2 11 3" xfId="4114"/>
    <cellStyle name="Normal 2 2 33 2 11 4" xfId="4115"/>
    <cellStyle name="Normal 2 2 33 2 11 5" xfId="4116"/>
    <cellStyle name="Normal 2 2 33 2 11 6" xfId="4117"/>
    <cellStyle name="Normal 2 2 33 2 11 7" xfId="4118"/>
    <cellStyle name="Normal 2 2 33 2 11 8" xfId="4119"/>
    <cellStyle name="Normal 2 2 33 2 12" xfId="4120"/>
    <cellStyle name="Normal 2 2 33 2 13" xfId="4121"/>
    <cellStyle name="Normal 2 2 33 2 14" xfId="4122"/>
    <cellStyle name="Normal 2 2 33 2 15" xfId="4123"/>
    <cellStyle name="Normal 2 2 33 2 16" xfId="4124"/>
    <cellStyle name="Normal 2 2 33 2 17" xfId="4125"/>
    <cellStyle name="Normal 2 2 33 2 2" xfId="4126"/>
    <cellStyle name="Normal 2 2 33 2 2 10" xfId="4127"/>
    <cellStyle name="Normal 2 2 33 2 2 2" xfId="4128"/>
    <cellStyle name="Normal 2 2 33 2 2 2 2" xfId="4129"/>
    <cellStyle name="Normal 2 2 33 2 2 2 2 2" xfId="4130"/>
    <cellStyle name="Normal 2 2 33 2 2 2 2 2 2" xfId="4131"/>
    <cellStyle name="Normal 2 2 33 2 2 2 2 2 3" xfId="4132"/>
    <cellStyle name="Normal 2 2 33 2 2 2 2 2 4" xfId="4133"/>
    <cellStyle name="Normal 2 2 33 2 2 2 2 2 5" xfId="4134"/>
    <cellStyle name="Normal 2 2 33 2 2 2 2 2 6" xfId="4135"/>
    <cellStyle name="Normal 2 2 33 2 2 2 2 2 7" xfId="4136"/>
    <cellStyle name="Normal 2 2 33 2 2 2 2 2 8" xfId="4137"/>
    <cellStyle name="Normal 2 2 33 2 2 2 2 3" xfId="4138"/>
    <cellStyle name="Normal 2 2 33 2 2 2 2 4" xfId="4139"/>
    <cellStyle name="Normal 2 2 33 2 2 2 2 5" xfId="4140"/>
    <cellStyle name="Normal 2 2 33 2 2 2 2 6" xfId="4141"/>
    <cellStyle name="Normal 2 2 33 2 2 2 2 7" xfId="4142"/>
    <cellStyle name="Normal 2 2 33 2 2 2 2 8" xfId="4143"/>
    <cellStyle name="Normal 2 2 33 2 2 2 3" xfId="4144"/>
    <cellStyle name="Normal 2 2 33 2 2 2 4" xfId="4145"/>
    <cellStyle name="Normal 2 2 33 2 2 2 5" xfId="4146"/>
    <cellStyle name="Normal 2 2 33 2 2 2 6" xfId="4147"/>
    <cellStyle name="Normal 2 2 33 2 2 2 7" xfId="4148"/>
    <cellStyle name="Normal 2 2 33 2 2 2 8" xfId="4149"/>
    <cellStyle name="Normal 2 2 33 2 2 2 9" xfId="4150"/>
    <cellStyle name="Normal 2 2 33 2 2 3" xfId="4151"/>
    <cellStyle name="Normal 2 2 33 2 2 4" xfId="4152"/>
    <cellStyle name="Normal 2 2 33 2 2 4 2" xfId="4153"/>
    <cellStyle name="Normal 2 2 33 2 2 4 3" xfId="4154"/>
    <cellStyle name="Normal 2 2 33 2 2 4 4" xfId="4155"/>
    <cellStyle name="Normal 2 2 33 2 2 4 5" xfId="4156"/>
    <cellStyle name="Normal 2 2 33 2 2 4 6" xfId="4157"/>
    <cellStyle name="Normal 2 2 33 2 2 4 7" xfId="4158"/>
    <cellStyle name="Normal 2 2 33 2 2 4 8" xfId="4159"/>
    <cellStyle name="Normal 2 2 33 2 2 5" xfId="4160"/>
    <cellStyle name="Normal 2 2 33 2 2 6" xfId="4161"/>
    <cellStyle name="Normal 2 2 33 2 2 7" xfId="4162"/>
    <cellStyle name="Normal 2 2 33 2 2 8" xfId="4163"/>
    <cellStyle name="Normal 2 2 33 2 2 9" xfId="4164"/>
    <cellStyle name="Normal 2 2 33 2 3" xfId="4165"/>
    <cellStyle name="Normal 2 2 33 2 4" xfId="4166"/>
    <cellStyle name="Normal 2 2 33 2 5" xfId="4167"/>
    <cellStyle name="Normal 2 2 33 2 6" xfId="4168"/>
    <cellStyle name="Normal 2 2 33 2 7" xfId="4169"/>
    <cellStyle name="Normal 2 2 33 2 8" xfId="4170"/>
    <cellStyle name="Normal 2 2 33 2 9" xfId="4171"/>
    <cellStyle name="Normal 2 2 33 3" xfId="4172"/>
    <cellStyle name="Normal 2 2 33 3 10" xfId="4173"/>
    <cellStyle name="Normal 2 2 33 3 2" xfId="4174"/>
    <cellStyle name="Normal 2 2 33 3 2 2" xfId="4175"/>
    <cellStyle name="Normal 2 2 33 3 2 2 2" xfId="4176"/>
    <cellStyle name="Normal 2 2 33 3 2 2 2 2" xfId="4177"/>
    <cellStyle name="Normal 2 2 33 3 2 2 2 3" xfId="4178"/>
    <cellStyle name="Normal 2 2 33 3 2 2 2 4" xfId="4179"/>
    <cellStyle name="Normal 2 2 33 3 2 2 2 5" xfId="4180"/>
    <cellStyle name="Normal 2 2 33 3 2 2 2 6" xfId="4181"/>
    <cellStyle name="Normal 2 2 33 3 2 2 2 7" xfId="4182"/>
    <cellStyle name="Normal 2 2 33 3 2 2 2 8" xfId="4183"/>
    <cellStyle name="Normal 2 2 33 3 2 2 3" xfId="4184"/>
    <cellStyle name="Normal 2 2 33 3 2 2 4" xfId="4185"/>
    <cellStyle name="Normal 2 2 33 3 2 2 5" xfId="4186"/>
    <cellStyle name="Normal 2 2 33 3 2 2 6" xfId="4187"/>
    <cellStyle name="Normal 2 2 33 3 2 2 7" xfId="4188"/>
    <cellStyle name="Normal 2 2 33 3 2 2 8" xfId="4189"/>
    <cellStyle name="Normal 2 2 33 3 2 3" xfId="4190"/>
    <cellStyle name="Normal 2 2 33 3 2 4" xfId="4191"/>
    <cellStyle name="Normal 2 2 33 3 2 5" xfId="4192"/>
    <cellStyle name="Normal 2 2 33 3 2 6" xfId="4193"/>
    <cellStyle name="Normal 2 2 33 3 2 7" xfId="4194"/>
    <cellStyle name="Normal 2 2 33 3 2 8" xfId="4195"/>
    <cellStyle name="Normal 2 2 33 3 2 9" xfId="4196"/>
    <cellStyle name="Normal 2 2 33 3 3" xfId="4197"/>
    <cellStyle name="Normal 2 2 33 3 4" xfId="4198"/>
    <cellStyle name="Normal 2 2 33 3 4 2" xfId="4199"/>
    <cellStyle name="Normal 2 2 33 3 4 3" xfId="4200"/>
    <cellStyle name="Normal 2 2 33 3 4 4" xfId="4201"/>
    <cellStyle name="Normal 2 2 33 3 4 5" xfId="4202"/>
    <cellStyle name="Normal 2 2 33 3 4 6" xfId="4203"/>
    <cellStyle name="Normal 2 2 33 3 4 7" xfId="4204"/>
    <cellStyle name="Normal 2 2 33 3 4 8" xfId="4205"/>
    <cellStyle name="Normal 2 2 33 3 5" xfId="4206"/>
    <cellStyle name="Normal 2 2 33 3 6" xfId="4207"/>
    <cellStyle name="Normal 2 2 33 3 7" xfId="4208"/>
    <cellStyle name="Normal 2 2 33 3 8" xfId="4209"/>
    <cellStyle name="Normal 2 2 33 3 9" xfId="4210"/>
    <cellStyle name="Normal 2 2 33 4" xfId="4211"/>
    <cellStyle name="Normal 2 2 33 5" xfId="4212"/>
    <cellStyle name="Normal 2 2 33 6" xfId="4213"/>
    <cellStyle name="Normal 2 2 33 7" xfId="4214"/>
    <cellStyle name="Normal 2 2 33 8" xfId="4215"/>
    <cellStyle name="Normal 2 2 33 9" xfId="4216"/>
    <cellStyle name="Normal 2 2 34" xfId="4217"/>
    <cellStyle name="Normal 2 2 35" xfId="4218"/>
    <cellStyle name="Normal 2 2 36" xfId="4219"/>
    <cellStyle name="Normal 2 2 37" xfId="4220"/>
    <cellStyle name="Normal 2 2 38" xfId="4221"/>
    <cellStyle name="Normal 2 2 38 10" xfId="4222"/>
    <cellStyle name="Normal 2 2 38 2" xfId="4223"/>
    <cellStyle name="Normal 2 2 38 2 2" xfId="4224"/>
    <cellStyle name="Normal 2 2 38 2 2 2" xfId="4225"/>
    <cellStyle name="Normal 2 2 38 2 2 2 2" xfId="4226"/>
    <cellStyle name="Normal 2 2 38 2 2 2 3" xfId="4227"/>
    <cellStyle name="Normal 2 2 38 2 2 2 4" xfId="4228"/>
    <cellStyle name="Normal 2 2 38 2 2 2 5" xfId="4229"/>
    <cellStyle name="Normal 2 2 38 2 2 2 6" xfId="4230"/>
    <cellStyle name="Normal 2 2 38 2 2 2 7" xfId="4231"/>
    <cellStyle name="Normal 2 2 38 2 2 2 8" xfId="4232"/>
    <cellStyle name="Normal 2 2 38 2 2 3" xfId="4233"/>
    <cellStyle name="Normal 2 2 38 2 2 4" xfId="4234"/>
    <cellStyle name="Normal 2 2 38 2 2 5" xfId="4235"/>
    <cellStyle name="Normal 2 2 38 2 2 6" xfId="4236"/>
    <cellStyle name="Normal 2 2 38 2 2 7" xfId="4237"/>
    <cellStyle name="Normal 2 2 38 2 2 8" xfId="4238"/>
    <cellStyle name="Normal 2 2 38 2 3" xfId="4239"/>
    <cellStyle name="Normal 2 2 38 2 4" xfId="4240"/>
    <cellStyle name="Normal 2 2 38 2 5" xfId="4241"/>
    <cellStyle name="Normal 2 2 38 2 6" xfId="4242"/>
    <cellStyle name="Normal 2 2 38 2 7" xfId="4243"/>
    <cellStyle name="Normal 2 2 38 2 8" xfId="4244"/>
    <cellStyle name="Normal 2 2 38 2 9" xfId="4245"/>
    <cellStyle name="Normal 2 2 38 3" xfId="4246"/>
    <cellStyle name="Normal 2 2 38 4" xfId="4247"/>
    <cellStyle name="Normal 2 2 38 4 2" xfId="4248"/>
    <cellStyle name="Normal 2 2 38 4 3" xfId="4249"/>
    <cellStyle name="Normal 2 2 38 4 4" xfId="4250"/>
    <cellStyle name="Normal 2 2 38 4 5" xfId="4251"/>
    <cellStyle name="Normal 2 2 38 4 6" xfId="4252"/>
    <cellStyle name="Normal 2 2 38 4 7" xfId="4253"/>
    <cellStyle name="Normal 2 2 38 4 8" xfId="4254"/>
    <cellStyle name="Normal 2 2 38 5" xfId="4255"/>
    <cellStyle name="Normal 2 2 38 6" xfId="4256"/>
    <cellStyle name="Normal 2 2 38 7" xfId="4257"/>
    <cellStyle name="Normal 2 2 38 8" xfId="4258"/>
    <cellStyle name="Normal 2 2 38 9" xfId="4259"/>
    <cellStyle name="Normal 2 2 39" xfId="4260"/>
    <cellStyle name="Normal 2 2 4" xfId="4261"/>
    <cellStyle name="Normal 2 2 40" xfId="4262"/>
    <cellStyle name="Normal 2 2 41" xfId="4263"/>
    <cellStyle name="Normal 2 2 42" xfId="4264"/>
    <cellStyle name="Normal 2 2 43" xfId="4265"/>
    <cellStyle name="Normal 2 2 44" xfId="4266"/>
    <cellStyle name="Normal 2 2 45" xfId="4267"/>
    <cellStyle name="Normal 2 2 46" xfId="4268"/>
    <cellStyle name="Normal 2 2 46 2" xfId="4269"/>
    <cellStyle name="Normal 2 2 46 2 2" xfId="4270"/>
    <cellStyle name="Normal 2 2 46 2 2 2" xfId="4271"/>
    <cellStyle name="Normal 2 2 46 2 2 3" xfId="4272"/>
    <cellStyle name="Normal 2 2 46 2 2 4" xfId="4273"/>
    <cellStyle name="Normal 2 2 46 2 2 5" xfId="4274"/>
    <cellStyle name="Normal 2 2 46 2 2 6" xfId="4275"/>
    <cellStyle name="Normal 2 2 46 2 2 7" xfId="4276"/>
    <cellStyle name="Normal 2 2 46 2 2 8" xfId="4277"/>
    <cellStyle name="Normal 2 2 46 2 3" xfId="4278"/>
    <cellStyle name="Normal 2 2 46 2 4" xfId="4279"/>
    <cellStyle name="Normal 2 2 46 2 5" xfId="4280"/>
    <cellStyle name="Normal 2 2 46 2 6" xfId="4281"/>
    <cellStyle name="Normal 2 2 46 2 7" xfId="4282"/>
    <cellStyle name="Normal 2 2 46 2 8" xfId="4283"/>
    <cellStyle name="Normal 2 2 46 3" xfId="4284"/>
    <cellStyle name="Normal 2 2 46 4" xfId="4285"/>
    <cellStyle name="Normal 2 2 46 5" xfId="4286"/>
    <cellStyle name="Normal 2 2 46 6" xfId="4287"/>
    <cellStyle name="Normal 2 2 46 7" xfId="4288"/>
    <cellStyle name="Normal 2 2 46 8" xfId="4289"/>
    <cellStyle name="Normal 2 2 46 9" xfId="4290"/>
    <cellStyle name="Normal 2 2 47" xfId="4291"/>
    <cellStyle name="Normal 2 2 47 2" xfId="4292"/>
    <cellStyle name="Normal 2 2 47 3" xfId="4293"/>
    <cellStyle name="Normal 2 2 47 4" xfId="4294"/>
    <cellStyle name="Normal 2 2 47 5" xfId="4295"/>
    <cellStyle name="Normal 2 2 47 6" xfId="4296"/>
    <cellStyle name="Normal 2 2 47 7" xfId="4297"/>
    <cellStyle name="Normal 2 2 47 8" xfId="4298"/>
    <cellStyle name="Normal 2 2 48" xfId="4299"/>
    <cellStyle name="Normal 2 2 49" xfId="4300"/>
    <cellStyle name="Normal 2 2 5" xfId="4301"/>
    <cellStyle name="Normal 2 2 50" xfId="4302"/>
    <cellStyle name="Normal 2 2 51" xfId="4303"/>
    <cellStyle name="Normal 2 2 52" xfId="4304"/>
    <cellStyle name="Normal 2 2 53" xfId="4305"/>
    <cellStyle name="Normal 2 2 54" xfId="13732"/>
    <cellStyle name="Normal 2 2 6" xfId="4306"/>
    <cellStyle name="Normal 2 2 7" xfId="4307"/>
    <cellStyle name="Normal 2 2 8" xfId="4308"/>
    <cellStyle name="Normal 2 2 9" xfId="4309"/>
    <cellStyle name="Normal 2 20" xfId="4310"/>
    <cellStyle name="Normal 2 21" xfId="4311"/>
    <cellStyle name="Normal 2 22" xfId="4312"/>
    <cellStyle name="Normal 2 23" xfId="4313"/>
    <cellStyle name="Normal 2 24" xfId="4314"/>
    <cellStyle name="Normal 2 25" xfId="4315"/>
    <cellStyle name="Normal 2 26" xfId="4316"/>
    <cellStyle name="Normal 2 27" xfId="4317"/>
    <cellStyle name="Normal 2 28" xfId="4318"/>
    <cellStyle name="Normal 2 29" xfId="4319"/>
    <cellStyle name="Normal 2 3" xfId="3"/>
    <cellStyle name="Normal 2 3 10" xfId="4320"/>
    <cellStyle name="Normal 2 3 11" xfId="4321"/>
    <cellStyle name="Normal 2 3 12" xfId="4322"/>
    <cellStyle name="Normal 2 3 13" xfId="4323"/>
    <cellStyle name="Normal 2 3 14" xfId="4324"/>
    <cellStyle name="Normal 2 3 15" xfId="4325"/>
    <cellStyle name="Normal 2 3 16" xfId="4326"/>
    <cellStyle name="Normal 2 3 17" xfId="4327"/>
    <cellStyle name="Normal 2 3 18" xfId="4328"/>
    <cellStyle name="Normal 2 3 19" xfId="4329"/>
    <cellStyle name="Normal 2 3 2" xfId="4330"/>
    <cellStyle name="Normal 2 3 2 10" xfId="4331"/>
    <cellStyle name="Normal 2 3 2 11" xfId="4332"/>
    <cellStyle name="Normal 2 3 2 12" xfId="4333"/>
    <cellStyle name="Normal 2 3 2 13" xfId="4334"/>
    <cellStyle name="Normal 2 3 2 14" xfId="4335"/>
    <cellStyle name="Normal 2 3 2 15" xfId="4336"/>
    <cellStyle name="Normal 2 3 2 16" xfId="4337"/>
    <cellStyle name="Normal 2 3 2 17" xfId="4338"/>
    <cellStyle name="Normal 2 3 2 18" xfId="4339"/>
    <cellStyle name="Normal 2 3 2 19" xfId="4340"/>
    <cellStyle name="Normal 2 3 2 2" xfId="4341"/>
    <cellStyle name="Normal 2 3 2 2 10" xfId="4342"/>
    <cellStyle name="Normal 2 3 2 2 11" xfId="4343"/>
    <cellStyle name="Normal 2 3 2 2 12" xfId="4344"/>
    <cellStyle name="Normal 2 3 2 2 13" xfId="4345"/>
    <cellStyle name="Normal 2 3 2 2 14" xfId="4346"/>
    <cellStyle name="Normal 2 3 2 2 15" xfId="4347"/>
    <cellStyle name="Normal 2 3 2 2 15 2" xfId="4348"/>
    <cellStyle name="Normal 2 3 2 2 15 2 2" xfId="4349"/>
    <cellStyle name="Normal 2 3 2 2 15 2 2 2" xfId="4350"/>
    <cellStyle name="Normal 2 3 2 2 15 2 2 3" xfId="4351"/>
    <cellStyle name="Normal 2 3 2 2 15 2 2 4" xfId="4352"/>
    <cellStyle name="Normal 2 3 2 2 15 2 2 5" xfId="4353"/>
    <cellStyle name="Normal 2 3 2 2 15 2 2 6" xfId="4354"/>
    <cellStyle name="Normal 2 3 2 2 15 2 2 7" xfId="4355"/>
    <cellStyle name="Normal 2 3 2 2 15 2 2 8" xfId="4356"/>
    <cellStyle name="Normal 2 3 2 2 15 2 3" xfId="4357"/>
    <cellStyle name="Normal 2 3 2 2 15 2 4" xfId="4358"/>
    <cellStyle name="Normal 2 3 2 2 15 2 5" xfId="4359"/>
    <cellStyle name="Normal 2 3 2 2 15 2 6" xfId="4360"/>
    <cellStyle name="Normal 2 3 2 2 15 2 7" xfId="4361"/>
    <cellStyle name="Normal 2 3 2 2 15 2 8" xfId="4362"/>
    <cellStyle name="Normal 2 3 2 2 15 3" xfId="4363"/>
    <cellStyle name="Normal 2 3 2 2 15 4" xfId="4364"/>
    <cellStyle name="Normal 2 3 2 2 15 5" xfId="4365"/>
    <cellStyle name="Normal 2 3 2 2 15 6" xfId="4366"/>
    <cellStyle name="Normal 2 3 2 2 15 7" xfId="4367"/>
    <cellStyle name="Normal 2 3 2 2 15 8" xfId="4368"/>
    <cellStyle name="Normal 2 3 2 2 15 9" xfId="4369"/>
    <cellStyle name="Normal 2 3 2 2 16" xfId="4370"/>
    <cellStyle name="Normal 2 3 2 2 16 2" xfId="4371"/>
    <cellStyle name="Normal 2 3 2 2 16 3" xfId="4372"/>
    <cellStyle name="Normal 2 3 2 2 16 4" xfId="4373"/>
    <cellStyle name="Normal 2 3 2 2 16 5" xfId="4374"/>
    <cellStyle name="Normal 2 3 2 2 16 6" xfId="4375"/>
    <cellStyle name="Normal 2 3 2 2 16 7" xfId="4376"/>
    <cellStyle name="Normal 2 3 2 2 16 8" xfId="4377"/>
    <cellStyle name="Normal 2 3 2 2 17" xfId="4378"/>
    <cellStyle name="Normal 2 3 2 2 18" xfId="4379"/>
    <cellStyle name="Normal 2 3 2 2 19" xfId="4380"/>
    <cellStyle name="Normal 2 3 2 2 2" xfId="4381"/>
    <cellStyle name="Normal 2 3 2 2 2 10" xfId="4382"/>
    <cellStyle name="Normal 2 3 2 2 2 11" xfId="4383"/>
    <cellStyle name="Normal 2 3 2 2 2 12" xfId="4384"/>
    <cellStyle name="Normal 2 3 2 2 2 13" xfId="4385"/>
    <cellStyle name="Normal 2 3 2 2 2 14" xfId="4386"/>
    <cellStyle name="Normal 2 3 2 2 2 15" xfId="4387"/>
    <cellStyle name="Normal 2 3 2 2 2 15 2" xfId="4388"/>
    <cellStyle name="Normal 2 3 2 2 2 15 2 2" xfId="4389"/>
    <cellStyle name="Normal 2 3 2 2 2 15 2 2 2" xfId="4390"/>
    <cellStyle name="Normal 2 3 2 2 2 15 2 2 3" xfId="4391"/>
    <cellStyle name="Normal 2 3 2 2 2 15 2 2 4" xfId="4392"/>
    <cellStyle name="Normal 2 3 2 2 2 15 2 2 5" xfId="4393"/>
    <cellStyle name="Normal 2 3 2 2 2 15 2 2 6" xfId="4394"/>
    <cellStyle name="Normal 2 3 2 2 2 15 2 2 7" xfId="4395"/>
    <cellStyle name="Normal 2 3 2 2 2 15 2 2 8" xfId="4396"/>
    <cellStyle name="Normal 2 3 2 2 2 15 2 3" xfId="4397"/>
    <cellStyle name="Normal 2 3 2 2 2 15 2 4" xfId="4398"/>
    <cellStyle name="Normal 2 3 2 2 2 15 2 5" xfId="4399"/>
    <cellStyle name="Normal 2 3 2 2 2 15 2 6" xfId="4400"/>
    <cellStyle name="Normal 2 3 2 2 2 15 2 7" xfId="4401"/>
    <cellStyle name="Normal 2 3 2 2 2 15 2 8" xfId="4402"/>
    <cellStyle name="Normal 2 3 2 2 2 15 3" xfId="4403"/>
    <cellStyle name="Normal 2 3 2 2 2 15 4" xfId="4404"/>
    <cellStyle name="Normal 2 3 2 2 2 15 5" xfId="4405"/>
    <cellStyle name="Normal 2 3 2 2 2 15 6" xfId="4406"/>
    <cellStyle name="Normal 2 3 2 2 2 15 7" xfId="4407"/>
    <cellStyle name="Normal 2 3 2 2 2 15 8" xfId="4408"/>
    <cellStyle name="Normal 2 3 2 2 2 15 9" xfId="4409"/>
    <cellStyle name="Normal 2 3 2 2 2 16" xfId="4410"/>
    <cellStyle name="Normal 2 3 2 2 2 16 2" xfId="4411"/>
    <cellStyle name="Normal 2 3 2 2 2 16 3" xfId="4412"/>
    <cellStyle name="Normal 2 3 2 2 2 16 4" xfId="4413"/>
    <cellStyle name="Normal 2 3 2 2 2 16 5" xfId="4414"/>
    <cellStyle name="Normal 2 3 2 2 2 16 6" xfId="4415"/>
    <cellStyle name="Normal 2 3 2 2 2 16 7" xfId="4416"/>
    <cellStyle name="Normal 2 3 2 2 2 16 8" xfId="4417"/>
    <cellStyle name="Normal 2 3 2 2 2 17" xfId="4418"/>
    <cellStyle name="Normal 2 3 2 2 2 18" xfId="4419"/>
    <cellStyle name="Normal 2 3 2 2 2 19" xfId="4420"/>
    <cellStyle name="Normal 2 3 2 2 2 2" xfId="4421"/>
    <cellStyle name="Normal 2 3 2 2 2 2 10" xfId="4422"/>
    <cellStyle name="Normal 2 3 2 2 2 2 10 2" xfId="4423"/>
    <cellStyle name="Normal 2 3 2 2 2 2 10 2 2" xfId="4424"/>
    <cellStyle name="Normal 2 3 2 2 2 2 10 2 2 2" xfId="4425"/>
    <cellStyle name="Normal 2 3 2 2 2 2 10 2 2 3" xfId="4426"/>
    <cellStyle name="Normal 2 3 2 2 2 2 10 2 2 4" xfId="4427"/>
    <cellStyle name="Normal 2 3 2 2 2 2 10 2 2 5" xfId="4428"/>
    <cellStyle name="Normal 2 3 2 2 2 2 10 2 2 6" xfId="4429"/>
    <cellStyle name="Normal 2 3 2 2 2 2 10 2 2 7" xfId="4430"/>
    <cellStyle name="Normal 2 3 2 2 2 2 10 2 2 8" xfId="4431"/>
    <cellStyle name="Normal 2 3 2 2 2 2 10 2 3" xfId="4432"/>
    <cellStyle name="Normal 2 3 2 2 2 2 10 2 4" xfId="4433"/>
    <cellStyle name="Normal 2 3 2 2 2 2 10 2 5" xfId="4434"/>
    <cellStyle name="Normal 2 3 2 2 2 2 10 2 6" xfId="4435"/>
    <cellStyle name="Normal 2 3 2 2 2 2 10 2 7" xfId="4436"/>
    <cellStyle name="Normal 2 3 2 2 2 2 10 2 8" xfId="4437"/>
    <cellStyle name="Normal 2 3 2 2 2 2 10 3" xfId="4438"/>
    <cellStyle name="Normal 2 3 2 2 2 2 10 4" xfId="4439"/>
    <cellStyle name="Normal 2 3 2 2 2 2 10 5" xfId="4440"/>
    <cellStyle name="Normal 2 3 2 2 2 2 10 6" xfId="4441"/>
    <cellStyle name="Normal 2 3 2 2 2 2 10 7" xfId="4442"/>
    <cellStyle name="Normal 2 3 2 2 2 2 10 8" xfId="4443"/>
    <cellStyle name="Normal 2 3 2 2 2 2 10 9" xfId="4444"/>
    <cellStyle name="Normal 2 3 2 2 2 2 11" xfId="4445"/>
    <cellStyle name="Normal 2 3 2 2 2 2 11 2" xfId="4446"/>
    <cellStyle name="Normal 2 3 2 2 2 2 11 3" xfId="4447"/>
    <cellStyle name="Normal 2 3 2 2 2 2 11 4" xfId="4448"/>
    <cellStyle name="Normal 2 3 2 2 2 2 11 5" xfId="4449"/>
    <cellStyle name="Normal 2 3 2 2 2 2 11 6" xfId="4450"/>
    <cellStyle name="Normal 2 3 2 2 2 2 11 7" xfId="4451"/>
    <cellStyle name="Normal 2 3 2 2 2 2 11 8" xfId="4452"/>
    <cellStyle name="Normal 2 3 2 2 2 2 12" xfId="4453"/>
    <cellStyle name="Normal 2 3 2 2 2 2 13" xfId="4454"/>
    <cellStyle name="Normal 2 3 2 2 2 2 14" xfId="4455"/>
    <cellStyle name="Normal 2 3 2 2 2 2 15" xfId="4456"/>
    <cellStyle name="Normal 2 3 2 2 2 2 16" xfId="4457"/>
    <cellStyle name="Normal 2 3 2 2 2 2 17" xfId="4458"/>
    <cellStyle name="Normal 2 3 2 2 2 2 2" xfId="4459"/>
    <cellStyle name="Normal 2 3 2 2 2 2 2 10" xfId="4460"/>
    <cellStyle name="Normal 2 3 2 2 2 2 2 10 2" xfId="4461"/>
    <cellStyle name="Normal 2 3 2 2 2 2 2 10 2 2" xfId="4462"/>
    <cellStyle name="Normal 2 3 2 2 2 2 2 10 2 2 2" xfId="4463"/>
    <cellStyle name="Normal 2 3 2 2 2 2 2 10 2 2 3" xfId="4464"/>
    <cellStyle name="Normal 2 3 2 2 2 2 2 10 2 2 4" xfId="4465"/>
    <cellStyle name="Normal 2 3 2 2 2 2 2 10 2 2 5" xfId="4466"/>
    <cellStyle name="Normal 2 3 2 2 2 2 2 10 2 2 6" xfId="4467"/>
    <cellStyle name="Normal 2 3 2 2 2 2 2 10 2 2 7" xfId="4468"/>
    <cellStyle name="Normal 2 3 2 2 2 2 2 10 2 2 8" xfId="4469"/>
    <cellStyle name="Normal 2 3 2 2 2 2 2 10 2 3" xfId="4470"/>
    <cellStyle name="Normal 2 3 2 2 2 2 2 10 2 4" xfId="4471"/>
    <cellStyle name="Normal 2 3 2 2 2 2 2 10 2 5" xfId="4472"/>
    <cellStyle name="Normal 2 3 2 2 2 2 2 10 2 6" xfId="4473"/>
    <cellStyle name="Normal 2 3 2 2 2 2 2 10 2 7" xfId="4474"/>
    <cellStyle name="Normal 2 3 2 2 2 2 2 10 2 8" xfId="4475"/>
    <cellStyle name="Normal 2 3 2 2 2 2 2 10 3" xfId="4476"/>
    <cellStyle name="Normal 2 3 2 2 2 2 2 10 4" xfId="4477"/>
    <cellStyle name="Normal 2 3 2 2 2 2 2 10 5" xfId="4478"/>
    <cellStyle name="Normal 2 3 2 2 2 2 2 10 6" xfId="4479"/>
    <cellStyle name="Normal 2 3 2 2 2 2 2 10 7" xfId="4480"/>
    <cellStyle name="Normal 2 3 2 2 2 2 2 10 8" xfId="4481"/>
    <cellStyle name="Normal 2 3 2 2 2 2 2 10 9" xfId="4482"/>
    <cellStyle name="Normal 2 3 2 2 2 2 2 11" xfId="4483"/>
    <cellStyle name="Normal 2 3 2 2 2 2 2 11 2" xfId="4484"/>
    <cellStyle name="Normal 2 3 2 2 2 2 2 11 3" xfId="4485"/>
    <cellStyle name="Normal 2 3 2 2 2 2 2 11 4" xfId="4486"/>
    <cellStyle name="Normal 2 3 2 2 2 2 2 11 5" xfId="4487"/>
    <cellStyle name="Normal 2 3 2 2 2 2 2 11 6" xfId="4488"/>
    <cellStyle name="Normal 2 3 2 2 2 2 2 11 7" xfId="4489"/>
    <cellStyle name="Normal 2 3 2 2 2 2 2 11 8" xfId="4490"/>
    <cellStyle name="Normal 2 3 2 2 2 2 2 12" xfId="4491"/>
    <cellStyle name="Normal 2 3 2 2 2 2 2 13" xfId="4492"/>
    <cellStyle name="Normal 2 3 2 2 2 2 2 14" xfId="4493"/>
    <cellStyle name="Normal 2 3 2 2 2 2 2 15" xfId="4494"/>
    <cellStyle name="Normal 2 3 2 2 2 2 2 16" xfId="4495"/>
    <cellStyle name="Normal 2 3 2 2 2 2 2 17" xfId="4496"/>
    <cellStyle name="Normal 2 3 2 2 2 2 2 2" xfId="4497"/>
    <cellStyle name="Normal 2 3 2 2 2 2 2 2 10" xfId="4498"/>
    <cellStyle name="Normal 2 3 2 2 2 2 2 2 2" xfId="4499"/>
    <cellStyle name="Normal 2 3 2 2 2 2 2 2 2 2" xfId="4500"/>
    <cellStyle name="Normal 2 3 2 2 2 2 2 2 2 2 2" xfId="4501"/>
    <cellStyle name="Normal 2 3 2 2 2 2 2 2 2 2 2 2" xfId="4502"/>
    <cellStyle name="Normal 2 3 2 2 2 2 2 2 2 2 2 3" xfId="4503"/>
    <cellStyle name="Normal 2 3 2 2 2 2 2 2 2 2 2 4" xfId="4504"/>
    <cellStyle name="Normal 2 3 2 2 2 2 2 2 2 2 2 5" xfId="4505"/>
    <cellStyle name="Normal 2 3 2 2 2 2 2 2 2 2 2 6" xfId="4506"/>
    <cellStyle name="Normal 2 3 2 2 2 2 2 2 2 2 2 7" xfId="4507"/>
    <cellStyle name="Normal 2 3 2 2 2 2 2 2 2 2 2 8" xfId="4508"/>
    <cellStyle name="Normal 2 3 2 2 2 2 2 2 2 2 3" xfId="4509"/>
    <cellStyle name="Normal 2 3 2 2 2 2 2 2 2 2 4" xfId="4510"/>
    <cellStyle name="Normal 2 3 2 2 2 2 2 2 2 2 5" xfId="4511"/>
    <cellStyle name="Normal 2 3 2 2 2 2 2 2 2 2 6" xfId="4512"/>
    <cellStyle name="Normal 2 3 2 2 2 2 2 2 2 2 7" xfId="4513"/>
    <cellStyle name="Normal 2 3 2 2 2 2 2 2 2 2 8" xfId="4514"/>
    <cellStyle name="Normal 2 3 2 2 2 2 2 2 2 3" xfId="4515"/>
    <cellStyle name="Normal 2 3 2 2 2 2 2 2 2 4" xfId="4516"/>
    <cellStyle name="Normal 2 3 2 2 2 2 2 2 2 5" xfId="4517"/>
    <cellStyle name="Normal 2 3 2 2 2 2 2 2 2 6" xfId="4518"/>
    <cellStyle name="Normal 2 3 2 2 2 2 2 2 2 7" xfId="4519"/>
    <cellStyle name="Normal 2 3 2 2 2 2 2 2 2 8" xfId="4520"/>
    <cellStyle name="Normal 2 3 2 2 2 2 2 2 2 9" xfId="4521"/>
    <cellStyle name="Normal 2 3 2 2 2 2 2 2 3" xfId="4522"/>
    <cellStyle name="Normal 2 3 2 2 2 2 2 2 4" xfId="4523"/>
    <cellStyle name="Normal 2 3 2 2 2 2 2 2 4 2" xfId="4524"/>
    <cellStyle name="Normal 2 3 2 2 2 2 2 2 4 3" xfId="4525"/>
    <cellStyle name="Normal 2 3 2 2 2 2 2 2 4 4" xfId="4526"/>
    <cellStyle name="Normal 2 3 2 2 2 2 2 2 4 5" xfId="4527"/>
    <cellStyle name="Normal 2 3 2 2 2 2 2 2 4 6" xfId="4528"/>
    <cellStyle name="Normal 2 3 2 2 2 2 2 2 4 7" xfId="4529"/>
    <cellStyle name="Normal 2 3 2 2 2 2 2 2 4 8" xfId="4530"/>
    <cellStyle name="Normal 2 3 2 2 2 2 2 2 5" xfId="4531"/>
    <cellStyle name="Normal 2 3 2 2 2 2 2 2 6" xfId="4532"/>
    <cellStyle name="Normal 2 3 2 2 2 2 2 2 7" xfId="4533"/>
    <cellStyle name="Normal 2 3 2 2 2 2 2 2 8" xfId="4534"/>
    <cellStyle name="Normal 2 3 2 2 2 2 2 2 9" xfId="4535"/>
    <cellStyle name="Normal 2 3 2 2 2 2 2 3" xfId="4536"/>
    <cellStyle name="Normal 2 3 2 2 2 2 2 4" xfId="4537"/>
    <cellStyle name="Normal 2 3 2 2 2 2 2 5" xfId="4538"/>
    <cellStyle name="Normal 2 3 2 2 2 2 2 6" xfId="4539"/>
    <cellStyle name="Normal 2 3 2 2 2 2 2 7" xfId="4540"/>
    <cellStyle name="Normal 2 3 2 2 2 2 2 8" xfId="4541"/>
    <cellStyle name="Normal 2 3 2 2 2 2 2 9" xfId="4542"/>
    <cellStyle name="Normal 2 3 2 2 2 2 3" xfId="4543"/>
    <cellStyle name="Normal 2 3 2 2 2 2 3 10" xfId="4544"/>
    <cellStyle name="Normal 2 3 2 2 2 2 3 2" xfId="4545"/>
    <cellStyle name="Normal 2 3 2 2 2 2 3 2 2" xfId="4546"/>
    <cellStyle name="Normal 2 3 2 2 2 2 3 2 2 2" xfId="4547"/>
    <cellStyle name="Normal 2 3 2 2 2 2 3 2 2 2 2" xfId="4548"/>
    <cellStyle name="Normal 2 3 2 2 2 2 3 2 2 2 3" xfId="4549"/>
    <cellStyle name="Normal 2 3 2 2 2 2 3 2 2 2 4" xfId="4550"/>
    <cellStyle name="Normal 2 3 2 2 2 2 3 2 2 2 5" xfId="4551"/>
    <cellStyle name="Normal 2 3 2 2 2 2 3 2 2 2 6" xfId="4552"/>
    <cellStyle name="Normal 2 3 2 2 2 2 3 2 2 2 7" xfId="4553"/>
    <cellStyle name="Normal 2 3 2 2 2 2 3 2 2 2 8" xfId="4554"/>
    <cellStyle name="Normal 2 3 2 2 2 2 3 2 2 3" xfId="4555"/>
    <cellStyle name="Normal 2 3 2 2 2 2 3 2 2 4" xfId="4556"/>
    <cellStyle name="Normal 2 3 2 2 2 2 3 2 2 5" xfId="4557"/>
    <cellStyle name="Normal 2 3 2 2 2 2 3 2 2 6" xfId="4558"/>
    <cellStyle name="Normal 2 3 2 2 2 2 3 2 2 7" xfId="4559"/>
    <cellStyle name="Normal 2 3 2 2 2 2 3 2 2 8" xfId="4560"/>
    <cellStyle name="Normal 2 3 2 2 2 2 3 2 3" xfId="4561"/>
    <cellStyle name="Normal 2 3 2 2 2 2 3 2 4" xfId="4562"/>
    <cellStyle name="Normal 2 3 2 2 2 2 3 2 5" xfId="4563"/>
    <cellStyle name="Normal 2 3 2 2 2 2 3 2 6" xfId="4564"/>
    <cellStyle name="Normal 2 3 2 2 2 2 3 2 7" xfId="4565"/>
    <cellStyle name="Normal 2 3 2 2 2 2 3 2 8" xfId="4566"/>
    <cellStyle name="Normal 2 3 2 2 2 2 3 2 9" xfId="4567"/>
    <cellStyle name="Normal 2 3 2 2 2 2 3 3" xfId="4568"/>
    <cellStyle name="Normal 2 3 2 2 2 2 3 4" xfId="4569"/>
    <cellStyle name="Normal 2 3 2 2 2 2 3 4 2" xfId="4570"/>
    <cellStyle name="Normal 2 3 2 2 2 2 3 4 3" xfId="4571"/>
    <cellStyle name="Normal 2 3 2 2 2 2 3 4 4" xfId="4572"/>
    <cellStyle name="Normal 2 3 2 2 2 2 3 4 5" xfId="4573"/>
    <cellStyle name="Normal 2 3 2 2 2 2 3 4 6" xfId="4574"/>
    <cellStyle name="Normal 2 3 2 2 2 2 3 4 7" xfId="4575"/>
    <cellStyle name="Normal 2 3 2 2 2 2 3 4 8" xfId="4576"/>
    <cellStyle name="Normal 2 3 2 2 2 2 3 5" xfId="4577"/>
    <cellStyle name="Normal 2 3 2 2 2 2 3 6" xfId="4578"/>
    <cellStyle name="Normal 2 3 2 2 2 2 3 7" xfId="4579"/>
    <cellStyle name="Normal 2 3 2 2 2 2 3 8" xfId="4580"/>
    <cellStyle name="Normal 2 3 2 2 2 2 3 9" xfId="4581"/>
    <cellStyle name="Normal 2 3 2 2 2 2 4" xfId="4582"/>
    <cellStyle name="Normal 2 3 2 2 2 2 5" xfId="4583"/>
    <cellStyle name="Normal 2 3 2 2 2 2 6" xfId="4584"/>
    <cellStyle name="Normal 2 3 2 2 2 2 7" xfId="4585"/>
    <cellStyle name="Normal 2 3 2 2 2 2 8" xfId="4586"/>
    <cellStyle name="Normal 2 3 2 2 2 2 9" xfId="4587"/>
    <cellStyle name="Normal 2 3 2 2 2 20" xfId="4588"/>
    <cellStyle name="Normal 2 3 2 2 2 21" xfId="4589"/>
    <cellStyle name="Normal 2 3 2 2 2 22" xfId="4590"/>
    <cellStyle name="Normal 2 3 2 2 2 3" xfId="4591"/>
    <cellStyle name="Normal 2 3 2 2 2 4" xfId="4592"/>
    <cellStyle name="Normal 2 3 2 2 2 5" xfId="4593"/>
    <cellStyle name="Normal 2 3 2 2 2 6" xfId="4594"/>
    <cellStyle name="Normal 2 3 2 2 2 7" xfId="4595"/>
    <cellStyle name="Normal 2 3 2 2 2 7 10" xfId="4596"/>
    <cellStyle name="Normal 2 3 2 2 2 7 2" xfId="4597"/>
    <cellStyle name="Normal 2 3 2 2 2 7 2 2" xfId="4598"/>
    <cellStyle name="Normal 2 3 2 2 2 7 2 2 2" xfId="4599"/>
    <cellStyle name="Normal 2 3 2 2 2 7 2 2 2 2" xfId="4600"/>
    <cellStyle name="Normal 2 3 2 2 2 7 2 2 2 3" xfId="4601"/>
    <cellStyle name="Normal 2 3 2 2 2 7 2 2 2 4" xfId="4602"/>
    <cellStyle name="Normal 2 3 2 2 2 7 2 2 2 5" xfId="4603"/>
    <cellStyle name="Normal 2 3 2 2 2 7 2 2 2 6" xfId="4604"/>
    <cellStyle name="Normal 2 3 2 2 2 7 2 2 2 7" xfId="4605"/>
    <cellStyle name="Normal 2 3 2 2 2 7 2 2 2 8" xfId="4606"/>
    <cellStyle name="Normal 2 3 2 2 2 7 2 2 3" xfId="4607"/>
    <cellStyle name="Normal 2 3 2 2 2 7 2 2 4" xfId="4608"/>
    <cellStyle name="Normal 2 3 2 2 2 7 2 2 5" xfId="4609"/>
    <cellStyle name="Normal 2 3 2 2 2 7 2 2 6" xfId="4610"/>
    <cellStyle name="Normal 2 3 2 2 2 7 2 2 7" xfId="4611"/>
    <cellStyle name="Normal 2 3 2 2 2 7 2 2 8" xfId="4612"/>
    <cellStyle name="Normal 2 3 2 2 2 7 2 3" xfId="4613"/>
    <cellStyle name="Normal 2 3 2 2 2 7 2 4" xfId="4614"/>
    <cellStyle name="Normal 2 3 2 2 2 7 2 5" xfId="4615"/>
    <cellStyle name="Normal 2 3 2 2 2 7 2 6" xfId="4616"/>
    <cellStyle name="Normal 2 3 2 2 2 7 2 7" xfId="4617"/>
    <cellStyle name="Normal 2 3 2 2 2 7 2 8" xfId="4618"/>
    <cellStyle name="Normal 2 3 2 2 2 7 2 9" xfId="4619"/>
    <cellStyle name="Normal 2 3 2 2 2 7 3" xfId="4620"/>
    <cellStyle name="Normal 2 3 2 2 2 7 4" xfId="4621"/>
    <cellStyle name="Normal 2 3 2 2 2 7 4 2" xfId="4622"/>
    <cellStyle name="Normal 2 3 2 2 2 7 4 3" xfId="4623"/>
    <cellStyle name="Normal 2 3 2 2 2 7 4 4" xfId="4624"/>
    <cellStyle name="Normal 2 3 2 2 2 7 4 5" xfId="4625"/>
    <cellStyle name="Normal 2 3 2 2 2 7 4 6" xfId="4626"/>
    <cellStyle name="Normal 2 3 2 2 2 7 4 7" xfId="4627"/>
    <cellStyle name="Normal 2 3 2 2 2 7 4 8" xfId="4628"/>
    <cellStyle name="Normal 2 3 2 2 2 7 5" xfId="4629"/>
    <cellStyle name="Normal 2 3 2 2 2 7 6" xfId="4630"/>
    <cellStyle name="Normal 2 3 2 2 2 7 7" xfId="4631"/>
    <cellStyle name="Normal 2 3 2 2 2 7 8" xfId="4632"/>
    <cellStyle name="Normal 2 3 2 2 2 7 9" xfId="4633"/>
    <cellStyle name="Normal 2 3 2 2 2 8" xfId="4634"/>
    <cellStyle name="Normal 2 3 2 2 2 9" xfId="4635"/>
    <cellStyle name="Normal 2 3 2 2 20" xfId="4636"/>
    <cellStyle name="Normal 2 3 2 2 21" xfId="4637"/>
    <cellStyle name="Normal 2 3 2 2 22" xfId="4638"/>
    <cellStyle name="Normal 2 3 2 2 3" xfId="4639"/>
    <cellStyle name="Normal 2 3 2 2 3 10" xfId="4640"/>
    <cellStyle name="Normal 2 3 2 2 3 10 2" xfId="4641"/>
    <cellStyle name="Normal 2 3 2 2 3 10 2 2" xfId="4642"/>
    <cellStyle name="Normal 2 3 2 2 3 10 2 2 2" xfId="4643"/>
    <cellStyle name="Normal 2 3 2 2 3 10 2 2 3" xfId="4644"/>
    <cellStyle name="Normal 2 3 2 2 3 10 2 2 4" xfId="4645"/>
    <cellStyle name="Normal 2 3 2 2 3 10 2 2 5" xfId="4646"/>
    <cellStyle name="Normal 2 3 2 2 3 10 2 2 6" xfId="4647"/>
    <cellStyle name="Normal 2 3 2 2 3 10 2 2 7" xfId="4648"/>
    <cellStyle name="Normal 2 3 2 2 3 10 2 2 8" xfId="4649"/>
    <cellStyle name="Normal 2 3 2 2 3 10 2 3" xfId="4650"/>
    <cellStyle name="Normal 2 3 2 2 3 10 2 4" xfId="4651"/>
    <cellStyle name="Normal 2 3 2 2 3 10 2 5" xfId="4652"/>
    <cellStyle name="Normal 2 3 2 2 3 10 2 6" xfId="4653"/>
    <cellStyle name="Normal 2 3 2 2 3 10 2 7" xfId="4654"/>
    <cellStyle name="Normal 2 3 2 2 3 10 2 8" xfId="4655"/>
    <cellStyle name="Normal 2 3 2 2 3 10 3" xfId="4656"/>
    <cellStyle name="Normal 2 3 2 2 3 10 4" xfId="4657"/>
    <cellStyle name="Normal 2 3 2 2 3 10 5" xfId="4658"/>
    <cellStyle name="Normal 2 3 2 2 3 10 6" xfId="4659"/>
    <cellStyle name="Normal 2 3 2 2 3 10 7" xfId="4660"/>
    <cellStyle name="Normal 2 3 2 2 3 10 8" xfId="4661"/>
    <cellStyle name="Normal 2 3 2 2 3 10 9" xfId="4662"/>
    <cellStyle name="Normal 2 3 2 2 3 11" xfId="4663"/>
    <cellStyle name="Normal 2 3 2 2 3 11 2" xfId="4664"/>
    <cellStyle name="Normal 2 3 2 2 3 11 3" xfId="4665"/>
    <cellStyle name="Normal 2 3 2 2 3 11 4" xfId="4666"/>
    <cellStyle name="Normal 2 3 2 2 3 11 5" xfId="4667"/>
    <cellStyle name="Normal 2 3 2 2 3 11 6" xfId="4668"/>
    <cellStyle name="Normal 2 3 2 2 3 11 7" xfId="4669"/>
    <cellStyle name="Normal 2 3 2 2 3 11 8" xfId="4670"/>
    <cellStyle name="Normal 2 3 2 2 3 12" xfId="4671"/>
    <cellStyle name="Normal 2 3 2 2 3 13" xfId="4672"/>
    <cellStyle name="Normal 2 3 2 2 3 14" xfId="4673"/>
    <cellStyle name="Normal 2 3 2 2 3 15" xfId="4674"/>
    <cellStyle name="Normal 2 3 2 2 3 16" xfId="4675"/>
    <cellStyle name="Normal 2 3 2 2 3 17" xfId="4676"/>
    <cellStyle name="Normal 2 3 2 2 3 2" xfId="4677"/>
    <cellStyle name="Normal 2 3 2 2 3 2 10" xfId="4678"/>
    <cellStyle name="Normal 2 3 2 2 3 2 10 2" xfId="4679"/>
    <cellStyle name="Normal 2 3 2 2 3 2 10 2 2" xfId="4680"/>
    <cellStyle name="Normal 2 3 2 2 3 2 10 2 2 2" xfId="4681"/>
    <cellStyle name="Normal 2 3 2 2 3 2 10 2 2 3" xfId="4682"/>
    <cellStyle name="Normal 2 3 2 2 3 2 10 2 2 4" xfId="4683"/>
    <cellStyle name="Normal 2 3 2 2 3 2 10 2 2 5" xfId="4684"/>
    <cellStyle name="Normal 2 3 2 2 3 2 10 2 2 6" xfId="4685"/>
    <cellStyle name="Normal 2 3 2 2 3 2 10 2 2 7" xfId="4686"/>
    <cellStyle name="Normal 2 3 2 2 3 2 10 2 2 8" xfId="4687"/>
    <cellStyle name="Normal 2 3 2 2 3 2 10 2 3" xfId="4688"/>
    <cellStyle name="Normal 2 3 2 2 3 2 10 2 4" xfId="4689"/>
    <cellStyle name="Normal 2 3 2 2 3 2 10 2 5" xfId="4690"/>
    <cellStyle name="Normal 2 3 2 2 3 2 10 2 6" xfId="4691"/>
    <cellStyle name="Normal 2 3 2 2 3 2 10 2 7" xfId="4692"/>
    <cellStyle name="Normal 2 3 2 2 3 2 10 2 8" xfId="4693"/>
    <cellStyle name="Normal 2 3 2 2 3 2 10 3" xfId="4694"/>
    <cellStyle name="Normal 2 3 2 2 3 2 10 4" xfId="4695"/>
    <cellStyle name="Normal 2 3 2 2 3 2 10 5" xfId="4696"/>
    <cellStyle name="Normal 2 3 2 2 3 2 10 6" xfId="4697"/>
    <cellStyle name="Normal 2 3 2 2 3 2 10 7" xfId="4698"/>
    <cellStyle name="Normal 2 3 2 2 3 2 10 8" xfId="4699"/>
    <cellStyle name="Normal 2 3 2 2 3 2 10 9" xfId="4700"/>
    <cellStyle name="Normal 2 3 2 2 3 2 11" xfId="4701"/>
    <cellStyle name="Normal 2 3 2 2 3 2 11 2" xfId="4702"/>
    <cellStyle name="Normal 2 3 2 2 3 2 11 3" xfId="4703"/>
    <cellStyle name="Normal 2 3 2 2 3 2 11 4" xfId="4704"/>
    <cellStyle name="Normal 2 3 2 2 3 2 11 5" xfId="4705"/>
    <cellStyle name="Normal 2 3 2 2 3 2 11 6" xfId="4706"/>
    <cellStyle name="Normal 2 3 2 2 3 2 11 7" xfId="4707"/>
    <cellStyle name="Normal 2 3 2 2 3 2 11 8" xfId="4708"/>
    <cellStyle name="Normal 2 3 2 2 3 2 12" xfId="4709"/>
    <cellStyle name="Normal 2 3 2 2 3 2 13" xfId="4710"/>
    <cellStyle name="Normal 2 3 2 2 3 2 14" xfId="4711"/>
    <cellStyle name="Normal 2 3 2 2 3 2 15" xfId="4712"/>
    <cellStyle name="Normal 2 3 2 2 3 2 16" xfId="4713"/>
    <cellStyle name="Normal 2 3 2 2 3 2 17" xfId="4714"/>
    <cellStyle name="Normal 2 3 2 2 3 2 2" xfId="4715"/>
    <cellStyle name="Normal 2 3 2 2 3 2 2 10" xfId="4716"/>
    <cellStyle name="Normal 2 3 2 2 3 2 2 2" xfId="4717"/>
    <cellStyle name="Normal 2 3 2 2 3 2 2 2 2" xfId="4718"/>
    <cellStyle name="Normal 2 3 2 2 3 2 2 2 2 2" xfId="4719"/>
    <cellStyle name="Normal 2 3 2 2 3 2 2 2 2 2 2" xfId="4720"/>
    <cellStyle name="Normal 2 3 2 2 3 2 2 2 2 2 3" xfId="4721"/>
    <cellStyle name="Normal 2 3 2 2 3 2 2 2 2 2 4" xfId="4722"/>
    <cellStyle name="Normal 2 3 2 2 3 2 2 2 2 2 5" xfId="4723"/>
    <cellStyle name="Normal 2 3 2 2 3 2 2 2 2 2 6" xfId="4724"/>
    <cellStyle name="Normal 2 3 2 2 3 2 2 2 2 2 7" xfId="4725"/>
    <cellStyle name="Normal 2 3 2 2 3 2 2 2 2 2 8" xfId="4726"/>
    <cellStyle name="Normal 2 3 2 2 3 2 2 2 2 3" xfId="4727"/>
    <cellStyle name="Normal 2 3 2 2 3 2 2 2 2 4" xfId="4728"/>
    <cellStyle name="Normal 2 3 2 2 3 2 2 2 2 5" xfId="4729"/>
    <cellStyle name="Normal 2 3 2 2 3 2 2 2 2 6" xfId="4730"/>
    <cellStyle name="Normal 2 3 2 2 3 2 2 2 2 7" xfId="4731"/>
    <cellStyle name="Normal 2 3 2 2 3 2 2 2 2 8" xfId="4732"/>
    <cellStyle name="Normal 2 3 2 2 3 2 2 2 3" xfId="4733"/>
    <cellStyle name="Normal 2 3 2 2 3 2 2 2 4" xfId="4734"/>
    <cellStyle name="Normal 2 3 2 2 3 2 2 2 5" xfId="4735"/>
    <cellStyle name="Normal 2 3 2 2 3 2 2 2 6" xfId="4736"/>
    <cellStyle name="Normal 2 3 2 2 3 2 2 2 7" xfId="4737"/>
    <cellStyle name="Normal 2 3 2 2 3 2 2 2 8" xfId="4738"/>
    <cellStyle name="Normal 2 3 2 2 3 2 2 2 9" xfId="4739"/>
    <cellStyle name="Normal 2 3 2 2 3 2 2 3" xfId="4740"/>
    <cellStyle name="Normal 2 3 2 2 3 2 2 4" xfId="4741"/>
    <cellStyle name="Normal 2 3 2 2 3 2 2 4 2" xfId="4742"/>
    <cellStyle name="Normal 2 3 2 2 3 2 2 4 3" xfId="4743"/>
    <cellStyle name="Normal 2 3 2 2 3 2 2 4 4" xfId="4744"/>
    <cellStyle name="Normal 2 3 2 2 3 2 2 4 5" xfId="4745"/>
    <cellStyle name="Normal 2 3 2 2 3 2 2 4 6" xfId="4746"/>
    <cellStyle name="Normal 2 3 2 2 3 2 2 4 7" xfId="4747"/>
    <cellStyle name="Normal 2 3 2 2 3 2 2 4 8" xfId="4748"/>
    <cellStyle name="Normal 2 3 2 2 3 2 2 5" xfId="4749"/>
    <cellStyle name="Normal 2 3 2 2 3 2 2 6" xfId="4750"/>
    <cellStyle name="Normal 2 3 2 2 3 2 2 7" xfId="4751"/>
    <cellStyle name="Normal 2 3 2 2 3 2 2 8" xfId="4752"/>
    <cellStyle name="Normal 2 3 2 2 3 2 2 9" xfId="4753"/>
    <cellStyle name="Normal 2 3 2 2 3 2 3" xfId="4754"/>
    <cellStyle name="Normal 2 3 2 2 3 2 4" xfId="4755"/>
    <cellStyle name="Normal 2 3 2 2 3 2 5" xfId="4756"/>
    <cellStyle name="Normal 2 3 2 2 3 2 6" xfId="4757"/>
    <cellStyle name="Normal 2 3 2 2 3 2 7" xfId="4758"/>
    <cellStyle name="Normal 2 3 2 2 3 2 8" xfId="4759"/>
    <cellStyle name="Normal 2 3 2 2 3 2 9" xfId="4760"/>
    <cellStyle name="Normal 2 3 2 2 3 3" xfId="4761"/>
    <cellStyle name="Normal 2 3 2 2 3 3 10" xfId="4762"/>
    <cellStyle name="Normal 2 3 2 2 3 3 2" xfId="4763"/>
    <cellStyle name="Normal 2 3 2 2 3 3 2 2" xfId="4764"/>
    <cellStyle name="Normal 2 3 2 2 3 3 2 2 2" xfId="4765"/>
    <cellStyle name="Normal 2 3 2 2 3 3 2 2 2 2" xfId="4766"/>
    <cellStyle name="Normal 2 3 2 2 3 3 2 2 2 3" xfId="4767"/>
    <cellStyle name="Normal 2 3 2 2 3 3 2 2 2 4" xfId="4768"/>
    <cellStyle name="Normal 2 3 2 2 3 3 2 2 2 5" xfId="4769"/>
    <cellStyle name="Normal 2 3 2 2 3 3 2 2 2 6" xfId="4770"/>
    <cellStyle name="Normal 2 3 2 2 3 3 2 2 2 7" xfId="4771"/>
    <cellStyle name="Normal 2 3 2 2 3 3 2 2 2 8" xfId="4772"/>
    <cellStyle name="Normal 2 3 2 2 3 3 2 2 3" xfId="4773"/>
    <cellStyle name="Normal 2 3 2 2 3 3 2 2 4" xfId="4774"/>
    <cellStyle name="Normal 2 3 2 2 3 3 2 2 5" xfId="4775"/>
    <cellStyle name="Normal 2 3 2 2 3 3 2 2 6" xfId="4776"/>
    <cellStyle name="Normal 2 3 2 2 3 3 2 2 7" xfId="4777"/>
    <cellStyle name="Normal 2 3 2 2 3 3 2 2 8" xfId="4778"/>
    <cellStyle name="Normal 2 3 2 2 3 3 2 3" xfId="4779"/>
    <cellStyle name="Normal 2 3 2 2 3 3 2 4" xfId="4780"/>
    <cellStyle name="Normal 2 3 2 2 3 3 2 5" xfId="4781"/>
    <cellStyle name="Normal 2 3 2 2 3 3 2 6" xfId="4782"/>
    <cellStyle name="Normal 2 3 2 2 3 3 2 7" xfId="4783"/>
    <cellStyle name="Normal 2 3 2 2 3 3 2 8" xfId="4784"/>
    <cellStyle name="Normal 2 3 2 2 3 3 2 9" xfId="4785"/>
    <cellStyle name="Normal 2 3 2 2 3 3 3" xfId="4786"/>
    <cellStyle name="Normal 2 3 2 2 3 3 4" xfId="4787"/>
    <cellStyle name="Normal 2 3 2 2 3 3 4 2" xfId="4788"/>
    <cellStyle name="Normal 2 3 2 2 3 3 4 3" xfId="4789"/>
    <cellStyle name="Normal 2 3 2 2 3 3 4 4" xfId="4790"/>
    <cellStyle name="Normal 2 3 2 2 3 3 4 5" xfId="4791"/>
    <cellStyle name="Normal 2 3 2 2 3 3 4 6" xfId="4792"/>
    <cellStyle name="Normal 2 3 2 2 3 3 4 7" xfId="4793"/>
    <cellStyle name="Normal 2 3 2 2 3 3 4 8" xfId="4794"/>
    <cellStyle name="Normal 2 3 2 2 3 3 5" xfId="4795"/>
    <cellStyle name="Normal 2 3 2 2 3 3 6" xfId="4796"/>
    <cellStyle name="Normal 2 3 2 2 3 3 7" xfId="4797"/>
    <cellStyle name="Normal 2 3 2 2 3 3 8" xfId="4798"/>
    <cellStyle name="Normal 2 3 2 2 3 3 9" xfId="4799"/>
    <cellStyle name="Normal 2 3 2 2 3 4" xfId="4800"/>
    <cellStyle name="Normal 2 3 2 2 3 5" xfId="4801"/>
    <cellStyle name="Normal 2 3 2 2 3 6" xfId="4802"/>
    <cellStyle name="Normal 2 3 2 2 3 7" xfId="4803"/>
    <cellStyle name="Normal 2 3 2 2 3 8" xfId="4804"/>
    <cellStyle name="Normal 2 3 2 2 3 9" xfId="4805"/>
    <cellStyle name="Normal 2 3 2 2 4" xfId="4806"/>
    <cellStyle name="Normal 2 3 2 2 5" xfId="4807"/>
    <cellStyle name="Normal 2 3 2 2 6" xfId="4808"/>
    <cellStyle name="Normal 2 3 2 2 7" xfId="4809"/>
    <cellStyle name="Normal 2 3 2 2 7 10" xfId="4810"/>
    <cellStyle name="Normal 2 3 2 2 7 2" xfId="4811"/>
    <cellStyle name="Normal 2 3 2 2 7 2 2" xfId="4812"/>
    <cellStyle name="Normal 2 3 2 2 7 2 2 2" xfId="4813"/>
    <cellStyle name="Normal 2 3 2 2 7 2 2 2 2" xfId="4814"/>
    <cellStyle name="Normal 2 3 2 2 7 2 2 2 3" xfId="4815"/>
    <cellStyle name="Normal 2 3 2 2 7 2 2 2 4" xfId="4816"/>
    <cellStyle name="Normal 2 3 2 2 7 2 2 2 5" xfId="4817"/>
    <cellStyle name="Normal 2 3 2 2 7 2 2 2 6" xfId="4818"/>
    <cellStyle name="Normal 2 3 2 2 7 2 2 2 7" xfId="4819"/>
    <cellStyle name="Normal 2 3 2 2 7 2 2 2 8" xfId="4820"/>
    <cellStyle name="Normal 2 3 2 2 7 2 2 3" xfId="4821"/>
    <cellStyle name="Normal 2 3 2 2 7 2 2 4" xfId="4822"/>
    <cellStyle name="Normal 2 3 2 2 7 2 2 5" xfId="4823"/>
    <cellStyle name="Normal 2 3 2 2 7 2 2 6" xfId="4824"/>
    <cellStyle name="Normal 2 3 2 2 7 2 2 7" xfId="4825"/>
    <cellStyle name="Normal 2 3 2 2 7 2 2 8" xfId="4826"/>
    <cellStyle name="Normal 2 3 2 2 7 2 3" xfId="4827"/>
    <cellStyle name="Normal 2 3 2 2 7 2 4" xfId="4828"/>
    <cellStyle name="Normal 2 3 2 2 7 2 5" xfId="4829"/>
    <cellStyle name="Normal 2 3 2 2 7 2 6" xfId="4830"/>
    <cellStyle name="Normal 2 3 2 2 7 2 7" xfId="4831"/>
    <cellStyle name="Normal 2 3 2 2 7 2 8" xfId="4832"/>
    <cellStyle name="Normal 2 3 2 2 7 2 9" xfId="4833"/>
    <cellStyle name="Normal 2 3 2 2 7 3" xfId="4834"/>
    <cellStyle name="Normal 2 3 2 2 7 4" xfId="4835"/>
    <cellStyle name="Normal 2 3 2 2 7 4 2" xfId="4836"/>
    <cellStyle name="Normal 2 3 2 2 7 4 3" xfId="4837"/>
    <cellStyle name="Normal 2 3 2 2 7 4 4" xfId="4838"/>
    <cellStyle name="Normal 2 3 2 2 7 4 5" xfId="4839"/>
    <cellStyle name="Normal 2 3 2 2 7 4 6" xfId="4840"/>
    <cellStyle name="Normal 2 3 2 2 7 4 7" xfId="4841"/>
    <cellStyle name="Normal 2 3 2 2 7 4 8" xfId="4842"/>
    <cellStyle name="Normal 2 3 2 2 7 5" xfId="4843"/>
    <cellStyle name="Normal 2 3 2 2 7 6" xfId="4844"/>
    <cellStyle name="Normal 2 3 2 2 7 7" xfId="4845"/>
    <cellStyle name="Normal 2 3 2 2 7 8" xfId="4846"/>
    <cellStyle name="Normal 2 3 2 2 7 9" xfId="4847"/>
    <cellStyle name="Normal 2 3 2 2 8" xfId="4848"/>
    <cellStyle name="Normal 2 3 2 2 9" xfId="4849"/>
    <cellStyle name="Normal 2 3 2 20" xfId="4850"/>
    <cellStyle name="Normal 2 3 2 21" xfId="4851"/>
    <cellStyle name="Normal 2 3 2 22" xfId="4852"/>
    <cellStyle name="Normal 2 3 2 23" xfId="4853"/>
    <cellStyle name="Normal 2 3 2 23 10" xfId="4854"/>
    <cellStyle name="Normal 2 3 2 23 10 2" xfId="4855"/>
    <cellStyle name="Normal 2 3 2 23 10 2 2" xfId="4856"/>
    <cellStyle name="Normal 2 3 2 23 10 2 2 2" xfId="4857"/>
    <cellStyle name="Normal 2 3 2 23 10 2 2 3" xfId="4858"/>
    <cellStyle name="Normal 2 3 2 23 10 2 2 4" xfId="4859"/>
    <cellStyle name="Normal 2 3 2 23 10 2 2 5" xfId="4860"/>
    <cellStyle name="Normal 2 3 2 23 10 2 2 6" xfId="4861"/>
    <cellStyle name="Normal 2 3 2 23 10 2 2 7" xfId="4862"/>
    <cellStyle name="Normal 2 3 2 23 10 2 2 8" xfId="4863"/>
    <cellStyle name="Normal 2 3 2 23 10 2 3" xfId="4864"/>
    <cellStyle name="Normal 2 3 2 23 10 2 4" xfId="4865"/>
    <cellStyle name="Normal 2 3 2 23 10 2 5" xfId="4866"/>
    <cellStyle name="Normal 2 3 2 23 10 2 6" xfId="4867"/>
    <cellStyle name="Normal 2 3 2 23 10 2 7" xfId="4868"/>
    <cellStyle name="Normal 2 3 2 23 10 2 8" xfId="4869"/>
    <cellStyle name="Normal 2 3 2 23 10 3" xfId="4870"/>
    <cellStyle name="Normal 2 3 2 23 10 4" xfId="4871"/>
    <cellStyle name="Normal 2 3 2 23 10 5" xfId="4872"/>
    <cellStyle name="Normal 2 3 2 23 10 6" xfId="4873"/>
    <cellStyle name="Normal 2 3 2 23 10 7" xfId="4874"/>
    <cellStyle name="Normal 2 3 2 23 10 8" xfId="4875"/>
    <cellStyle name="Normal 2 3 2 23 10 9" xfId="4876"/>
    <cellStyle name="Normal 2 3 2 23 11" xfId="4877"/>
    <cellStyle name="Normal 2 3 2 23 11 2" xfId="4878"/>
    <cellStyle name="Normal 2 3 2 23 11 3" xfId="4879"/>
    <cellStyle name="Normal 2 3 2 23 11 4" xfId="4880"/>
    <cellStyle name="Normal 2 3 2 23 11 5" xfId="4881"/>
    <cellStyle name="Normal 2 3 2 23 11 6" xfId="4882"/>
    <cellStyle name="Normal 2 3 2 23 11 7" xfId="4883"/>
    <cellStyle name="Normal 2 3 2 23 11 8" xfId="4884"/>
    <cellStyle name="Normal 2 3 2 23 12" xfId="4885"/>
    <cellStyle name="Normal 2 3 2 23 13" xfId="4886"/>
    <cellStyle name="Normal 2 3 2 23 14" xfId="4887"/>
    <cellStyle name="Normal 2 3 2 23 15" xfId="4888"/>
    <cellStyle name="Normal 2 3 2 23 16" xfId="4889"/>
    <cellStyle name="Normal 2 3 2 23 17" xfId="4890"/>
    <cellStyle name="Normal 2 3 2 23 2" xfId="4891"/>
    <cellStyle name="Normal 2 3 2 23 2 10" xfId="4892"/>
    <cellStyle name="Normal 2 3 2 23 2 10 2" xfId="4893"/>
    <cellStyle name="Normal 2 3 2 23 2 10 2 2" xfId="4894"/>
    <cellStyle name="Normal 2 3 2 23 2 10 2 2 2" xfId="4895"/>
    <cellStyle name="Normal 2 3 2 23 2 10 2 2 3" xfId="4896"/>
    <cellStyle name="Normal 2 3 2 23 2 10 2 2 4" xfId="4897"/>
    <cellStyle name="Normal 2 3 2 23 2 10 2 2 5" xfId="4898"/>
    <cellStyle name="Normal 2 3 2 23 2 10 2 2 6" xfId="4899"/>
    <cellStyle name="Normal 2 3 2 23 2 10 2 2 7" xfId="4900"/>
    <cellStyle name="Normal 2 3 2 23 2 10 2 2 8" xfId="4901"/>
    <cellStyle name="Normal 2 3 2 23 2 10 2 3" xfId="4902"/>
    <cellStyle name="Normal 2 3 2 23 2 10 2 4" xfId="4903"/>
    <cellStyle name="Normal 2 3 2 23 2 10 2 5" xfId="4904"/>
    <cellStyle name="Normal 2 3 2 23 2 10 2 6" xfId="4905"/>
    <cellStyle name="Normal 2 3 2 23 2 10 2 7" xfId="4906"/>
    <cellStyle name="Normal 2 3 2 23 2 10 2 8" xfId="4907"/>
    <cellStyle name="Normal 2 3 2 23 2 10 3" xfId="4908"/>
    <cellStyle name="Normal 2 3 2 23 2 10 4" xfId="4909"/>
    <cellStyle name="Normal 2 3 2 23 2 10 5" xfId="4910"/>
    <cellStyle name="Normal 2 3 2 23 2 10 6" xfId="4911"/>
    <cellStyle name="Normal 2 3 2 23 2 10 7" xfId="4912"/>
    <cellStyle name="Normal 2 3 2 23 2 10 8" xfId="4913"/>
    <cellStyle name="Normal 2 3 2 23 2 10 9" xfId="4914"/>
    <cellStyle name="Normal 2 3 2 23 2 11" xfId="4915"/>
    <cellStyle name="Normal 2 3 2 23 2 11 2" xfId="4916"/>
    <cellStyle name="Normal 2 3 2 23 2 11 3" xfId="4917"/>
    <cellStyle name="Normal 2 3 2 23 2 11 4" xfId="4918"/>
    <cellStyle name="Normal 2 3 2 23 2 11 5" xfId="4919"/>
    <cellStyle name="Normal 2 3 2 23 2 11 6" xfId="4920"/>
    <cellStyle name="Normal 2 3 2 23 2 11 7" xfId="4921"/>
    <cellStyle name="Normal 2 3 2 23 2 11 8" xfId="4922"/>
    <cellStyle name="Normal 2 3 2 23 2 12" xfId="4923"/>
    <cellStyle name="Normal 2 3 2 23 2 13" xfId="4924"/>
    <cellStyle name="Normal 2 3 2 23 2 14" xfId="4925"/>
    <cellStyle name="Normal 2 3 2 23 2 15" xfId="4926"/>
    <cellStyle name="Normal 2 3 2 23 2 16" xfId="4927"/>
    <cellStyle name="Normal 2 3 2 23 2 17" xfId="4928"/>
    <cellStyle name="Normal 2 3 2 23 2 2" xfId="4929"/>
    <cellStyle name="Normal 2 3 2 23 2 2 10" xfId="4930"/>
    <cellStyle name="Normal 2 3 2 23 2 2 2" xfId="4931"/>
    <cellStyle name="Normal 2 3 2 23 2 2 2 2" xfId="4932"/>
    <cellStyle name="Normal 2 3 2 23 2 2 2 2 2" xfId="4933"/>
    <cellStyle name="Normal 2 3 2 23 2 2 2 2 2 2" xfId="4934"/>
    <cellStyle name="Normal 2 3 2 23 2 2 2 2 2 3" xfId="4935"/>
    <cellStyle name="Normal 2 3 2 23 2 2 2 2 2 4" xfId="4936"/>
    <cellStyle name="Normal 2 3 2 23 2 2 2 2 2 5" xfId="4937"/>
    <cellStyle name="Normal 2 3 2 23 2 2 2 2 2 6" xfId="4938"/>
    <cellStyle name="Normal 2 3 2 23 2 2 2 2 2 7" xfId="4939"/>
    <cellStyle name="Normal 2 3 2 23 2 2 2 2 2 8" xfId="4940"/>
    <cellStyle name="Normal 2 3 2 23 2 2 2 2 3" xfId="4941"/>
    <cellStyle name="Normal 2 3 2 23 2 2 2 2 4" xfId="4942"/>
    <cellStyle name="Normal 2 3 2 23 2 2 2 2 5" xfId="4943"/>
    <cellStyle name="Normal 2 3 2 23 2 2 2 2 6" xfId="4944"/>
    <cellStyle name="Normal 2 3 2 23 2 2 2 2 7" xfId="4945"/>
    <cellStyle name="Normal 2 3 2 23 2 2 2 2 8" xfId="4946"/>
    <cellStyle name="Normal 2 3 2 23 2 2 2 3" xfId="4947"/>
    <cellStyle name="Normal 2 3 2 23 2 2 2 4" xfId="4948"/>
    <cellStyle name="Normal 2 3 2 23 2 2 2 5" xfId="4949"/>
    <cellStyle name="Normal 2 3 2 23 2 2 2 6" xfId="4950"/>
    <cellStyle name="Normal 2 3 2 23 2 2 2 7" xfId="4951"/>
    <cellStyle name="Normal 2 3 2 23 2 2 2 8" xfId="4952"/>
    <cellStyle name="Normal 2 3 2 23 2 2 2 9" xfId="4953"/>
    <cellStyle name="Normal 2 3 2 23 2 2 3" xfId="4954"/>
    <cellStyle name="Normal 2 3 2 23 2 2 4" xfId="4955"/>
    <cellStyle name="Normal 2 3 2 23 2 2 4 2" xfId="4956"/>
    <cellStyle name="Normal 2 3 2 23 2 2 4 3" xfId="4957"/>
    <cellStyle name="Normal 2 3 2 23 2 2 4 4" xfId="4958"/>
    <cellStyle name="Normal 2 3 2 23 2 2 4 5" xfId="4959"/>
    <cellStyle name="Normal 2 3 2 23 2 2 4 6" xfId="4960"/>
    <cellStyle name="Normal 2 3 2 23 2 2 4 7" xfId="4961"/>
    <cellStyle name="Normal 2 3 2 23 2 2 4 8" xfId="4962"/>
    <cellStyle name="Normal 2 3 2 23 2 2 5" xfId="4963"/>
    <cellStyle name="Normal 2 3 2 23 2 2 6" xfId="4964"/>
    <cellStyle name="Normal 2 3 2 23 2 2 7" xfId="4965"/>
    <cellStyle name="Normal 2 3 2 23 2 2 8" xfId="4966"/>
    <cellStyle name="Normal 2 3 2 23 2 2 9" xfId="4967"/>
    <cellStyle name="Normal 2 3 2 23 2 3" xfId="4968"/>
    <cellStyle name="Normal 2 3 2 23 2 4" xfId="4969"/>
    <cellStyle name="Normal 2 3 2 23 2 5" xfId="4970"/>
    <cellStyle name="Normal 2 3 2 23 2 6" xfId="4971"/>
    <cellStyle name="Normal 2 3 2 23 2 7" xfId="4972"/>
    <cellStyle name="Normal 2 3 2 23 2 8" xfId="4973"/>
    <cellStyle name="Normal 2 3 2 23 2 9" xfId="4974"/>
    <cellStyle name="Normal 2 3 2 23 3" xfId="4975"/>
    <cellStyle name="Normal 2 3 2 23 3 10" xfId="4976"/>
    <cellStyle name="Normal 2 3 2 23 3 2" xfId="4977"/>
    <cellStyle name="Normal 2 3 2 23 3 2 2" xfId="4978"/>
    <cellStyle name="Normal 2 3 2 23 3 2 2 2" xfId="4979"/>
    <cellStyle name="Normal 2 3 2 23 3 2 2 2 2" xfId="4980"/>
    <cellStyle name="Normal 2 3 2 23 3 2 2 2 3" xfId="4981"/>
    <cellStyle name="Normal 2 3 2 23 3 2 2 2 4" xfId="4982"/>
    <cellStyle name="Normal 2 3 2 23 3 2 2 2 5" xfId="4983"/>
    <cellStyle name="Normal 2 3 2 23 3 2 2 2 6" xfId="4984"/>
    <cellStyle name="Normal 2 3 2 23 3 2 2 2 7" xfId="4985"/>
    <cellStyle name="Normal 2 3 2 23 3 2 2 2 8" xfId="4986"/>
    <cellStyle name="Normal 2 3 2 23 3 2 2 3" xfId="4987"/>
    <cellStyle name="Normal 2 3 2 23 3 2 2 4" xfId="4988"/>
    <cellStyle name="Normal 2 3 2 23 3 2 2 5" xfId="4989"/>
    <cellStyle name="Normal 2 3 2 23 3 2 2 6" xfId="4990"/>
    <cellStyle name="Normal 2 3 2 23 3 2 2 7" xfId="4991"/>
    <cellStyle name="Normal 2 3 2 23 3 2 2 8" xfId="4992"/>
    <cellStyle name="Normal 2 3 2 23 3 2 3" xfId="4993"/>
    <cellStyle name="Normal 2 3 2 23 3 2 4" xfId="4994"/>
    <cellStyle name="Normal 2 3 2 23 3 2 5" xfId="4995"/>
    <cellStyle name="Normal 2 3 2 23 3 2 6" xfId="4996"/>
    <cellStyle name="Normal 2 3 2 23 3 2 7" xfId="4997"/>
    <cellStyle name="Normal 2 3 2 23 3 2 8" xfId="4998"/>
    <cellStyle name="Normal 2 3 2 23 3 2 9" xfId="4999"/>
    <cellStyle name="Normal 2 3 2 23 3 3" xfId="5000"/>
    <cellStyle name="Normal 2 3 2 23 3 4" xfId="5001"/>
    <cellStyle name="Normal 2 3 2 23 3 4 2" xfId="5002"/>
    <cellStyle name="Normal 2 3 2 23 3 4 3" xfId="5003"/>
    <cellStyle name="Normal 2 3 2 23 3 4 4" xfId="5004"/>
    <cellStyle name="Normal 2 3 2 23 3 4 5" xfId="5005"/>
    <cellStyle name="Normal 2 3 2 23 3 4 6" xfId="5006"/>
    <cellStyle name="Normal 2 3 2 23 3 4 7" xfId="5007"/>
    <cellStyle name="Normal 2 3 2 23 3 4 8" xfId="5008"/>
    <cellStyle name="Normal 2 3 2 23 3 5" xfId="5009"/>
    <cellStyle name="Normal 2 3 2 23 3 6" xfId="5010"/>
    <cellStyle name="Normal 2 3 2 23 3 7" xfId="5011"/>
    <cellStyle name="Normal 2 3 2 23 3 8" xfId="5012"/>
    <cellStyle name="Normal 2 3 2 23 3 9" xfId="5013"/>
    <cellStyle name="Normal 2 3 2 23 4" xfId="5014"/>
    <cellStyle name="Normal 2 3 2 23 5" xfId="5015"/>
    <cellStyle name="Normal 2 3 2 23 6" xfId="5016"/>
    <cellStyle name="Normal 2 3 2 23 7" xfId="5017"/>
    <cellStyle name="Normal 2 3 2 23 8" xfId="5018"/>
    <cellStyle name="Normal 2 3 2 23 9" xfId="5019"/>
    <cellStyle name="Normal 2 3 2 24" xfId="5020"/>
    <cellStyle name="Normal 2 3 2 25" xfId="5021"/>
    <cellStyle name="Normal 2 3 2 26" xfId="5022"/>
    <cellStyle name="Normal 2 3 2 27" xfId="5023"/>
    <cellStyle name="Normal 2 3 2 28" xfId="5024"/>
    <cellStyle name="Normal 2 3 2 28 10" xfId="5025"/>
    <cellStyle name="Normal 2 3 2 28 2" xfId="5026"/>
    <cellStyle name="Normal 2 3 2 28 2 2" xfId="5027"/>
    <cellStyle name="Normal 2 3 2 28 2 2 2" xfId="5028"/>
    <cellStyle name="Normal 2 3 2 28 2 2 2 2" xfId="5029"/>
    <cellStyle name="Normal 2 3 2 28 2 2 2 3" xfId="5030"/>
    <cellStyle name="Normal 2 3 2 28 2 2 2 4" xfId="5031"/>
    <cellStyle name="Normal 2 3 2 28 2 2 2 5" xfId="5032"/>
    <cellStyle name="Normal 2 3 2 28 2 2 2 6" xfId="5033"/>
    <cellStyle name="Normal 2 3 2 28 2 2 2 7" xfId="5034"/>
    <cellStyle name="Normal 2 3 2 28 2 2 2 8" xfId="5035"/>
    <cellStyle name="Normal 2 3 2 28 2 2 3" xfId="5036"/>
    <cellStyle name="Normal 2 3 2 28 2 2 4" xfId="5037"/>
    <cellStyle name="Normal 2 3 2 28 2 2 5" xfId="5038"/>
    <cellStyle name="Normal 2 3 2 28 2 2 6" xfId="5039"/>
    <cellStyle name="Normal 2 3 2 28 2 2 7" xfId="5040"/>
    <cellStyle name="Normal 2 3 2 28 2 2 8" xfId="5041"/>
    <cellStyle name="Normal 2 3 2 28 2 3" xfId="5042"/>
    <cellStyle name="Normal 2 3 2 28 2 4" xfId="5043"/>
    <cellStyle name="Normal 2 3 2 28 2 5" xfId="5044"/>
    <cellStyle name="Normal 2 3 2 28 2 6" xfId="5045"/>
    <cellStyle name="Normal 2 3 2 28 2 7" xfId="5046"/>
    <cellStyle name="Normal 2 3 2 28 2 8" xfId="5047"/>
    <cellStyle name="Normal 2 3 2 28 2 9" xfId="5048"/>
    <cellStyle name="Normal 2 3 2 28 3" xfId="5049"/>
    <cellStyle name="Normal 2 3 2 28 4" xfId="5050"/>
    <cellStyle name="Normal 2 3 2 28 4 2" xfId="5051"/>
    <cellStyle name="Normal 2 3 2 28 4 3" xfId="5052"/>
    <cellStyle name="Normal 2 3 2 28 4 4" xfId="5053"/>
    <cellStyle name="Normal 2 3 2 28 4 5" xfId="5054"/>
    <cellStyle name="Normal 2 3 2 28 4 6" xfId="5055"/>
    <cellStyle name="Normal 2 3 2 28 4 7" xfId="5056"/>
    <cellStyle name="Normal 2 3 2 28 4 8" xfId="5057"/>
    <cellStyle name="Normal 2 3 2 28 5" xfId="5058"/>
    <cellStyle name="Normal 2 3 2 28 6" xfId="5059"/>
    <cellStyle name="Normal 2 3 2 28 7" xfId="5060"/>
    <cellStyle name="Normal 2 3 2 28 8" xfId="5061"/>
    <cellStyle name="Normal 2 3 2 28 9" xfId="5062"/>
    <cellStyle name="Normal 2 3 2 29" xfId="5063"/>
    <cellStyle name="Normal 2 3 2 3" xfId="5064"/>
    <cellStyle name="Normal 2 3 2 30" xfId="5065"/>
    <cellStyle name="Normal 2 3 2 31" xfId="5066"/>
    <cellStyle name="Normal 2 3 2 32" xfId="5067"/>
    <cellStyle name="Normal 2 3 2 33" xfId="5068"/>
    <cellStyle name="Normal 2 3 2 34" xfId="5069"/>
    <cellStyle name="Normal 2 3 2 35" xfId="5070"/>
    <cellStyle name="Normal 2 3 2 36" xfId="5071"/>
    <cellStyle name="Normal 2 3 2 36 2" xfId="5072"/>
    <cellStyle name="Normal 2 3 2 36 2 2" xfId="5073"/>
    <cellStyle name="Normal 2 3 2 36 2 2 2" xfId="5074"/>
    <cellStyle name="Normal 2 3 2 36 2 2 3" xfId="5075"/>
    <cellStyle name="Normal 2 3 2 36 2 2 4" xfId="5076"/>
    <cellStyle name="Normal 2 3 2 36 2 2 5" xfId="5077"/>
    <cellStyle name="Normal 2 3 2 36 2 2 6" xfId="5078"/>
    <cellStyle name="Normal 2 3 2 36 2 2 7" xfId="5079"/>
    <cellStyle name="Normal 2 3 2 36 2 2 8" xfId="5080"/>
    <cellStyle name="Normal 2 3 2 36 2 3" xfId="5081"/>
    <cellStyle name="Normal 2 3 2 36 2 4" xfId="5082"/>
    <cellStyle name="Normal 2 3 2 36 2 5" xfId="5083"/>
    <cellStyle name="Normal 2 3 2 36 2 6" xfId="5084"/>
    <cellStyle name="Normal 2 3 2 36 2 7" xfId="5085"/>
    <cellStyle name="Normal 2 3 2 36 2 8" xfId="5086"/>
    <cellStyle name="Normal 2 3 2 36 3" xfId="5087"/>
    <cellStyle name="Normal 2 3 2 36 4" xfId="5088"/>
    <cellStyle name="Normal 2 3 2 36 5" xfId="5089"/>
    <cellStyle name="Normal 2 3 2 36 6" xfId="5090"/>
    <cellStyle name="Normal 2 3 2 36 7" xfId="5091"/>
    <cellStyle name="Normal 2 3 2 36 8" xfId="5092"/>
    <cellStyle name="Normal 2 3 2 36 9" xfId="5093"/>
    <cellStyle name="Normal 2 3 2 37" xfId="5094"/>
    <cellStyle name="Normal 2 3 2 37 2" xfId="5095"/>
    <cellStyle name="Normal 2 3 2 37 3" xfId="5096"/>
    <cellStyle name="Normal 2 3 2 37 4" xfId="5097"/>
    <cellStyle name="Normal 2 3 2 37 5" xfId="5098"/>
    <cellStyle name="Normal 2 3 2 37 6" xfId="5099"/>
    <cellStyle name="Normal 2 3 2 37 7" xfId="5100"/>
    <cellStyle name="Normal 2 3 2 37 8" xfId="5101"/>
    <cellStyle name="Normal 2 3 2 38" xfId="5102"/>
    <cellStyle name="Normal 2 3 2 39" xfId="5103"/>
    <cellStyle name="Normal 2 3 2 4" xfId="5104"/>
    <cellStyle name="Normal 2 3 2 40" xfId="5105"/>
    <cellStyle name="Normal 2 3 2 41" xfId="5106"/>
    <cellStyle name="Normal 2 3 2 42" xfId="5107"/>
    <cellStyle name="Normal 2 3 2 43" xfId="5108"/>
    <cellStyle name="Normal 2 3 2 5" xfId="5109"/>
    <cellStyle name="Normal 2 3 2 6" xfId="5110"/>
    <cellStyle name="Normal 2 3 2 7" xfId="5111"/>
    <cellStyle name="Normal 2 3 2 8" xfId="5112"/>
    <cellStyle name="Normal 2 3 2 9" xfId="5113"/>
    <cellStyle name="Normal 2 3 20" xfId="5114"/>
    <cellStyle name="Normal 2 3 21" xfId="5115"/>
    <cellStyle name="Normal 2 3 22" xfId="5116"/>
    <cellStyle name="Normal 2 3 23" xfId="5117"/>
    <cellStyle name="Normal 2 3 23 10" xfId="5118"/>
    <cellStyle name="Normal 2 3 23 10 2" xfId="5119"/>
    <cellStyle name="Normal 2 3 23 10 2 2" xfId="5120"/>
    <cellStyle name="Normal 2 3 23 10 2 2 2" xfId="5121"/>
    <cellStyle name="Normal 2 3 23 10 2 2 3" xfId="5122"/>
    <cellStyle name="Normal 2 3 23 10 2 2 4" xfId="5123"/>
    <cellStyle name="Normal 2 3 23 10 2 2 5" xfId="5124"/>
    <cellStyle name="Normal 2 3 23 10 2 2 6" xfId="5125"/>
    <cellStyle name="Normal 2 3 23 10 2 2 7" xfId="5126"/>
    <cellStyle name="Normal 2 3 23 10 2 2 8" xfId="5127"/>
    <cellStyle name="Normal 2 3 23 10 2 3" xfId="5128"/>
    <cellStyle name="Normal 2 3 23 10 2 4" xfId="5129"/>
    <cellStyle name="Normal 2 3 23 10 2 5" xfId="5130"/>
    <cellStyle name="Normal 2 3 23 10 2 6" xfId="5131"/>
    <cellStyle name="Normal 2 3 23 10 2 7" xfId="5132"/>
    <cellStyle name="Normal 2 3 23 10 2 8" xfId="5133"/>
    <cellStyle name="Normal 2 3 23 10 3" xfId="5134"/>
    <cellStyle name="Normal 2 3 23 10 4" xfId="5135"/>
    <cellStyle name="Normal 2 3 23 10 5" xfId="5136"/>
    <cellStyle name="Normal 2 3 23 10 6" xfId="5137"/>
    <cellStyle name="Normal 2 3 23 10 7" xfId="5138"/>
    <cellStyle name="Normal 2 3 23 10 8" xfId="5139"/>
    <cellStyle name="Normal 2 3 23 10 9" xfId="5140"/>
    <cellStyle name="Normal 2 3 23 11" xfId="5141"/>
    <cellStyle name="Normal 2 3 23 11 2" xfId="5142"/>
    <cellStyle name="Normal 2 3 23 11 3" xfId="5143"/>
    <cellStyle name="Normal 2 3 23 11 4" xfId="5144"/>
    <cellStyle name="Normal 2 3 23 11 5" xfId="5145"/>
    <cellStyle name="Normal 2 3 23 11 6" xfId="5146"/>
    <cellStyle name="Normal 2 3 23 11 7" xfId="5147"/>
    <cellStyle name="Normal 2 3 23 11 8" xfId="5148"/>
    <cellStyle name="Normal 2 3 23 12" xfId="5149"/>
    <cellStyle name="Normal 2 3 23 13" xfId="5150"/>
    <cellStyle name="Normal 2 3 23 14" xfId="5151"/>
    <cellStyle name="Normal 2 3 23 15" xfId="5152"/>
    <cellStyle name="Normal 2 3 23 16" xfId="5153"/>
    <cellStyle name="Normal 2 3 23 17" xfId="5154"/>
    <cellStyle name="Normal 2 3 23 2" xfId="5155"/>
    <cellStyle name="Normal 2 3 23 2 10" xfId="5156"/>
    <cellStyle name="Normal 2 3 23 2 10 2" xfId="5157"/>
    <cellStyle name="Normal 2 3 23 2 10 2 2" xfId="5158"/>
    <cellStyle name="Normal 2 3 23 2 10 2 2 2" xfId="5159"/>
    <cellStyle name="Normal 2 3 23 2 10 2 2 3" xfId="5160"/>
    <cellStyle name="Normal 2 3 23 2 10 2 2 4" xfId="5161"/>
    <cellStyle name="Normal 2 3 23 2 10 2 2 5" xfId="5162"/>
    <cellStyle name="Normal 2 3 23 2 10 2 2 6" xfId="5163"/>
    <cellStyle name="Normal 2 3 23 2 10 2 2 7" xfId="5164"/>
    <cellStyle name="Normal 2 3 23 2 10 2 2 8" xfId="5165"/>
    <cellStyle name="Normal 2 3 23 2 10 2 3" xfId="5166"/>
    <cellStyle name="Normal 2 3 23 2 10 2 4" xfId="5167"/>
    <cellStyle name="Normal 2 3 23 2 10 2 5" xfId="5168"/>
    <cellStyle name="Normal 2 3 23 2 10 2 6" xfId="5169"/>
    <cellStyle name="Normal 2 3 23 2 10 2 7" xfId="5170"/>
    <cellStyle name="Normal 2 3 23 2 10 2 8" xfId="5171"/>
    <cellStyle name="Normal 2 3 23 2 10 3" xfId="5172"/>
    <cellStyle name="Normal 2 3 23 2 10 4" xfId="5173"/>
    <cellStyle name="Normal 2 3 23 2 10 5" xfId="5174"/>
    <cellStyle name="Normal 2 3 23 2 10 6" xfId="5175"/>
    <cellStyle name="Normal 2 3 23 2 10 7" xfId="5176"/>
    <cellStyle name="Normal 2 3 23 2 10 8" xfId="5177"/>
    <cellStyle name="Normal 2 3 23 2 10 9" xfId="5178"/>
    <cellStyle name="Normal 2 3 23 2 11" xfId="5179"/>
    <cellStyle name="Normal 2 3 23 2 11 2" xfId="5180"/>
    <cellStyle name="Normal 2 3 23 2 11 3" xfId="5181"/>
    <cellStyle name="Normal 2 3 23 2 11 4" xfId="5182"/>
    <cellStyle name="Normal 2 3 23 2 11 5" xfId="5183"/>
    <cellStyle name="Normal 2 3 23 2 11 6" xfId="5184"/>
    <cellStyle name="Normal 2 3 23 2 11 7" xfId="5185"/>
    <cellStyle name="Normal 2 3 23 2 11 8" xfId="5186"/>
    <cellStyle name="Normal 2 3 23 2 12" xfId="5187"/>
    <cellStyle name="Normal 2 3 23 2 13" xfId="5188"/>
    <cellStyle name="Normal 2 3 23 2 14" xfId="5189"/>
    <cellStyle name="Normal 2 3 23 2 15" xfId="5190"/>
    <cellStyle name="Normal 2 3 23 2 16" xfId="5191"/>
    <cellStyle name="Normal 2 3 23 2 17" xfId="5192"/>
    <cellStyle name="Normal 2 3 23 2 2" xfId="5193"/>
    <cellStyle name="Normal 2 3 23 2 2 10" xfId="5194"/>
    <cellStyle name="Normal 2 3 23 2 2 2" xfId="5195"/>
    <cellStyle name="Normal 2 3 23 2 2 2 2" xfId="5196"/>
    <cellStyle name="Normal 2 3 23 2 2 2 2 2" xfId="5197"/>
    <cellStyle name="Normal 2 3 23 2 2 2 2 2 2" xfId="5198"/>
    <cellStyle name="Normal 2 3 23 2 2 2 2 2 3" xfId="5199"/>
    <cellStyle name="Normal 2 3 23 2 2 2 2 2 4" xfId="5200"/>
    <cellStyle name="Normal 2 3 23 2 2 2 2 2 5" xfId="5201"/>
    <cellStyle name="Normal 2 3 23 2 2 2 2 2 6" xfId="5202"/>
    <cellStyle name="Normal 2 3 23 2 2 2 2 2 7" xfId="5203"/>
    <cellStyle name="Normal 2 3 23 2 2 2 2 2 8" xfId="5204"/>
    <cellStyle name="Normal 2 3 23 2 2 2 2 3" xfId="5205"/>
    <cellStyle name="Normal 2 3 23 2 2 2 2 4" xfId="5206"/>
    <cellStyle name="Normal 2 3 23 2 2 2 2 5" xfId="5207"/>
    <cellStyle name="Normal 2 3 23 2 2 2 2 6" xfId="5208"/>
    <cellStyle name="Normal 2 3 23 2 2 2 2 7" xfId="5209"/>
    <cellStyle name="Normal 2 3 23 2 2 2 2 8" xfId="5210"/>
    <cellStyle name="Normal 2 3 23 2 2 2 3" xfId="5211"/>
    <cellStyle name="Normal 2 3 23 2 2 2 4" xfId="5212"/>
    <cellStyle name="Normal 2 3 23 2 2 2 5" xfId="5213"/>
    <cellStyle name="Normal 2 3 23 2 2 2 6" xfId="5214"/>
    <cellStyle name="Normal 2 3 23 2 2 2 7" xfId="5215"/>
    <cellStyle name="Normal 2 3 23 2 2 2 8" xfId="5216"/>
    <cellStyle name="Normal 2 3 23 2 2 2 9" xfId="5217"/>
    <cellStyle name="Normal 2 3 23 2 2 3" xfId="5218"/>
    <cellStyle name="Normal 2 3 23 2 2 4" xfId="5219"/>
    <cellStyle name="Normal 2 3 23 2 2 4 2" xfId="5220"/>
    <cellStyle name="Normal 2 3 23 2 2 4 3" xfId="5221"/>
    <cellStyle name="Normal 2 3 23 2 2 4 4" xfId="5222"/>
    <cellStyle name="Normal 2 3 23 2 2 4 5" xfId="5223"/>
    <cellStyle name="Normal 2 3 23 2 2 4 6" xfId="5224"/>
    <cellStyle name="Normal 2 3 23 2 2 4 7" xfId="5225"/>
    <cellStyle name="Normal 2 3 23 2 2 4 8" xfId="5226"/>
    <cellStyle name="Normal 2 3 23 2 2 5" xfId="5227"/>
    <cellStyle name="Normal 2 3 23 2 2 6" xfId="5228"/>
    <cellStyle name="Normal 2 3 23 2 2 7" xfId="5229"/>
    <cellStyle name="Normal 2 3 23 2 2 8" xfId="5230"/>
    <cellStyle name="Normal 2 3 23 2 2 9" xfId="5231"/>
    <cellStyle name="Normal 2 3 23 2 3" xfId="5232"/>
    <cellStyle name="Normal 2 3 23 2 4" xfId="5233"/>
    <cellStyle name="Normal 2 3 23 2 5" xfId="5234"/>
    <cellStyle name="Normal 2 3 23 2 6" xfId="5235"/>
    <cellStyle name="Normal 2 3 23 2 7" xfId="5236"/>
    <cellStyle name="Normal 2 3 23 2 8" xfId="5237"/>
    <cellStyle name="Normal 2 3 23 2 9" xfId="5238"/>
    <cellStyle name="Normal 2 3 23 3" xfId="5239"/>
    <cellStyle name="Normal 2 3 23 3 10" xfId="5240"/>
    <cellStyle name="Normal 2 3 23 3 2" xfId="5241"/>
    <cellStyle name="Normal 2 3 23 3 2 2" xfId="5242"/>
    <cellStyle name="Normal 2 3 23 3 2 2 2" xfId="5243"/>
    <cellStyle name="Normal 2 3 23 3 2 2 2 2" xfId="5244"/>
    <cellStyle name="Normal 2 3 23 3 2 2 2 3" xfId="5245"/>
    <cellStyle name="Normal 2 3 23 3 2 2 2 4" xfId="5246"/>
    <cellStyle name="Normal 2 3 23 3 2 2 2 5" xfId="5247"/>
    <cellStyle name="Normal 2 3 23 3 2 2 2 6" xfId="5248"/>
    <cellStyle name="Normal 2 3 23 3 2 2 2 7" xfId="5249"/>
    <cellStyle name="Normal 2 3 23 3 2 2 2 8" xfId="5250"/>
    <cellStyle name="Normal 2 3 23 3 2 2 3" xfId="5251"/>
    <cellStyle name="Normal 2 3 23 3 2 2 4" xfId="5252"/>
    <cellStyle name="Normal 2 3 23 3 2 2 5" xfId="5253"/>
    <cellStyle name="Normal 2 3 23 3 2 2 6" xfId="5254"/>
    <cellStyle name="Normal 2 3 23 3 2 2 7" xfId="5255"/>
    <cellStyle name="Normal 2 3 23 3 2 2 8" xfId="5256"/>
    <cellStyle name="Normal 2 3 23 3 2 3" xfId="5257"/>
    <cellStyle name="Normal 2 3 23 3 2 4" xfId="5258"/>
    <cellStyle name="Normal 2 3 23 3 2 5" xfId="5259"/>
    <cellStyle name="Normal 2 3 23 3 2 6" xfId="5260"/>
    <cellStyle name="Normal 2 3 23 3 2 7" xfId="5261"/>
    <cellStyle name="Normal 2 3 23 3 2 8" xfId="5262"/>
    <cellStyle name="Normal 2 3 23 3 2 9" xfId="5263"/>
    <cellStyle name="Normal 2 3 23 3 3" xfId="5264"/>
    <cellStyle name="Normal 2 3 23 3 4" xfId="5265"/>
    <cellStyle name="Normal 2 3 23 3 4 2" xfId="5266"/>
    <cellStyle name="Normal 2 3 23 3 4 3" xfId="5267"/>
    <cellStyle name="Normal 2 3 23 3 4 4" xfId="5268"/>
    <cellStyle name="Normal 2 3 23 3 4 5" xfId="5269"/>
    <cellStyle name="Normal 2 3 23 3 4 6" xfId="5270"/>
    <cellStyle name="Normal 2 3 23 3 4 7" xfId="5271"/>
    <cellStyle name="Normal 2 3 23 3 4 8" xfId="5272"/>
    <cellStyle name="Normal 2 3 23 3 5" xfId="5273"/>
    <cellStyle name="Normal 2 3 23 3 6" xfId="5274"/>
    <cellStyle name="Normal 2 3 23 3 7" xfId="5275"/>
    <cellStyle name="Normal 2 3 23 3 8" xfId="5276"/>
    <cellStyle name="Normal 2 3 23 3 9" xfId="5277"/>
    <cellStyle name="Normal 2 3 23 4" xfId="5278"/>
    <cellStyle name="Normal 2 3 23 5" xfId="5279"/>
    <cellStyle name="Normal 2 3 23 6" xfId="5280"/>
    <cellStyle name="Normal 2 3 23 7" xfId="5281"/>
    <cellStyle name="Normal 2 3 23 8" xfId="5282"/>
    <cellStyle name="Normal 2 3 23 9" xfId="5283"/>
    <cellStyle name="Normal 2 3 24" xfId="5284"/>
    <cellStyle name="Normal 2 3 25" xfId="5285"/>
    <cellStyle name="Normal 2 3 26" xfId="5286"/>
    <cellStyle name="Normal 2 3 27" xfId="5287"/>
    <cellStyle name="Normal 2 3 28" xfId="5288"/>
    <cellStyle name="Normal 2 3 28 10" xfId="5289"/>
    <cellStyle name="Normal 2 3 28 2" xfId="5290"/>
    <cellStyle name="Normal 2 3 28 2 2" xfId="5291"/>
    <cellStyle name="Normal 2 3 28 2 2 2" xfId="5292"/>
    <cellStyle name="Normal 2 3 28 2 2 2 2" xfId="5293"/>
    <cellStyle name="Normal 2 3 28 2 2 2 3" xfId="5294"/>
    <cellStyle name="Normal 2 3 28 2 2 2 4" xfId="5295"/>
    <cellStyle name="Normal 2 3 28 2 2 2 5" xfId="5296"/>
    <cellStyle name="Normal 2 3 28 2 2 2 6" xfId="5297"/>
    <cellStyle name="Normal 2 3 28 2 2 2 7" xfId="5298"/>
    <cellStyle name="Normal 2 3 28 2 2 2 8" xfId="5299"/>
    <cellStyle name="Normal 2 3 28 2 2 3" xfId="5300"/>
    <cellStyle name="Normal 2 3 28 2 2 4" xfId="5301"/>
    <cellStyle name="Normal 2 3 28 2 2 5" xfId="5302"/>
    <cellStyle name="Normal 2 3 28 2 2 6" xfId="5303"/>
    <cellStyle name="Normal 2 3 28 2 2 7" xfId="5304"/>
    <cellStyle name="Normal 2 3 28 2 2 8" xfId="5305"/>
    <cellStyle name="Normal 2 3 28 2 3" xfId="5306"/>
    <cellStyle name="Normal 2 3 28 2 4" xfId="5307"/>
    <cellStyle name="Normal 2 3 28 2 5" xfId="5308"/>
    <cellStyle name="Normal 2 3 28 2 6" xfId="5309"/>
    <cellStyle name="Normal 2 3 28 2 7" xfId="5310"/>
    <cellStyle name="Normal 2 3 28 2 8" xfId="5311"/>
    <cellStyle name="Normal 2 3 28 2 9" xfId="5312"/>
    <cellStyle name="Normal 2 3 28 3" xfId="5313"/>
    <cellStyle name="Normal 2 3 28 4" xfId="5314"/>
    <cellStyle name="Normal 2 3 28 4 2" xfId="5315"/>
    <cellStyle name="Normal 2 3 28 4 3" xfId="5316"/>
    <cellStyle name="Normal 2 3 28 4 4" xfId="5317"/>
    <cellStyle name="Normal 2 3 28 4 5" xfId="5318"/>
    <cellStyle name="Normal 2 3 28 4 6" xfId="5319"/>
    <cellStyle name="Normal 2 3 28 4 7" xfId="5320"/>
    <cellStyle name="Normal 2 3 28 4 8" xfId="5321"/>
    <cellStyle name="Normal 2 3 28 5" xfId="5322"/>
    <cellStyle name="Normal 2 3 28 6" xfId="5323"/>
    <cellStyle name="Normal 2 3 28 7" xfId="5324"/>
    <cellStyle name="Normal 2 3 28 8" xfId="5325"/>
    <cellStyle name="Normal 2 3 28 9" xfId="5326"/>
    <cellStyle name="Normal 2 3 29" xfId="5327"/>
    <cellStyle name="Normal 2 3 3" xfId="5328"/>
    <cellStyle name="Normal 2 3 3 10" xfId="5329"/>
    <cellStyle name="Normal 2 3 3 11" xfId="5330"/>
    <cellStyle name="Normal 2 3 3 12" xfId="5331"/>
    <cellStyle name="Normal 2 3 3 13" xfId="5332"/>
    <cellStyle name="Normal 2 3 3 14" xfId="5333"/>
    <cellStyle name="Normal 2 3 3 15" xfId="5334"/>
    <cellStyle name="Normal 2 3 3 15 2" xfId="5335"/>
    <cellStyle name="Normal 2 3 3 15 2 2" xfId="5336"/>
    <cellStyle name="Normal 2 3 3 15 2 2 2" xfId="5337"/>
    <cellStyle name="Normal 2 3 3 15 2 2 3" xfId="5338"/>
    <cellStyle name="Normal 2 3 3 15 2 2 4" xfId="5339"/>
    <cellStyle name="Normal 2 3 3 15 2 2 5" xfId="5340"/>
    <cellStyle name="Normal 2 3 3 15 2 2 6" xfId="5341"/>
    <cellStyle name="Normal 2 3 3 15 2 2 7" xfId="5342"/>
    <cellStyle name="Normal 2 3 3 15 2 2 8" xfId="5343"/>
    <cellStyle name="Normal 2 3 3 15 2 3" xfId="5344"/>
    <cellStyle name="Normal 2 3 3 15 2 4" xfId="5345"/>
    <cellStyle name="Normal 2 3 3 15 2 5" xfId="5346"/>
    <cellStyle name="Normal 2 3 3 15 2 6" xfId="5347"/>
    <cellStyle name="Normal 2 3 3 15 2 7" xfId="5348"/>
    <cellStyle name="Normal 2 3 3 15 2 8" xfId="5349"/>
    <cellStyle name="Normal 2 3 3 15 3" xfId="5350"/>
    <cellStyle name="Normal 2 3 3 15 4" xfId="5351"/>
    <cellStyle name="Normal 2 3 3 15 5" xfId="5352"/>
    <cellStyle name="Normal 2 3 3 15 6" xfId="5353"/>
    <cellStyle name="Normal 2 3 3 15 7" xfId="5354"/>
    <cellStyle name="Normal 2 3 3 15 8" xfId="5355"/>
    <cellStyle name="Normal 2 3 3 15 9" xfId="5356"/>
    <cellStyle name="Normal 2 3 3 16" xfId="5357"/>
    <cellStyle name="Normal 2 3 3 16 2" xfId="5358"/>
    <cellStyle name="Normal 2 3 3 16 3" xfId="5359"/>
    <cellStyle name="Normal 2 3 3 16 4" xfId="5360"/>
    <cellStyle name="Normal 2 3 3 16 5" xfId="5361"/>
    <cellStyle name="Normal 2 3 3 16 6" xfId="5362"/>
    <cellStyle name="Normal 2 3 3 16 7" xfId="5363"/>
    <cellStyle name="Normal 2 3 3 16 8" xfId="5364"/>
    <cellStyle name="Normal 2 3 3 17" xfId="5365"/>
    <cellStyle name="Normal 2 3 3 18" xfId="5366"/>
    <cellStyle name="Normal 2 3 3 19" xfId="5367"/>
    <cellStyle name="Normal 2 3 3 2" xfId="5368"/>
    <cellStyle name="Normal 2 3 3 2 10" xfId="5369"/>
    <cellStyle name="Normal 2 3 3 2 11" xfId="5370"/>
    <cellStyle name="Normal 2 3 3 2 12" xfId="5371"/>
    <cellStyle name="Normal 2 3 3 2 13" xfId="5372"/>
    <cellStyle name="Normal 2 3 3 2 14" xfId="5373"/>
    <cellStyle name="Normal 2 3 3 2 15" xfId="5374"/>
    <cellStyle name="Normal 2 3 3 2 15 2" xfId="5375"/>
    <cellStyle name="Normal 2 3 3 2 15 2 2" xfId="5376"/>
    <cellStyle name="Normal 2 3 3 2 15 2 2 2" xfId="5377"/>
    <cellStyle name="Normal 2 3 3 2 15 2 2 3" xfId="5378"/>
    <cellStyle name="Normal 2 3 3 2 15 2 2 4" xfId="5379"/>
    <cellStyle name="Normal 2 3 3 2 15 2 2 5" xfId="5380"/>
    <cellStyle name="Normal 2 3 3 2 15 2 2 6" xfId="5381"/>
    <cellStyle name="Normal 2 3 3 2 15 2 2 7" xfId="5382"/>
    <cellStyle name="Normal 2 3 3 2 15 2 2 8" xfId="5383"/>
    <cellStyle name="Normal 2 3 3 2 15 2 3" xfId="5384"/>
    <cellStyle name="Normal 2 3 3 2 15 2 4" xfId="5385"/>
    <cellStyle name="Normal 2 3 3 2 15 2 5" xfId="5386"/>
    <cellStyle name="Normal 2 3 3 2 15 2 6" xfId="5387"/>
    <cellStyle name="Normal 2 3 3 2 15 2 7" xfId="5388"/>
    <cellStyle name="Normal 2 3 3 2 15 2 8" xfId="5389"/>
    <cellStyle name="Normal 2 3 3 2 15 3" xfId="5390"/>
    <cellStyle name="Normal 2 3 3 2 15 4" xfId="5391"/>
    <cellStyle name="Normal 2 3 3 2 15 5" xfId="5392"/>
    <cellStyle name="Normal 2 3 3 2 15 6" xfId="5393"/>
    <cellStyle name="Normal 2 3 3 2 15 7" xfId="5394"/>
    <cellStyle name="Normal 2 3 3 2 15 8" xfId="5395"/>
    <cellStyle name="Normal 2 3 3 2 15 9" xfId="5396"/>
    <cellStyle name="Normal 2 3 3 2 16" xfId="5397"/>
    <cellStyle name="Normal 2 3 3 2 16 2" xfId="5398"/>
    <cellStyle name="Normal 2 3 3 2 16 3" xfId="5399"/>
    <cellStyle name="Normal 2 3 3 2 16 4" xfId="5400"/>
    <cellStyle name="Normal 2 3 3 2 16 5" xfId="5401"/>
    <cellStyle name="Normal 2 3 3 2 16 6" xfId="5402"/>
    <cellStyle name="Normal 2 3 3 2 16 7" xfId="5403"/>
    <cellStyle name="Normal 2 3 3 2 16 8" xfId="5404"/>
    <cellStyle name="Normal 2 3 3 2 17" xfId="5405"/>
    <cellStyle name="Normal 2 3 3 2 18" xfId="5406"/>
    <cellStyle name="Normal 2 3 3 2 19" xfId="5407"/>
    <cellStyle name="Normal 2 3 3 2 2" xfId="5408"/>
    <cellStyle name="Normal 2 3 3 2 2 10" xfId="5409"/>
    <cellStyle name="Normal 2 3 3 2 2 10 2" xfId="5410"/>
    <cellStyle name="Normal 2 3 3 2 2 10 2 2" xfId="5411"/>
    <cellStyle name="Normal 2 3 3 2 2 10 2 2 2" xfId="5412"/>
    <cellStyle name="Normal 2 3 3 2 2 10 2 2 3" xfId="5413"/>
    <cellStyle name="Normal 2 3 3 2 2 10 2 2 4" xfId="5414"/>
    <cellStyle name="Normal 2 3 3 2 2 10 2 2 5" xfId="5415"/>
    <cellStyle name="Normal 2 3 3 2 2 10 2 2 6" xfId="5416"/>
    <cellStyle name="Normal 2 3 3 2 2 10 2 2 7" xfId="5417"/>
    <cellStyle name="Normal 2 3 3 2 2 10 2 2 8" xfId="5418"/>
    <cellStyle name="Normal 2 3 3 2 2 10 2 3" xfId="5419"/>
    <cellStyle name="Normal 2 3 3 2 2 10 2 4" xfId="5420"/>
    <cellStyle name="Normal 2 3 3 2 2 10 2 5" xfId="5421"/>
    <cellStyle name="Normal 2 3 3 2 2 10 2 6" xfId="5422"/>
    <cellStyle name="Normal 2 3 3 2 2 10 2 7" xfId="5423"/>
    <cellStyle name="Normal 2 3 3 2 2 10 2 8" xfId="5424"/>
    <cellStyle name="Normal 2 3 3 2 2 10 3" xfId="5425"/>
    <cellStyle name="Normal 2 3 3 2 2 10 4" xfId="5426"/>
    <cellStyle name="Normal 2 3 3 2 2 10 5" xfId="5427"/>
    <cellStyle name="Normal 2 3 3 2 2 10 6" xfId="5428"/>
    <cellStyle name="Normal 2 3 3 2 2 10 7" xfId="5429"/>
    <cellStyle name="Normal 2 3 3 2 2 10 8" xfId="5430"/>
    <cellStyle name="Normal 2 3 3 2 2 10 9" xfId="5431"/>
    <cellStyle name="Normal 2 3 3 2 2 11" xfId="5432"/>
    <cellStyle name="Normal 2 3 3 2 2 11 2" xfId="5433"/>
    <cellStyle name="Normal 2 3 3 2 2 11 3" xfId="5434"/>
    <cellStyle name="Normal 2 3 3 2 2 11 4" xfId="5435"/>
    <cellStyle name="Normal 2 3 3 2 2 11 5" xfId="5436"/>
    <cellStyle name="Normal 2 3 3 2 2 11 6" xfId="5437"/>
    <cellStyle name="Normal 2 3 3 2 2 11 7" xfId="5438"/>
    <cellStyle name="Normal 2 3 3 2 2 11 8" xfId="5439"/>
    <cellStyle name="Normal 2 3 3 2 2 12" xfId="5440"/>
    <cellStyle name="Normal 2 3 3 2 2 13" xfId="5441"/>
    <cellStyle name="Normal 2 3 3 2 2 14" xfId="5442"/>
    <cellStyle name="Normal 2 3 3 2 2 15" xfId="5443"/>
    <cellStyle name="Normal 2 3 3 2 2 16" xfId="5444"/>
    <cellStyle name="Normal 2 3 3 2 2 17" xfId="5445"/>
    <cellStyle name="Normal 2 3 3 2 2 2" xfId="5446"/>
    <cellStyle name="Normal 2 3 3 2 2 2 10" xfId="5447"/>
    <cellStyle name="Normal 2 3 3 2 2 2 10 2" xfId="5448"/>
    <cellStyle name="Normal 2 3 3 2 2 2 10 2 2" xfId="5449"/>
    <cellStyle name="Normal 2 3 3 2 2 2 10 2 2 2" xfId="5450"/>
    <cellStyle name="Normal 2 3 3 2 2 2 10 2 2 3" xfId="5451"/>
    <cellStyle name="Normal 2 3 3 2 2 2 10 2 2 4" xfId="5452"/>
    <cellStyle name="Normal 2 3 3 2 2 2 10 2 2 5" xfId="5453"/>
    <cellStyle name="Normal 2 3 3 2 2 2 10 2 2 6" xfId="5454"/>
    <cellStyle name="Normal 2 3 3 2 2 2 10 2 2 7" xfId="5455"/>
    <cellStyle name="Normal 2 3 3 2 2 2 10 2 2 8" xfId="5456"/>
    <cellStyle name="Normal 2 3 3 2 2 2 10 2 3" xfId="5457"/>
    <cellStyle name="Normal 2 3 3 2 2 2 10 2 4" xfId="5458"/>
    <cellStyle name="Normal 2 3 3 2 2 2 10 2 5" xfId="5459"/>
    <cellStyle name="Normal 2 3 3 2 2 2 10 2 6" xfId="5460"/>
    <cellStyle name="Normal 2 3 3 2 2 2 10 2 7" xfId="5461"/>
    <cellStyle name="Normal 2 3 3 2 2 2 10 2 8" xfId="5462"/>
    <cellStyle name="Normal 2 3 3 2 2 2 10 3" xfId="5463"/>
    <cellStyle name="Normal 2 3 3 2 2 2 10 4" xfId="5464"/>
    <cellStyle name="Normal 2 3 3 2 2 2 10 5" xfId="5465"/>
    <cellStyle name="Normal 2 3 3 2 2 2 10 6" xfId="5466"/>
    <cellStyle name="Normal 2 3 3 2 2 2 10 7" xfId="5467"/>
    <cellStyle name="Normal 2 3 3 2 2 2 10 8" xfId="5468"/>
    <cellStyle name="Normal 2 3 3 2 2 2 10 9" xfId="5469"/>
    <cellStyle name="Normal 2 3 3 2 2 2 11" xfId="5470"/>
    <cellStyle name="Normal 2 3 3 2 2 2 11 2" xfId="5471"/>
    <cellStyle name="Normal 2 3 3 2 2 2 11 3" xfId="5472"/>
    <cellStyle name="Normal 2 3 3 2 2 2 11 4" xfId="5473"/>
    <cellStyle name="Normal 2 3 3 2 2 2 11 5" xfId="5474"/>
    <cellStyle name="Normal 2 3 3 2 2 2 11 6" xfId="5475"/>
    <cellStyle name="Normal 2 3 3 2 2 2 11 7" xfId="5476"/>
    <cellStyle name="Normal 2 3 3 2 2 2 11 8" xfId="5477"/>
    <cellStyle name="Normal 2 3 3 2 2 2 12" xfId="5478"/>
    <cellStyle name="Normal 2 3 3 2 2 2 13" xfId="5479"/>
    <cellStyle name="Normal 2 3 3 2 2 2 14" xfId="5480"/>
    <cellStyle name="Normal 2 3 3 2 2 2 15" xfId="5481"/>
    <cellStyle name="Normal 2 3 3 2 2 2 16" xfId="5482"/>
    <cellStyle name="Normal 2 3 3 2 2 2 17" xfId="5483"/>
    <cellStyle name="Normal 2 3 3 2 2 2 2" xfId="5484"/>
    <cellStyle name="Normal 2 3 3 2 2 2 2 10" xfId="5485"/>
    <cellStyle name="Normal 2 3 3 2 2 2 2 2" xfId="5486"/>
    <cellStyle name="Normal 2 3 3 2 2 2 2 2 2" xfId="5487"/>
    <cellStyle name="Normal 2 3 3 2 2 2 2 2 2 2" xfId="5488"/>
    <cellStyle name="Normal 2 3 3 2 2 2 2 2 2 2 2" xfId="5489"/>
    <cellStyle name="Normal 2 3 3 2 2 2 2 2 2 2 3" xfId="5490"/>
    <cellStyle name="Normal 2 3 3 2 2 2 2 2 2 2 4" xfId="5491"/>
    <cellStyle name="Normal 2 3 3 2 2 2 2 2 2 2 5" xfId="5492"/>
    <cellStyle name="Normal 2 3 3 2 2 2 2 2 2 2 6" xfId="5493"/>
    <cellStyle name="Normal 2 3 3 2 2 2 2 2 2 2 7" xfId="5494"/>
    <cellStyle name="Normal 2 3 3 2 2 2 2 2 2 2 8" xfId="5495"/>
    <cellStyle name="Normal 2 3 3 2 2 2 2 2 2 3" xfId="5496"/>
    <cellStyle name="Normal 2 3 3 2 2 2 2 2 2 4" xfId="5497"/>
    <cellStyle name="Normal 2 3 3 2 2 2 2 2 2 5" xfId="5498"/>
    <cellStyle name="Normal 2 3 3 2 2 2 2 2 2 6" xfId="5499"/>
    <cellStyle name="Normal 2 3 3 2 2 2 2 2 2 7" xfId="5500"/>
    <cellStyle name="Normal 2 3 3 2 2 2 2 2 2 8" xfId="5501"/>
    <cellStyle name="Normal 2 3 3 2 2 2 2 2 3" xfId="5502"/>
    <cellStyle name="Normal 2 3 3 2 2 2 2 2 4" xfId="5503"/>
    <cellStyle name="Normal 2 3 3 2 2 2 2 2 5" xfId="5504"/>
    <cellStyle name="Normal 2 3 3 2 2 2 2 2 6" xfId="5505"/>
    <cellStyle name="Normal 2 3 3 2 2 2 2 2 7" xfId="5506"/>
    <cellStyle name="Normal 2 3 3 2 2 2 2 2 8" xfId="5507"/>
    <cellStyle name="Normal 2 3 3 2 2 2 2 2 9" xfId="5508"/>
    <cellStyle name="Normal 2 3 3 2 2 2 2 3" xfId="5509"/>
    <cellStyle name="Normal 2 3 3 2 2 2 2 4" xfId="5510"/>
    <cellStyle name="Normal 2 3 3 2 2 2 2 4 2" xfId="5511"/>
    <cellStyle name="Normal 2 3 3 2 2 2 2 4 3" xfId="5512"/>
    <cellStyle name="Normal 2 3 3 2 2 2 2 4 4" xfId="5513"/>
    <cellStyle name="Normal 2 3 3 2 2 2 2 4 5" xfId="5514"/>
    <cellStyle name="Normal 2 3 3 2 2 2 2 4 6" xfId="5515"/>
    <cellStyle name="Normal 2 3 3 2 2 2 2 4 7" xfId="5516"/>
    <cellStyle name="Normal 2 3 3 2 2 2 2 4 8" xfId="5517"/>
    <cellStyle name="Normal 2 3 3 2 2 2 2 5" xfId="5518"/>
    <cellStyle name="Normal 2 3 3 2 2 2 2 6" xfId="5519"/>
    <cellStyle name="Normal 2 3 3 2 2 2 2 7" xfId="5520"/>
    <cellStyle name="Normal 2 3 3 2 2 2 2 8" xfId="5521"/>
    <cellStyle name="Normal 2 3 3 2 2 2 2 9" xfId="5522"/>
    <cellStyle name="Normal 2 3 3 2 2 2 3" xfId="5523"/>
    <cellStyle name="Normal 2 3 3 2 2 2 4" xfId="5524"/>
    <cellStyle name="Normal 2 3 3 2 2 2 5" xfId="5525"/>
    <cellStyle name="Normal 2 3 3 2 2 2 6" xfId="5526"/>
    <cellStyle name="Normal 2 3 3 2 2 2 7" xfId="5527"/>
    <cellStyle name="Normal 2 3 3 2 2 2 8" xfId="5528"/>
    <cellStyle name="Normal 2 3 3 2 2 2 9" xfId="5529"/>
    <cellStyle name="Normal 2 3 3 2 2 3" xfId="5530"/>
    <cellStyle name="Normal 2 3 3 2 2 3 10" xfId="5531"/>
    <cellStyle name="Normal 2 3 3 2 2 3 2" xfId="5532"/>
    <cellStyle name="Normal 2 3 3 2 2 3 2 2" xfId="5533"/>
    <cellStyle name="Normal 2 3 3 2 2 3 2 2 2" xfId="5534"/>
    <cellStyle name="Normal 2 3 3 2 2 3 2 2 2 2" xfId="5535"/>
    <cellStyle name="Normal 2 3 3 2 2 3 2 2 2 3" xfId="5536"/>
    <cellStyle name="Normal 2 3 3 2 2 3 2 2 2 4" xfId="5537"/>
    <cellStyle name="Normal 2 3 3 2 2 3 2 2 2 5" xfId="5538"/>
    <cellStyle name="Normal 2 3 3 2 2 3 2 2 2 6" xfId="5539"/>
    <cellStyle name="Normal 2 3 3 2 2 3 2 2 2 7" xfId="5540"/>
    <cellStyle name="Normal 2 3 3 2 2 3 2 2 2 8" xfId="5541"/>
    <cellStyle name="Normal 2 3 3 2 2 3 2 2 3" xfId="5542"/>
    <cellStyle name="Normal 2 3 3 2 2 3 2 2 4" xfId="5543"/>
    <cellStyle name="Normal 2 3 3 2 2 3 2 2 5" xfId="5544"/>
    <cellStyle name="Normal 2 3 3 2 2 3 2 2 6" xfId="5545"/>
    <cellStyle name="Normal 2 3 3 2 2 3 2 2 7" xfId="5546"/>
    <cellStyle name="Normal 2 3 3 2 2 3 2 2 8" xfId="5547"/>
    <cellStyle name="Normal 2 3 3 2 2 3 2 3" xfId="5548"/>
    <cellStyle name="Normal 2 3 3 2 2 3 2 4" xfId="5549"/>
    <cellStyle name="Normal 2 3 3 2 2 3 2 5" xfId="5550"/>
    <cellStyle name="Normal 2 3 3 2 2 3 2 6" xfId="5551"/>
    <cellStyle name="Normal 2 3 3 2 2 3 2 7" xfId="5552"/>
    <cellStyle name="Normal 2 3 3 2 2 3 2 8" xfId="5553"/>
    <cellStyle name="Normal 2 3 3 2 2 3 2 9" xfId="5554"/>
    <cellStyle name="Normal 2 3 3 2 2 3 3" xfId="5555"/>
    <cellStyle name="Normal 2 3 3 2 2 3 4" xfId="5556"/>
    <cellStyle name="Normal 2 3 3 2 2 3 4 2" xfId="5557"/>
    <cellStyle name="Normal 2 3 3 2 2 3 4 3" xfId="5558"/>
    <cellStyle name="Normal 2 3 3 2 2 3 4 4" xfId="5559"/>
    <cellStyle name="Normal 2 3 3 2 2 3 4 5" xfId="5560"/>
    <cellStyle name="Normal 2 3 3 2 2 3 4 6" xfId="5561"/>
    <cellStyle name="Normal 2 3 3 2 2 3 4 7" xfId="5562"/>
    <cellStyle name="Normal 2 3 3 2 2 3 4 8" xfId="5563"/>
    <cellStyle name="Normal 2 3 3 2 2 3 5" xfId="5564"/>
    <cellStyle name="Normal 2 3 3 2 2 3 6" xfId="5565"/>
    <cellStyle name="Normal 2 3 3 2 2 3 7" xfId="5566"/>
    <cellStyle name="Normal 2 3 3 2 2 3 8" xfId="5567"/>
    <cellStyle name="Normal 2 3 3 2 2 3 9" xfId="5568"/>
    <cellStyle name="Normal 2 3 3 2 2 4" xfId="5569"/>
    <cellStyle name="Normal 2 3 3 2 2 5" xfId="5570"/>
    <cellStyle name="Normal 2 3 3 2 2 6" xfId="5571"/>
    <cellStyle name="Normal 2 3 3 2 2 7" xfId="5572"/>
    <cellStyle name="Normal 2 3 3 2 2 8" xfId="5573"/>
    <cellStyle name="Normal 2 3 3 2 2 9" xfId="5574"/>
    <cellStyle name="Normal 2 3 3 2 20" xfId="5575"/>
    <cellStyle name="Normal 2 3 3 2 21" xfId="5576"/>
    <cellStyle name="Normal 2 3 3 2 22" xfId="5577"/>
    <cellStyle name="Normal 2 3 3 2 3" xfId="5578"/>
    <cellStyle name="Normal 2 3 3 2 4" xfId="5579"/>
    <cellStyle name="Normal 2 3 3 2 5" xfId="5580"/>
    <cellStyle name="Normal 2 3 3 2 6" xfId="5581"/>
    <cellStyle name="Normal 2 3 3 2 7" xfId="5582"/>
    <cellStyle name="Normal 2 3 3 2 7 10" xfId="5583"/>
    <cellStyle name="Normal 2 3 3 2 7 2" xfId="5584"/>
    <cellStyle name="Normal 2 3 3 2 7 2 2" xfId="5585"/>
    <cellStyle name="Normal 2 3 3 2 7 2 2 2" xfId="5586"/>
    <cellStyle name="Normal 2 3 3 2 7 2 2 2 2" xfId="5587"/>
    <cellStyle name="Normal 2 3 3 2 7 2 2 2 3" xfId="5588"/>
    <cellStyle name="Normal 2 3 3 2 7 2 2 2 4" xfId="5589"/>
    <cellStyle name="Normal 2 3 3 2 7 2 2 2 5" xfId="5590"/>
    <cellStyle name="Normal 2 3 3 2 7 2 2 2 6" xfId="5591"/>
    <cellStyle name="Normal 2 3 3 2 7 2 2 2 7" xfId="5592"/>
    <cellStyle name="Normal 2 3 3 2 7 2 2 2 8" xfId="5593"/>
    <cellStyle name="Normal 2 3 3 2 7 2 2 3" xfId="5594"/>
    <cellStyle name="Normal 2 3 3 2 7 2 2 4" xfId="5595"/>
    <cellStyle name="Normal 2 3 3 2 7 2 2 5" xfId="5596"/>
    <cellStyle name="Normal 2 3 3 2 7 2 2 6" xfId="5597"/>
    <cellStyle name="Normal 2 3 3 2 7 2 2 7" xfId="5598"/>
    <cellStyle name="Normal 2 3 3 2 7 2 2 8" xfId="5599"/>
    <cellStyle name="Normal 2 3 3 2 7 2 3" xfId="5600"/>
    <cellStyle name="Normal 2 3 3 2 7 2 4" xfId="5601"/>
    <cellStyle name="Normal 2 3 3 2 7 2 5" xfId="5602"/>
    <cellStyle name="Normal 2 3 3 2 7 2 6" xfId="5603"/>
    <cellStyle name="Normal 2 3 3 2 7 2 7" xfId="5604"/>
    <cellStyle name="Normal 2 3 3 2 7 2 8" xfId="5605"/>
    <cellStyle name="Normal 2 3 3 2 7 2 9" xfId="5606"/>
    <cellStyle name="Normal 2 3 3 2 7 3" xfId="5607"/>
    <cellStyle name="Normal 2 3 3 2 7 4" xfId="5608"/>
    <cellStyle name="Normal 2 3 3 2 7 4 2" xfId="5609"/>
    <cellStyle name="Normal 2 3 3 2 7 4 3" xfId="5610"/>
    <cellStyle name="Normal 2 3 3 2 7 4 4" xfId="5611"/>
    <cellStyle name="Normal 2 3 3 2 7 4 5" xfId="5612"/>
    <cellStyle name="Normal 2 3 3 2 7 4 6" xfId="5613"/>
    <cellStyle name="Normal 2 3 3 2 7 4 7" xfId="5614"/>
    <cellStyle name="Normal 2 3 3 2 7 4 8" xfId="5615"/>
    <cellStyle name="Normal 2 3 3 2 7 5" xfId="5616"/>
    <cellStyle name="Normal 2 3 3 2 7 6" xfId="5617"/>
    <cellStyle name="Normal 2 3 3 2 7 7" xfId="5618"/>
    <cellStyle name="Normal 2 3 3 2 7 8" xfId="5619"/>
    <cellStyle name="Normal 2 3 3 2 7 9" xfId="5620"/>
    <cellStyle name="Normal 2 3 3 2 8" xfId="5621"/>
    <cellStyle name="Normal 2 3 3 2 9" xfId="5622"/>
    <cellStyle name="Normal 2 3 3 20" xfId="5623"/>
    <cellStyle name="Normal 2 3 3 21" xfId="5624"/>
    <cellStyle name="Normal 2 3 3 22" xfId="5625"/>
    <cellStyle name="Normal 2 3 3 3" xfId="5626"/>
    <cellStyle name="Normal 2 3 3 3 10" xfId="5627"/>
    <cellStyle name="Normal 2 3 3 3 10 2" xfId="5628"/>
    <cellStyle name="Normal 2 3 3 3 10 2 2" xfId="5629"/>
    <cellStyle name="Normal 2 3 3 3 10 2 2 2" xfId="5630"/>
    <cellStyle name="Normal 2 3 3 3 10 2 2 3" xfId="5631"/>
    <cellStyle name="Normal 2 3 3 3 10 2 2 4" xfId="5632"/>
    <cellStyle name="Normal 2 3 3 3 10 2 2 5" xfId="5633"/>
    <cellStyle name="Normal 2 3 3 3 10 2 2 6" xfId="5634"/>
    <cellStyle name="Normal 2 3 3 3 10 2 2 7" xfId="5635"/>
    <cellStyle name="Normal 2 3 3 3 10 2 2 8" xfId="5636"/>
    <cellStyle name="Normal 2 3 3 3 10 2 3" xfId="5637"/>
    <cellStyle name="Normal 2 3 3 3 10 2 4" xfId="5638"/>
    <cellStyle name="Normal 2 3 3 3 10 2 5" xfId="5639"/>
    <cellStyle name="Normal 2 3 3 3 10 2 6" xfId="5640"/>
    <cellStyle name="Normal 2 3 3 3 10 2 7" xfId="5641"/>
    <cellStyle name="Normal 2 3 3 3 10 2 8" xfId="5642"/>
    <cellStyle name="Normal 2 3 3 3 10 3" xfId="5643"/>
    <cellStyle name="Normal 2 3 3 3 10 4" xfId="5644"/>
    <cellStyle name="Normal 2 3 3 3 10 5" xfId="5645"/>
    <cellStyle name="Normal 2 3 3 3 10 6" xfId="5646"/>
    <cellStyle name="Normal 2 3 3 3 10 7" xfId="5647"/>
    <cellStyle name="Normal 2 3 3 3 10 8" xfId="5648"/>
    <cellStyle name="Normal 2 3 3 3 10 9" xfId="5649"/>
    <cellStyle name="Normal 2 3 3 3 11" xfId="5650"/>
    <cellStyle name="Normal 2 3 3 3 11 2" xfId="5651"/>
    <cellStyle name="Normal 2 3 3 3 11 3" xfId="5652"/>
    <cellStyle name="Normal 2 3 3 3 11 4" xfId="5653"/>
    <cellStyle name="Normal 2 3 3 3 11 5" xfId="5654"/>
    <cellStyle name="Normal 2 3 3 3 11 6" xfId="5655"/>
    <cellStyle name="Normal 2 3 3 3 11 7" xfId="5656"/>
    <cellStyle name="Normal 2 3 3 3 11 8" xfId="5657"/>
    <cellStyle name="Normal 2 3 3 3 12" xfId="5658"/>
    <cellStyle name="Normal 2 3 3 3 13" xfId="5659"/>
    <cellStyle name="Normal 2 3 3 3 14" xfId="5660"/>
    <cellStyle name="Normal 2 3 3 3 15" xfId="5661"/>
    <cellStyle name="Normal 2 3 3 3 16" xfId="5662"/>
    <cellStyle name="Normal 2 3 3 3 17" xfId="5663"/>
    <cellStyle name="Normal 2 3 3 3 2" xfId="5664"/>
    <cellStyle name="Normal 2 3 3 3 2 10" xfId="5665"/>
    <cellStyle name="Normal 2 3 3 3 2 10 2" xfId="5666"/>
    <cellStyle name="Normal 2 3 3 3 2 10 2 2" xfId="5667"/>
    <cellStyle name="Normal 2 3 3 3 2 10 2 2 2" xfId="5668"/>
    <cellStyle name="Normal 2 3 3 3 2 10 2 2 3" xfId="5669"/>
    <cellStyle name="Normal 2 3 3 3 2 10 2 2 4" xfId="5670"/>
    <cellStyle name="Normal 2 3 3 3 2 10 2 2 5" xfId="5671"/>
    <cellStyle name="Normal 2 3 3 3 2 10 2 2 6" xfId="5672"/>
    <cellStyle name="Normal 2 3 3 3 2 10 2 2 7" xfId="5673"/>
    <cellStyle name="Normal 2 3 3 3 2 10 2 2 8" xfId="5674"/>
    <cellStyle name="Normal 2 3 3 3 2 10 2 3" xfId="5675"/>
    <cellStyle name="Normal 2 3 3 3 2 10 2 4" xfId="5676"/>
    <cellStyle name="Normal 2 3 3 3 2 10 2 5" xfId="5677"/>
    <cellStyle name="Normal 2 3 3 3 2 10 2 6" xfId="5678"/>
    <cellStyle name="Normal 2 3 3 3 2 10 2 7" xfId="5679"/>
    <cellStyle name="Normal 2 3 3 3 2 10 2 8" xfId="5680"/>
    <cellStyle name="Normal 2 3 3 3 2 10 3" xfId="5681"/>
    <cellStyle name="Normal 2 3 3 3 2 10 4" xfId="5682"/>
    <cellStyle name="Normal 2 3 3 3 2 10 5" xfId="5683"/>
    <cellStyle name="Normal 2 3 3 3 2 10 6" xfId="5684"/>
    <cellStyle name="Normal 2 3 3 3 2 10 7" xfId="5685"/>
    <cellStyle name="Normal 2 3 3 3 2 10 8" xfId="5686"/>
    <cellStyle name="Normal 2 3 3 3 2 10 9" xfId="5687"/>
    <cellStyle name="Normal 2 3 3 3 2 11" xfId="5688"/>
    <cellStyle name="Normal 2 3 3 3 2 11 2" xfId="5689"/>
    <cellStyle name="Normal 2 3 3 3 2 11 3" xfId="5690"/>
    <cellStyle name="Normal 2 3 3 3 2 11 4" xfId="5691"/>
    <cellStyle name="Normal 2 3 3 3 2 11 5" xfId="5692"/>
    <cellStyle name="Normal 2 3 3 3 2 11 6" xfId="5693"/>
    <cellStyle name="Normal 2 3 3 3 2 11 7" xfId="5694"/>
    <cellStyle name="Normal 2 3 3 3 2 11 8" xfId="5695"/>
    <cellStyle name="Normal 2 3 3 3 2 12" xfId="5696"/>
    <cellStyle name="Normal 2 3 3 3 2 13" xfId="5697"/>
    <cellStyle name="Normal 2 3 3 3 2 14" xfId="5698"/>
    <cellStyle name="Normal 2 3 3 3 2 15" xfId="5699"/>
    <cellStyle name="Normal 2 3 3 3 2 16" xfId="5700"/>
    <cellStyle name="Normal 2 3 3 3 2 17" xfId="5701"/>
    <cellStyle name="Normal 2 3 3 3 2 2" xfId="5702"/>
    <cellStyle name="Normal 2 3 3 3 2 2 10" xfId="5703"/>
    <cellStyle name="Normal 2 3 3 3 2 2 2" xfId="5704"/>
    <cellStyle name="Normal 2 3 3 3 2 2 2 2" xfId="5705"/>
    <cellStyle name="Normal 2 3 3 3 2 2 2 2 2" xfId="5706"/>
    <cellStyle name="Normal 2 3 3 3 2 2 2 2 2 2" xfId="5707"/>
    <cellStyle name="Normal 2 3 3 3 2 2 2 2 2 3" xfId="5708"/>
    <cellStyle name="Normal 2 3 3 3 2 2 2 2 2 4" xfId="5709"/>
    <cellStyle name="Normal 2 3 3 3 2 2 2 2 2 5" xfId="5710"/>
    <cellStyle name="Normal 2 3 3 3 2 2 2 2 2 6" xfId="5711"/>
    <cellStyle name="Normal 2 3 3 3 2 2 2 2 2 7" xfId="5712"/>
    <cellStyle name="Normal 2 3 3 3 2 2 2 2 2 8" xfId="5713"/>
    <cellStyle name="Normal 2 3 3 3 2 2 2 2 3" xfId="5714"/>
    <cellStyle name="Normal 2 3 3 3 2 2 2 2 4" xfId="5715"/>
    <cellStyle name="Normal 2 3 3 3 2 2 2 2 5" xfId="5716"/>
    <cellStyle name="Normal 2 3 3 3 2 2 2 2 6" xfId="5717"/>
    <cellStyle name="Normal 2 3 3 3 2 2 2 2 7" xfId="5718"/>
    <cellStyle name="Normal 2 3 3 3 2 2 2 2 8" xfId="5719"/>
    <cellStyle name="Normal 2 3 3 3 2 2 2 3" xfId="5720"/>
    <cellStyle name="Normal 2 3 3 3 2 2 2 4" xfId="5721"/>
    <cellStyle name="Normal 2 3 3 3 2 2 2 5" xfId="5722"/>
    <cellStyle name="Normal 2 3 3 3 2 2 2 6" xfId="5723"/>
    <cellStyle name="Normal 2 3 3 3 2 2 2 7" xfId="5724"/>
    <cellStyle name="Normal 2 3 3 3 2 2 2 8" xfId="5725"/>
    <cellStyle name="Normal 2 3 3 3 2 2 2 9" xfId="5726"/>
    <cellStyle name="Normal 2 3 3 3 2 2 3" xfId="5727"/>
    <cellStyle name="Normal 2 3 3 3 2 2 4" xfId="5728"/>
    <cellStyle name="Normal 2 3 3 3 2 2 4 2" xfId="5729"/>
    <cellStyle name="Normal 2 3 3 3 2 2 4 3" xfId="5730"/>
    <cellStyle name="Normal 2 3 3 3 2 2 4 4" xfId="5731"/>
    <cellStyle name="Normal 2 3 3 3 2 2 4 5" xfId="5732"/>
    <cellStyle name="Normal 2 3 3 3 2 2 4 6" xfId="5733"/>
    <cellStyle name="Normal 2 3 3 3 2 2 4 7" xfId="5734"/>
    <cellStyle name="Normal 2 3 3 3 2 2 4 8" xfId="5735"/>
    <cellStyle name="Normal 2 3 3 3 2 2 5" xfId="5736"/>
    <cellStyle name="Normal 2 3 3 3 2 2 6" xfId="5737"/>
    <cellStyle name="Normal 2 3 3 3 2 2 7" xfId="5738"/>
    <cellStyle name="Normal 2 3 3 3 2 2 8" xfId="5739"/>
    <cellStyle name="Normal 2 3 3 3 2 2 9" xfId="5740"/>
    <cellStyle name="Normal 2 3 3 3 2 3" xfId="5741"/>
    <cellStyle name="Normal 2 3 3 3 2 4" xfId="5742"/>
    <cellStyle name="Normal 2 3 3 3 2 5" xfId="5743"/>
    <cellStyle name="Normal 2 3 3 3 2 6" xfId="5744"/>
    <cellStyle name="Normal 2 3 3 3 2 7" xfId="5745"/>
    <cellStyle name="Normal 2 3 3 3 2 8" xfId="5746"/>
    <cellStyle name="Normal 2 3 3 3 2 9" xfId="5747"/>
    <cellStyle name="Normal 2 3 3 3 3" xfId="5748"/>
    <cellStyle name="Normal 2 3 3 3 3 10" xfId="5749"/>
    <cellStyle name="Normal 2 3 3 3 3 2" xfId="5750"/>
    <cellStyle name="Normal 2 3 3 3 3 2 2" xfId="5751"/>
    <cellStyle name="Normal 2 3 3 3 3 2 2 2" xfId="5752"/>
    <cellStyle name="Normal 2 3 3 3 3 2 2 2 2" xfId="5753"/>
    <cellStyle name="Normal 2 3 3 3 3 2 2 2 3" xfId="5754"/>
    <cellStyle name="Normal 2 3 3 3 3 2 2 2 4" xfId="5755"/>
    <cellStyle name="Normal 2 3 3 3 3 2 2 2 5" xfId="5756"/>
    <cellStyle name="Normal 2 3 3 3 3 2 2 2 6" xfId="5757"/>
    <cellStyle name="Normal 2 3 3 3 3 2 2 2 7" xfId="5758"/>
    <cellStyle name="Normal 2 3 3 3 3 2 2 2 8" xfId="5759"/>
    <cellStyle name="Normal 2 3 3 3 3 2 2 3" xfId="5760"/>
    <cellStyle name="Normal 2 3 3 3 3 2 2 4" xfId="5761"/>
    <cellStyle name="Normal 2 3 3 3 3 2 2 5" xfId="5762"/>
    <cellStyle name="Normal 2 3 3 3 3 2 2 6" xfId="5763"/>
    <cellStyle name="Normal 2 3 3 3 3 2 2 7" xfId="5764"/>
    <cellStyle name="Normal 2 3 3 3 3 2 2 8" xfId="5765"/>
    <cellStyle name="Normal 2 3 3 3 3 2 3" xfId="5766"/>
    <cellStyle name="Normal 2 3 3 3 3 2 4" xfId="5767"/>
    <cellStyle name="Normal 2 3 3 3 3 2 5" xfId="5768"/>
    <cellStyle name="Normal 2 3 3 3 3 2 6" xfId="5769"/>
    <cellStyle name="Normal 2 3 3 3 3 2 7" xfId="5770"/>
    <cellStyle name="Normal 2 3 3 3 3 2 8" xfId="5771"/>
    <cellStyle name="Normal 2 3 3 3 3 2 9" xfId="5772"/>
    <cellStyle name="Normal 2 3 3 3 3 3" xfId="5773"/>
    <cellStyle name="Normal 2 3 3 3 3 4" xfId="5774"/>
    <cellStyle name="Normal 2 3 3 3 3 4 2" xfId="5775"/>
    <cellStyle name="Normal 2 3 3 3 3 4 3" xfId="5776"/>
    <cellStyle name="Normal 2 3 3 3 3 4 4" xfId="5777"/>
    <cellStyle name="Normal 2 3 3 3 3 4 5" xfId="5778"/>
    <cellStyle name="Normal 2 3 3 3 3 4 6" xfId="5779"/>
    <cellStyle name="Normal 2 3 3 3 3 4 7" xfId="5780"/>
    <cellStyle name="Normal 2 3 3 3 3 4 8" xfId="5781"/>
    <cellStyle name="Normal 2 3 3 3 3 5" xfId="5782"/>
    <cellStyle name="Normal 2 3 3 3 3 6" xfId="5783"/>
    <cellStyle name="Normal 2 3 3 3 3 7" xfId="5784"/>
    <cellStyle name="Normal 2 3 3 3 3 8" xfId="5785"/>
    <cellStyle name="Normal 2 3 3 3 3 9" xfId="5786"/>
    <cellStyle name="Normal 2 3 3 3 4" xfId="5787"/>
    <cellStyle name="Normal 2 3 3 3 5" xfId="5788"/>
    <cellStyle name="Normal 2 3 3 3 6" xfId="5789"/>
    <cellStyle name="Normal 2 3 3 3 7" xfId="5790"/>
    <cellStyle name="Normal 2 3 3 3 8" xfId="5791"/>
    <cellStyle name="Normal 2 3 3 3 9" xfId="5792"/>
    <cellStyle name="Normal 2 3 3 4" xfId="5793"/>
    <cellStyle name="Normal 2 3 3 5" xfId="5794"/>
    <cellStyle name="Normal 2 3 3 6" xfId="5795"/>
    <cellStyle name="Normal 2 3 3 7" xfId="5796"/>
    <cellStyle name="Normal 2 3 3 7 10" xfId="5797"/>
    <cellStyle name="Normal 2 3 3 7 2" xfId="5798"/>
    <cellStyle name="Normal 2 3 3 7 2 2" xfId="5799"/>
    <cellStyle name="Normal 2 3 3 7 2 2 2" xfId="5800"/>
    <cellStyle name="Normal 2 3 3 7 2 2 2 2" xfId="5801"/>
    <cellStyle name="Normal 2 3 3 7 2 2 2 3" xfId="5802"/>
    <cellStyle name="Normal 2 3 3 7 2 2 2 4" xfId="5803"/>
    <cellStyle name="Normal 2 3 3 7 2 2 2 5" xfId="5804"/>
    <cellStyle name="Normal 2 3 3 7 2 2 2 6" xfId="5805"/>
    <cellStyle name="Normal 2 3 3 7 2 2 2 7" xfId="5806"/>
    <cellStyle name="Normal 2 3 3 7 2 2 2 8" xfId="5807"/>
    <cellStyle name="Normal 2 3 3 7 2 2 3" xfId="5808"/>
    <cellStyle name="Normal 2 3 3 7 2 2 4" xfId="5809"/>
    <cellStyle name="Normal 2 3 3 7 2 2 5" xfId="5810"/>
    <cellStyle name="Normal 2 3 3 7 2 2 6" xfId="5811"/>
    <cellStyle name="Normal 2 3 3 7 2 2 7" xfId="5812"/>
    <cellStyle name="Normal 2 3 3 7 2 2 8" xfId="5813"/>
    <cellStyle name="Normal 2 3 3 7 2 3" xfId="5814"/>
    <cellStyle name="Normal 2 3 3 7 2 4" xfId="5815"/>
    <cellStyle name="Normal 2 3 3 7 2 5" xfId="5816"/>
    <cellStyle name="Normal 2 3 3 7 2 6" xfId="5817"/>
    <cellStyle name="Normal 2 3 3 7 2 7" xfId="5818"/>
    <cellStyle name="Normal 2 3 3 7 2 8" xfId="5819"/>
    <cellStyle name="Normal 2 3 3 7 2 9" xfId="5820"/>
    <cellStyle name="Normal 2 3 3 7 3" xfId="5821"/>
    <cellStyle name="Normal 2 3 3 7 4" xfId="5822"/>
    <cellStyle name="Normal 2 3 3 7 4 2" xfId="5823"/>
    <cellStyle name="Normal 2 3 3 7 4 3" xfId="5824"/>
    <cellStyle name="Normal 2 3 3 7 4 4" xfId="5825"/>
    <cellStyle name="Normal 2 3 3 7 4 5" xfId="5826"/>
    <cellStyle name="Normal 2 3 3 7 4 6" xfId="5827"/>
    <cellStyle name="Normal 2 3 3 7 4 7" xfId="5828"/>
    <cellStyle name="Normal 2 3 3 7 4 8" xfId="5829"/>
    <cellStyle name="Normal 2 3 3 7 5" xfId="5830"/>
    <cellStyle name="Normal 2 3 3 7 6" xfId="5831"/>
    <cellStyle name="Normal 2 3 3 7 7" xfId="5832"/>
    <cellStyle name="Normal 2 3 3 7 8" xfId="5833"/>
    <cellStyle name="Normal 2 3 3 7 9" xfId="5834"/>
    <cellStyle name="Normal 2 3 3 8" xfId="5835"/>
    <cellStyle name="Normal 2 3 3 9" xfId="5836"/>
    <cellStyle name="Normal 2 3 30" xfId="5837"/>
    <cellStyle name="Normal 2 3 31" xfId="5838"/>
    <cellStyle name="Normal 2 3 32" xfId="5839"/>
    <cellStyle name="Normal 2 3 33" xfId="5840"/>
    <cellStyle name="Normal 2 3 34" xfId="5841"/>
    <cellStyle name="Normal 2 3 35" xfId="5842"/>
    <cellStyle name="Normal 2 3 36" xfId="5843"/>
    <cellStyle name="Normal 2 3 36 2" xfId="5844"/>
    <cellStyle name="Normal 2 3 36 2 2" xfId="5845"/>
    <cellStyle name="Normal 2 3 36 2 2 2" xfId="5846"/>
    <cellStyle name="Normal 2 3 36 2 2 3" xfId="5847"/>
    <cellStyle name="Normal 2 3 36 2 2 4" xfId="5848"/>
    <cellStyle name="Normal 2 3 36 2 2 5" xfId="5849"/>
    <cellStyle name="Normal 2 3 36 2 2 6" xfId="5850"/>
    <cellStyle name="Normal 2 3 36 2 2 7" xfId="5851"/>
    <cellStyle name="Normal 2 3 36 2 2 8" xfId="5852"/>
    <cellStyle name="Normal 2 3 36 2 3" xfId="5853"/>
    <cellStyle name="Normal 2 3 36 2 4" xfId="5854"/>
    <cellStyle name="Normal 2 3 36 2 5" xfId="5855"/>
    <cellStyle name="Normal 2 3 36 2 6" xfId="5856"/>
    <cellStyle name="Normal 2 3 36 2 7" xfId="5857"/>
    <cellStyle name="Normal 2 3 36 2 8" xfId="5858"/>
    <cellStyle name="Normal 2 3 36 3" xfId="5859"/>
    <cellStyle name="Normal 2 3 36 4" xfId="5860"/>
    <cellStyle name="Normal 2 3 36 5" xfId="5861"/>
    <cellStyle name="Normal 2 3 36 6" xfId="5862"/>
    <cellStyle name="Normal 2 3 36 7" xfId="5863"/>
    <cellStyle name="Normal 2 3 36 8" xfId="5864"/>
    <cellStyle name="Normal 2 3 36 9" xfId="5865"/>
    <cellStyle name="Normal 2 3 37" xfId="5866"/>
    <cellStyle name="Normal 2 3 37 2" xfId="5867"/>
    <cellStyle name="Normal 2 3 37 3" xfId="5868"/>
    <cellStyle name="Normal 2 3 37 4" xfId="5869"/>
    <cellStyle name="Normal 2 3 37 5" xfId="5870"/>
    <cellStyle name="Normal 2 3 37 6" xfId="5871"/>
    <cellStyle name="Normal 2 3 37 7" xfId="5872"/>
    <cellStyle name="Normal 2 3 37 8" xfId="5873"/>
    <cellStyle name="Normal 2 3 38" xfId="5874"/>
    <cellStyle name="Normal 2 3 39" xfId="5875"/>
    <cellStyle name="Normal 2 3 4" xfId="5876"/>
    <cellStyle name="Normal 2 3 40" xfId="5877"/>
    <cellStyle name="Normal 2 3 41" xfId="5878"/>
    <cellStyle name="Normal 2 3 42" xfId="5879"/>
    <cellStyle name="Normal 2 3 43" xfId="5880"/>
    <cellStyle name="Normal 2 3 5" xfId="5881"/>
    <cellStyle name="Normal 2 3 6" xfId="5882"/>
    <cellStyle name="Normal 2 3 7" xfId="5883"/>
    <cellStyle name="Normal 2 3 8" xfId="5884"/>
    <cellStyle name="Normal 2 3 9" xfId="5885"/>
    <cellStyle name="Normal 2 30" xfId="5886"/>
    <cellStyle name="Normal 2 31" xfId="5887"/>
    <cellStyle name="Normal 2 32" xfId="5888"/>
    <cellStyle name="Normal 2 33" xfId="5889"/>
    <cellStyle name="Normal 2 33 10" xfId="5890"/>
    <cellStyle name="Normal 2 33 10 2" xfId="5891"/>
    <cellStyle name="Normal 2 33 10 2 2" xfId="5892"/>
    <cellStyle name="Normal 2 33 10 2 2 2" xfId="5893"/>
    <cellStyle name="Normal 2 33 10 2 2 3" xfId="5894"/>
    <cellStyle name="Normal 2 33 10 2 2 4" xfId="5895"/>
    <cellStyle name="Normal 2 33 10 2 2 5" xfId="5896"/>
    <cellStyle name="Normal 2 33 10 2 2 6" xfId="5897"/>
    <cellStyle name="Normal 2 33 10 2 2 7" xfId="5898"/>
    <cellStyle name="Normal 2 33 10 2 2 8" xfId="5899"/>
    <cellStyle name="Normal 2 33 10 2 3" xfId="5900"/>
    <cellStyle name="Normal 2 33 10 2 4" xfId="5901"/>
    <cellStyle name="Normal 2 33 10 2 5" xfId="5902"/>
    <cellStyle name="Normal 2 33 10 2 6" xfId="5903"/>
    <cellStyle name="Normal 2 33 10 2 7" xfId="5904"/>
    <cellStyle name="Normal 2 33 10 2 8" xfId="5905"/>
    <cellStyle name="Normal 2 33 10 3" xfId="5906"/>
    <cellStyle name="Normal 2 33 10 4" xfId="5907"/>
    <cellStyle name="Normal 2 33 10 5" xfId="5908"/>
    <cellStyle name="Normal 2 33 10 6" xfId="5909"/>
    <cellStyle name="Normal 2 33 10 7" xfId="5910"/>
    <cellStyle name="Normal 2 33 10 8" xfId="5911"/>
    <cellStyle name="Normal 2 33 10 9" xfId="5912"/>
    <cellStyle name="Normal 2 33 11" xfId="5913"/>
    <cellStyle name="Normal 2 33 11 2" xfId="5914"/>
    <cellStyle name="Normal 2 33 11 3" xfId="5915"/>
    <cellStyle name="Normal 2 33 11 4" xfId="5916"/>
    <cellStyle name="Normal 2 33 11 5" xfId="5917"/>
    <cellStyle name="Normal 2 33 11 6" xfId="5918"/>
    <cellStyle name="Normal 2 33 11 7" xfId="5919"/>
    <cellStyle name="Normal 2 33 11 8" xfId="5920"/>
    <cellStyle name="Normal 2 33 12" xfId="5921"/>
    <cellStyle name="Normal 2 33 13" xfId="5922"/>
    <cellStyle name="Normal 2 33 14" xfId="5923"/>
    <cellStyle name="Normal 2 33 15" xfId="5924"/>
    <cellStyle name="Normal 2 33 16" xfId="5925"/>
    <cellStyle name="Normal 2 33 17" xfId="5926"/>
    <cellStyle name="Normal 2 33 2" xfId="5927"/>
    <cellStyle name="Normal 2 33 2 10" xfId="5928"/>
    <cellStyle name="Normal 2 33 2 10 2" xfId="5929"/>
    <cellStyle name="Normal 2 33 2 10 2 2" xfId="5930"/>
    <cellStyle name="Normal 2 33 2 10 2 2 2" xfId="5931"/>
    <cellStyle name="Normal 2 33 2 10 2 2 3" xfId="5932"/>
    <cellStyle name="Normal 2 33 2 10 2 2 4" xfId="5933"/>
    <cellStyle name="Normal 2 33 2 10 2 2 5" xfId="5934"/>
    <cellStyle name="Normal 2 33 2 10 2 2 6" xfId="5935"/>
    <cellStyle name="Normal 2 33 2 10 2 2 7" xfId="5936"/>
    <cellStyle name="Normal 2 33 2 10 2 2 8" xfId="5937"/>
    <cellStyle name="Normal 2 33 2 10 2 3" xfId="5938"/>
    <cellStyle name="Normal 2 33 2 10 2 4" xfId="5939"/>
    <cellStyle name="Normal 2 33 2 10 2 5" xfId="5940"/>
    <cellStyle name="Normal 2 33 2 10 2 6" xfId="5941"/>
    <cellStyle name="Normal 2 33 2 10 2 7" xfId="5942"/>
    <cellStyle name="Normal 2 33 2 10 2 8" xfId="5943"/>
    <cellStyle name="Normal 2 33 2 10 3" xfId="5944"/>
    <cellStyle name="Normal 2 33 2 10 4" xfId="5945"/>
    <cellStyle name="Normal 2 33 2 10 5" xfId="5946"/>
    <cellStyle name="Normal 2 33 2 10 6" xfId="5947"/>
    <cellStyle name="Normal 2 33 2 10 7" xfId="5948"/>
    <cellStyle name="Normal 2 33 2 10 8" xfId="5949"/>
    <cellStyle name="Normal 2 33 2 10 9" xfId="5950"/>
    <cellStyle name="Normal 2 33 2 11" xfId="5951"/>
    <cellStyle name="Normal 2 33 2 11 2" xfId="5952"/>
    <cellStyle name="Normal 2 33 2 11 3" xfId="5953"/>
    <cellStyle name="Normal 2 33 2 11 4" xfId="5954"/>
    <cellStyle name="Normal 2 33 2 11 5" xfId="5955"/>
    <cellStyle name="Normal 2 33 2 11 6" xfId="5956"/>
    <cellStyle name="Normal 2 33 2 11 7" xfId="5957"/>
    <cellStyle name="Normal 2 33 2 11 8" xfId="5958"/>
    <cellStyle name="Normal 2 33 2 12" xfId="5959"/>
    <cellStyle name="Normal 2 33 2 13" xfId="5960"/>
    <cellStyle name="Normal 2 33 2 14" xfId="5961"/>
    <cellStyle name="Normal 2 33 2 15" xfId="5962"/>
    <cellStyle name="Normal 2 33 2 16" xfId="5963"/>
    <cellStyle name="Normal 2 33 2 17" xfId="5964"/>
    <cellStyle name="Normal 2 33 2 2" xfId="5965"/>
    <cellStyle name="Normal 2 33 2 2 10" xfId="5966"/>
    <cellStyle name="Normal 2 33 2 2 2" xfId="5967"/>
    <cellStyle name="Normal 2 33 2 2 2 2" xfId="5968"/>
    <cellStyle name="Normal 2 33 2 2 2 2 2" xfId="5969"/>
    <cellStyle name="Normal 2 33 2 2 2 2 2 2" xfId="5970"/>
    <cellStyle name="Normal 2 33 2 2 2 2 2 3" xfId="5971"/>
    <cellStyle name="Normal 2 33 2 2 2 2 2 4" xfId="5972"/>
    <cellStyle name="Normal 2 33 2 2 2 2 2 5" xfId="5973"/>
    <cellStyle name="Normal 2 33 2 2 2 2 2 6" xfId="5974"/>
    <cellStyle name="Normal 2 33 2 2 2 2 2 7" xfId="5975"/>
    <cellStyle name="Normal 2 33 2 2 2 2 2 8" xfId="5976"/>
    <cellStyle name="Normal 2 33 2 2 2 2 3" xfId="5977"/>
    <cellStyle name="Normal 2 33 2 2 2 2 4" xfId="5978"/>
    <cellStyle name="Normal 2 33 2 2 2 2 5" xfId="5979"/>
    <cellStyle name="Normal 2 33 2 2 2 2 6" xfId="5980"/>
    <cellStyle name="Normal 2 33 2 2 2 2 7" xfId="5981"/>
    <cellStyle name="Normal 2 33 2 2 2 2 8" xfId="5982"/>
    <cellStyle name="Normal 2 33 2 2 2 3" xfId="5983"/>
    <cellStyle name="Normal 2 33 2 2 2 4" xfId="5984"/>
    <cellStyle name="Normal 2 33 2 2 2 5" xfId="5985"/>
    <cellStyle name="Normal 2 33 2 2 2 6" xfId="5986"/>
    <cellStyle name="Normal 2 33 2 2 2 7" xfId="5987"/>
    <cellStyle name="Normal 2 33 2 2 2 8" xfId="5988"/>
    <cellStyle name="Normal 2 33 2 2 2 9" xfId="5989"/>
    <cellStyle name="Normal 2 33 2 2 3" xfId="5990"/>
    <cellStyle name="Normal 2 33 2 2 4" xfId="5991"/>
    <cellStyle name="Normal 2 33 2 2 4 2" xfId="5992"/>
    <cellStyle name="Normal 2 33 2 2 4 3" xfId="5993"/>
    <cellStyle name="Normal 2 33 2 2 4 4" xfId="5994"/>
    <cellStyle name="Normal 2 33 2 2 4 5" xfId="5995"/>
    <cellStyle name="Normal 2 33 2 2 4 6" xfId="5996"/>
    <cellStyle name="Normal 2 33 2 2 4 7" xfId="5997"/>
    <cellStyle name="Normal 2 33 2 2 4 8" xfId="5998"/>
    <cellStyle name="Normal 2 33 2 2 5" xfId="5999"/>
    <cellStyle name="Normal 2 33 2 2 6" xfId="6000"/>
    <cellStyle name="Normal 2 33 2 2 7" xfId="6001"/>
    <cellStyle name="Normal 2 33 2 2 8" xfId="6002"/>
    <cellStyle name="Normal 2 33 2 2 9" xfId="6003"/>
    <cellStyle name="Normal 2 33 2 3" xfId="6004"/>
    <cellStyle name="Normal 2 33 2 4" xfId="6005"/>
    <cellStyle name="Normal 2 33 2 5" xfId="6006"/>
    <cellStyle name="Normal 2 33 2 6" xfId="6007"/>
    <cellStyle name="Normal 2 33 2 7" xfId="6008"/>
    <cellStyle name="Normal 2 33 2 8" xfId="6009"/>
    <cellStyle name="Normal 2 33 2 9" xfId="6010"/>
    <cellStyle name="Normal 2 33 3" xfId="6011"/>
    <cellStyle name="Normal 2 33 3 10" xfId="6012"/>
    <cellStyle name="Normal 2 33 3 2" xfId="6013"/>
    <cellStyle name="Normal 2 33 3 2 2" xfId="6014"/>
    <cellStyle name="Normal 2 33 3 2 2 2" xfId="6015"/>
    <cellStyle name="Normal 2 33 3 2 2 2 2" xfId="6016"/>
    <cellStyle name="Normal 2 33 3 2 2 2 3" xfId="6017"/>
    <cellStyle name="Normal 2 33 3 2 2 2 4" xfId="6018"/>
    <cellStyle name="Normal 2 33 3 2 2 2 5" xfId="6019"/>
    <cellStyle name="Normal 2 33 3 2 2 2 6" xfId="6020"/>
    <cellStyle name="Normal 2 33 3 2 2 2 7" xfId="6021"/>
    <cellStyle name="Normal 2 33 3 2 2 2 8" xfId="6022"/>
    <cellStyle name="Normal 2 33 3 2 2 3" xfId="6023"/>
    <cellStyle name="Normal 2 33 3 2 2 4" xfId="6024"/>
    <cellStyle name="Normal 2 33 3 2 2 5" xfId="6025"/>
    <cellStyle name="Normal 2 33 3 2 2 6" xfId="6026"/>
    <cellStyle name="Normal 2 33 3 2 2 7" xfId="6027"/>
    <cellStyle name="Normal 2 33 3 2 2 8" xfId="6028"/>
    <cellStyle name="Normal 2 33 3 2 3" xfId="6029"/>
    <cellStyle name="Normal 2 33 3 2 4" xfId="6030"/>
    <cellStyle name="Normal 2 33 3 2 5" xfId="6031"/>
    <cellStyle name="Normal 2 33 3 2 6" xfId="6032"/>
    <cellStyle name="Normal 2 33 3 2 7" xfId="6033"/>
    <cellStyle name="Normal 2 33 3 2 8" xfId="6034"/>
    <cellStyle name="Normal 2 33 3 2 9" xfId="6035"/>
    <cellStyle name="Normal 2 33 3 3" xfId="6036"/>
    <cellStyle name="Normal 2 33 3 4" xfId="6037"/>
    <cellStyle name="Normal 2 33 3 4 2" xfId="6038"/>
    <cellStyle name="Normal 2 33 3 4 3" xfId="6039"/>
    <cellStyle name="Normal 2 33 3 4 4" xfId="6040"/>
    <cellStyle name="Normal 2 33 3 4 5" xfId="6041"/>
    <cellStyle name="Normal 2 33 3 4 6" xfId="6042"/>
    <cellStyle name="Normal 2 33 3 4 7" xfId="6043"/>
    <cellStyle name="Normal 2 33 3 4 8" xfId="6044"/>
    <cellStyle name="Normal 2 33 3 5" xfId="6045"/>
    <cellStyle name="Normal 2 33 3 6" xfId="6046"/>
    <cellStyle name="Normal 2 33 3 7" xfId="6047"/>
    <cellStyle name="Normal 2 33 3 8" xfId="6048"/>
    <cellStyle name="Normal 2 33 3 9" xfId="6049"/>
    <cellStyle name="Normal 2 33 4" xfId="6050"/>
    <cellStyle name="Normal 2 33 5" xfId="6051"/>
    <cellStyle name="Normal 2 33 6" xfId="6052"/>
    <cellStyle name="Normal 2 33 7" xfId="6053"/>
    <cellStyle name="Normal 2 33 8" xfId="6054"/>
    <cellStyle name="Normal 2 33 9" xfId="6055"/>
    <cellStyle name="Normal 2 34" xfId="6056"/>
    <cellStyle name="Normal 2 35" xfId="6057"/>
    <cellStyle name="Normal 2 36" xfId="6058"/>
    <cellStyle name="Normal 2 37" xfId="6059"/>
    <cellStyle name="Normal 2 38" xfId="6060"/>
    <cellStyle name="Normal 2 38 10" xfId="6061"/>
    <cellStyle name="Normal 2 38 2" xfId="6062"/>
    <cellStyle name="Normal 2 38 2 2" xfId="6063"/>
    <cellStyle name="Normal 2 38 2 2 2" xfId="6064"/>
    <cellStyle name="Normal 2 38 2 2 2 2" xfId="6065"/>
    <cellStyle name="Normal 2 38 2 2 2 3" xfId="6066"/>
    <cellStyle name="Normal 2 38 2 2 2 4" xfId="6067"/>
    <cellStyle name="Normal 2 38 2 2 2 5" xfId="6068"/>
    <cellStyle name="Normal 2 38 2 2 2 6" xfId="6069"/>
    <cellStyle name="Normal 2 38 2 2 2 7" xfId="6070"/>
    <cellStyle name="Normal 2 38 2 2 2 8" xfId="6071"/>
    <cellStyle name="Normal 2 38 2 2 3" xfId="6072"/>
    <cellStyle name="Normal 2 38 2 2 4" xfId="6073"/>
    <cellStyle name="Normal 2 38 2 2 5" xfId="6074"/>
    <cellStyle name="Normal 2 38 2 2 6" xfId="6075"/>
    <cellStyle name="Normal 2 38 2 2 7" xfId="6076"/>
    <cellStyle name="Normal 2 38 2 2 8" xfId="6077"/>
    <cellStyle name="Normal 2 38 2 3" xfId="6078"/>
    <cellStyle name="Normal 2 38 2 4" xfId="6079"/>
    <cellStyle name="Normal 2 38 2 5" xfId="6080"/>
    <cellStyle name="Normal 2 38 2 6" xfId="6081"/>
    <cellStyle name="Normal 2 38 2 7" xfId="6082"/>
    <cellStyle name="Normal 2 38 2 8" xfId="6083"/>
    <cellStyle name="Normal 2 38 2 9" xfId="6084"/>
    <cellStyle name="Normal 2 38 3" xfId="6085"/>
    <cellStyle name="Normal 2 38 4" xfId="6086"/>
    <cellStyle name="Normal 2 38 4 2" xfId="6087"/>
    <cellStyle name="Normal 2 38 4 3" xfId="6088"/>
    <cellStyle name="Normal 2 38 4 4" xfId="6089"/>
    <cellStyle name="Normal 2 38 4 5" xfId="6090"/>
    <cellStyle name="Normal 2 38 4 6" xfId="6091"/>
    <cellStyle name="Normal 2 38 4 7" xfId="6092"/>
    <cellStyle name="Normal 2 38 4 8" xfId="6093"/>
    <cellStyle name="Normal 2 38 5" xfId="6094"/>
    <cellStyle name="Normal 2 38 6" xfId="6095"/>
    <cellStyle name="Normal 2 38 7" xfId="6096"/>
    <cellStyle name="Normal 2 38 8" xfId="6097"/>
    <cellStyle name="Normal 2 38 9" xfId="6098"/>
    <cellStyle name="Normal 2 39" xfId="6099"/>
    <cellStyle name="Normal 2 4" xfId="6100"/>
    <cellStyle name="Normal 2 4 2" xfId="6101"/>
    <cellStyle name="Normal 2 40" xfId="6102"/>
    <cellStyle name="Normal 2 41" xfId="6103"/>
    <cellStyle name="Normal 2 42" xfId="6104"/>
    <cellStyle name="Normal 2 43" xfId="6105"/>
    <cellStyle name="Normal 2 44" xfId="6106"/>
    <cellStyle name="Normal 2 45" xfId="6107"/>
    <cellStyle name="Normal 2 46" xfId="6108"/>
    <cellStyle name="Normal 2 46 2" xfId="6109"/>
    <cellStyle name="Normal 2 46 2 2" xfId="6110"/>
    <cellStyle name="Normal 2 46 2 2 2" xfId="6111"/>
    <cellStyle name="Normal 2 46 2 2 3" xfId="6112"/>
    <cellStyle name="Normal 2 46 2 2 4" xfId="6113"/>
    <cellStyle name="Normal 2 46 2 2 5" xfId="6114"/>
    <cellStyle name="Normal 2 46 2 2 6" xfId="6115"/>
    <cellStyle name="Normal 2 46 2 2 7" xfId="6116"/>
    <cellStyle name="Normal 2 46 2 2 8" xfId="6117"/>
    <cellStyle name="Normal 2 46 2 3" xfId="6118"/>
    <cellStyle name="Normal 2 46 2 4" xfId="6119"/>
    <cellStyle name="Normal 2 46 2 5" xfId="6120"/>
    <cellStyle name="Normal 2 46 2 6" xfId="6121"/>
    <cellStyle name="Normal 2 46 2 7" xfId="6122"/>
    <cellStyle name="Normal 2 46 2 8" xfId="6123"/>
    <cellStyle name="Normal 2 46 3" xfId="6124"/>
    <cellStyle name="Normal 2 46 4" xfId="6125"/>
    <cellStyle name="Normal 2 46 5" xfId="6126"/>
    <cellStyle name="Normal 2 46 6" xfId="6127"/>
    <cellStyle name="Normal 2 46 7" xfId="6128"/>
    <cellStyle name="Normal 2 46 8" xfId="6129"/>
    <cellStyle name="Normal 2 46 9" xfId="6130"/>
    <cellStyle name="Normal 2 47" xfId="6131"/>
    <cellStyle name="Normal 2 47 2" xfId="6132"/>
    <cellStyle name="Normal 2 47 3" xfId="6133"/>
    <cellStyle name="Normal 2 47 4" xfId="6134"/>
    <cellStyle name="Normal 2 47 5" xfId="6135"/>
    <cellStyle name="Normal 2 47 6" xfId="6136"/>
    <cellStyle name="Normal 2 47 7" xfId="6137"/>
    <cellStyle name="Normal 2 47 8" xfId="6138"/>
    <cellStyle name="Normal 2 48" xfId="6139"/>
    <cellStyle name="Normal 2 49" xfId="6140"/>
    <cellStyle name="Normal 2 5" xfId="6141"/>
    <cellStyle name="Normal 2 50" xfId="6142"/>
    <cellStyle name="Normal 2 51" xfId="6143"/>
    <cellStyle name="Normal 2 52" xfId="6144"/>
    <cellStyle name="Normal 2 53" xfId="6145"/>
    <cellStyle name="Normal 2 54" xfId="13900"/>
    <cellStyle name="Normal 2 54 2" xfId="14152"/>
    <cellStyle name="Normal 2 55" xfId="13901"/>
    <cellStyle name="Normal 2 6" xfId="6146"/>
    <cellStyle name="Normal 2 7" xfId="6147"/>
    <cellStyle name="Normal 2 8" xfId="6148"/>
    <cellStyle name="Normal 2 9" xfId="6149"/>
    <cellStyle name="Normal 2_AccumulationEquation" xfId="6150"/>
    <cellStyle name="Normal 20" xfId="6151"/>
    <cellStyle name="Normal 20 10" xfId="6152"/>
    <cellStyle name="Normal 20 11" xfId="6153"/>
    <cellStyle name="Normal 20 12" xfId="6154"/>
    <cellStyle name="Normal 20 13" xfId="6155"/>
    <cellStyle name="Normal 20 14" xfId="6156"/>
    <cellStyle name="Normal 20 15" xfId="6157"/>
    <cellStyle name="Normal 20 16" xfId="6158"/>
    <cellStyle name="Normal 20 17" xfId="6159"/>
    <cellStyle name="Normal 20 18" xfId="6160"/>
    <cellStyle name="Normal 20 19" xfId="6161"/>
    <cellStyle name="Normal 20 2" xfId="6162"/>
    <cellStyle name="Normal 20 20" xfId="6163"/>
    <cellStyle name="Normal 20 21" xfId="6164"/>
    <cellStyle name="Normal 20 22" xfId="6165"/>
    <cellStyle name="Normal 20 23" xfId="6166"/>
    <cellStyle name="Normal 20 3" xfId="6167"/>
    <cellStyle name="Normal 20 4" xfId="6168"/>
    <cellStyle name="Normal 20 5" xfId="6169"/>
    <cellStyle name="Normal 20 6" xfId="6170"/>
    <cellStyle name="Normal 20 7" xfId="6171"/>
    <cellStyle name="Normal 20 8" xfId="6172"/>
    <cellStyle name="Normal 20 9" xfId="6173"/>
    <cellStyle name="Normal 21" xfId="6174"/>
    <cellStyle name="Normal 21 10" xfId="6175"/>
    <cellStyle name="Normal 21 11" xfId="6176"/>
    <cellStyle name="Normal 21 12" xfId="6177"/>
    <cellStyle name="Normal 21 13" xfId="6178"/>
    <cellStyle name="Normal 21 14" xfId="6179"/>
    <cellStyle name="Normal 21 15" xfId="6180"/>
    <cellStyle name="Normal 21 16" xfId="6181"/>
    <cellStyle name="Normal 21 17" xfId="6182"/>
    <cellStyle name="Normal 21 18" xfId="6183"/>
    <cellStyle name="Normal 21 19" xfId="6184"/>
    <cellStyle name="Normal 21 2" xfId="6185"/>
    <cellStyle name="Normal 21 20" xfId="6186"/>
    <cellStyle name="Normal 21 21" xfId="6187"/>
    <cellStyle name="Normal 21 22" xfId="6188"/>
    <cellStyle name="Normal 21 23" xfId="6189"/>
    <cellStyle name="Normal 21 3" xfId="6190"/>
    <cellStyle name="Normal 21 4" xfId="6191"/>
    <cellStyle name="Normal 21 5" xfId="6192"/>
    <cellStyle name="Normal 21 6" xfId="6193"/>
    <cellStyle name="Normal 21 7" xfId="6194"/>
    <cellStyle name="Normal 21 8" xfId="6195"/>
    <cellStyle name="Normal 21 9" xfId="6196"/>
    <cellStyle name="Normal 22" xfId="6197"/>
    <cellStyle name="Normal 22 10" xfId="6198"/>
    <cellStyle name="Normal 22 11" xfId="6199"/>
    <cellStyle name="Normal 22 12" xfId="6200"/>
    <cellStyle name="Normal 22 13" xfId="6201"/>
    <cellStyle name="Normal 22 14" xfId="6202"/>
    <cellStyle name="Normal 22 15" xfId="6203"/>
    <cellStyle name="Normal 22 16" xfId="6204"/>
    <cellStyle name="Normal 22 17" xfId="6205"/>
    <cellStyle name="Normal 22 18" xfId="6206"/>
    <cellStyle name="Normal 22 19" xfId="6207"/>
    <cellStyle name="Normal 22 2" xfId="6208"/>
    <cellStyle name="Normal 22 20" xfId="6209"/>
    <cellStyle name="Normal 22 21" xfId="6210"/>
    <cellStyle name="Normal 22 22" xfId="6211"/>
    <cellStyle name="Normal 22 23" xfId="6212"/>
    <cellStyle name="Normal 22 3" xfId="6213"/>
    <cellStyle name="Normal 22 4" xfId="6214"/>
    <cellStyle name="Normal 22 5" xfId="6215"/>
    <cellStyle name="Normal 22 6" xfId="6216"/>
    <cellStyle name="Normal 22 7" xfId="6217"/>
    <cellStyle name="Normal 22 8" xfId="6218"/>
    <cellStyle name="Normal 22 9" xfId="6219"/>
    <cellStyle name="Normal 23" xfId="6220"/>
    <cellStyle name="Normal 23 10" xfId="6221"/>
    <cellStyle name="Normal 23 11" xfId="6222"/>
    <cellStyle name="Normal 23 12" xfId="6223"/>
    <cellStyle name="Normal 23 13" xfId="6224"/>
    <cellStyle name="Normal 23 14" xfId="6225"/>
    <cellStyle name="Normal 23 15" xfId="6226"/>
    <cellStyle name="Normal 23 16" xfId="6227"/>
    <cellStyle name="Normal 23 17" xfId="6228"/>
    <cellStyle name="Normal 23 18" xfId="6229"/>
    <cellStyle name="Normal 23 19" xfId="6230"/>
    <cellStyle name="Normal 23 2" xfId="6231"/>
    <cellStyle name="Normal 23 20" xfId="6232"/>
    <cellStyle name="Normal 23 21" xfId="6233"/>
    <cellStyle name="Normal 23 22" xfId="6234"/>
    <cellStyle name="Normal 23 23" xfId="6235"/>
    <cellStyle name="Normal 23 3" xfId="6236"/>
    <cellStyle name="Normal 23 4" xfId="6237"/>
    <cellStyle name="Normal 23 5" xfId="6238"/>
    <cellStyle name="Normal 23 6" xfId="6239"/>
    <cellStyle name="Normal 23 7" xfId="6240"/>
    <cellStyle name="Normal 23 8" xfId="6241"/>
    <cellStyle name="Normal 23 9" xfId="6242"/>
    <cellStyle name="Normal 24" xfId="13715"/>
    <cellStyle name="Normal 24 2" xfId="13728"/>
    <cellStyle name="Normal 25" xfId="6243"/>
    <cellStyle name="Normal 25 10" xfId="6244"/>
    <cellStyle name="Normal 25 11" xfId="6245"/>
    <cellStyle name="Normal 25 12" xfId="6246"/>
    <cellStyle name="Normal 25 13" xfId="6247"/>
    <cellStyle name="Normal 25 14" xfId="6248"/>
    <cellStyle name="Normal 25 15" xfId="6249"/>
    <cellStyle name="Normal 25 16" xfId="6250"/>
    <cellStyle name="Normal 25 17" xfId="6251"/>
    <cellStyle name="Normal 25 18" xfId="6252"/>
    <cellStyle name="Normal 25 19" xfId="6253"/>
    <cellStyle name="Normal 25 2" xfId="6254"/>
    <cellStyle name="Normal 25 20" xfId="6255"/>
    <cellStyle name="Normal 25 21" xfId="6256"/>
    <cellStyle name="Normal 25 22" xfId="6257"/>
    <cellStyle name="Normal 25 23" xfId="6258"/>
    <cellStyle name="Normal 25 3" xfId="6259"/>
    <cellStyle name="Normal 25 4" xfId="6260"/>
    <cellStyle name="Normal 25 5" xfId="6261"/>
    <cellStyle name="Normal 25 6" xfId="6262"/>
    <cellStyle name="Normal 25 7" xfId="6263"/>
    <cellStyle name="Normal 25 8" xfId="6264"/>
    <cellStyle name="Normal 25 9" xfId="6265"/>
    <cellStyle name="Normal 26" xfId="6266"/>
    <cellStyle name="Normal 26 10" xfId="6267"/>
    <cellStyle name="Normal 26 11" xfId="6268"/>
    <cellStyle name="Normal 26 12" xfId="6269"/>
    <cellStyle name="Normal 26 13" xfId="6270"/>
    <cellStyle name="Normal 26 14" xfId="6271"/>
    <cellStyle name="Normal 26 15" xfId="6272"/>
    <cellStyle name="Normal 26 16" xfId="6273"/>
    <cellStyle name="Normal 26 17" xfId="6274"/>
    <cellStyle name="Normal 26 18" xfId="6275"/>
    <cellStyle name="Normal 26 19" xfId="6276"/>
    <cellStyle name="Normal 26 2" xfId="6277"/>
    <cellStyle name="Normal 26 20" xfId="6278"/>
    <cellStyle name="Normal 26 21" xfId="6279"/>
    <cellStyle name="Normal 26 22" xfId="6280"/>
    <cellStyle name="Normal 26 23" xfId="6281"/>
    <cellStyle name="Normal 26 3" xfId="6282"/>
    <cellStyle name="Normal 26 4" xfId="6283"/>
    <cellStyle name="Normal 26 5" xfId="6284"/>
    <cellStyle name="Normal 26 6" xfId="6285"/>
    <cellStyle name="Normal 26 7" xfId="6286"/>
    <cellStyle name="Normal 26 8" xfId="6287"/>
    <cellStyle name="Normal 26 9" xfId="6288"/>
    <cellStyle name="Normal 27" xfId="6289"/>
    <cellStyle name="Normal 27 10" xfId="6290"/>
    <cellStyle name="Normal 27 11" xfId="6291"/>
    <cellStyle name="Normal 27 12" xfId="6292"/>
    <cellStyle name="Normal 27 13" xfId="6293"/>
    <cellStyle name="Normal 27 14" xfId="6294"/>
    <cellStyle name="Normal 27 15" xfId="6295"/>
    <cellStyle name="Normal 27 16" xfId="6296"/>
    <cellStyle name="Normal 27 17" xfId="6297"/>
    <cellStyle name="Normal 27 18" xfId="6298"/>
    <cellStyle name="Normal 27 19" xfId="6299"/>
    <cellStyle name="Normal 27 2" xfId="6300"/>
    <cellStyle name="Normal 27 20" xfId="6301"/>
    <cellStyle name="Normal 27 21" xfId="6302"/>
    <cellStyle name="Normal 27 22" xfId="6303"/>
    <cellStyle name="Normal 27 23" xfId="6304"/>
    <cellStyle name="Normal 27 3" xfId="6305"/>
    <cellStyle name="Normal 27 4" xfId="6306"/>
    <cellStyle name="Normal 27 5" xfId="6307"/>
    <cellStyle name="Normal 27 6" xfId="6308"/>
    <cellStyle name="Normal 27 7" xfId="6309"/>
    <cellStyle name="Normal 27 8" xfId="6310"/>
    <cellStyle name="Normal 27 9" xfId="6311"/>
    <cellStyle name="Normal 28" xfId="6312"/>
    <cellStyle name="Normal 28 10" xfId="6313"/>
    <cellStyle name="Normal 28 11" xfId="6314"/>
    <cellStyle name="Normal 28 12" xfId="6315"/>
    <cellStyle name="Normal 28 13" xfId="6316"/>
    <cellStyle name="Normal 28 14" xfId="6317"/>
    <cellStyle name="Normal 28 15" xfId="6318"/>
    <cellStyle name="Normal 28 16" xfId="6319"/>
    <cellStyle name="Normal 28 17" xfId="6320"/>
    <cellStyle name="Normal 28 18" xfId="6321"/>
    <cellStyle name="Normal 28 19" xfId="6322"/>
    <cellStyle name="Normal 28 2" xfId="6323"/>
    <cellStyle name="Normal 28 20" xfId="6324"/>
    <cellStyle name="Normal 28 21" xfId="6325"/>
    <cellStyle name="Normal 28 22" xfId="6326"/>
    <cellStyle name="Normal 28 23" xfId="6327"/>
    <cellStyle name="Normal 28 3" xfId="6328"/>
    <cellStyle name="Normal 28 4" xfId="6329"/>
    <cellStyle name="Normal 28 5" xfId="6330"/>
    <cellStyle name="Normal 28 6" xfId="6331"/>
    <cellStyle name="Normal 28 7" xfId="6332"/>
    <cellStyle name="Normal 28 8" xfId="6333"/>
    <cellStyle name="Normal 28 9" xfId="6334"/>
    <cellStyle name="Normal 29" xfId="6335"/>
    <cellStyle name="Normal 29 10" xfId="6336"/>
    <cellStyle name="Normal 29 11" xfId="6337"/>
    <cellStyle name="Normal 29 12" xfId="6338"/>
    <cellStyle name="Normal 29 13" xfId="6339"/>
    <cellStyle name="Normal 29 14" xfId="6340"/>
    <cellStyle name="Normal 29 15" xfId="6341"/>
    <cellStyle name="Normal 29 16" xfId="6342"/>
    <cellStyle name="Normal 29 17" xfId="6343"/>
    <cellStyle name="Normal 29 18" xfId="6344"/>
    <cellStyle name="Normal 29 19" xfId="6345"/>
    <cellStyle name="Normal 29 2" xfId="6346"/>
    <cellStyle name="Normal 29 20" xfId="6347"/>
    <cellStyle name="Normal 29 21" xfId="6348"/>
    <cellStyle name="Normal 29 22" xfId="6349"/>
    <cellStyle name="Normal 29 23" xfId="6350"/>
    <cellStyle name="Normal 29 3" xfId="6351"/>
    <cellStyle name="Normal 29 4" xfId="6352"/>
    <cellStyle name="Normal 29 5" xfId="6353"/>
    <cellStyle name="Normal 29 6" xfId="6354"/>
    <cellStyle name="Normal 29 7" xfId="6355"/>
    <cellStyle name="Normal 29 8" xfId="6356"/>
    <cellStyle name="Normal 29 9" xfId="6357"/>
    <cellStyle name="Normal 3" xfId="6358"/>
    <cellStyle name="Normal 3 10" xfId="6359"/>
    <cellStyle name="Normal 3 11" xfId="6360"/>
    <cellStyle name="Normal 3 12" xfId="6361"/>
    <cellStyle name="Normal 3 12 10" xfId="6362"/>
    <cellStyle name="Normal 3 12 11" xfId="6363"/>
    <cellStyle name="Normal 3 12 12" xfId="6364"/>
    <cellStyle name="Normal 3 12 13" xfId="6365"/>
    <cellStyle name="Normal 3 12 14" xfId="6366"/>
    <cellStyle name="Normal 3 12 15" xfId="6367"/>
    <cellStyle name="Normal 3 12 15 2" xfId="6368"/>
    <cellStyle name="Normal 3 12 15 2 2" xfId="6369"/>
    <cellStyle name="Normal 3 12 15 2 2 2" xfId="6370"/>
    <cellStyle name="Normal 3 12 15 2 2 3" xfId="6371"/>
    <cellStyle name="Normal 3 12 15 2 2 4" xfId="6372"/>
    <cellStyle name="Normal 3 12 15 2 2 5" xfId="6373"/>
    <cellStyle name="Normal 3 12 15 2 2 6" xfId="6374"/>
    <cellStyle name="Normal 3 12 15 2 2 7" xfId="6375"/>
    <cellStyle name="Normal 3 12 15 2 2 8" xfId="6376"/>
    <cellStyle name="Normal 3 12 15 2 3" xfId="6377"/>
    <cellStyle name="Normal 3 12 15 2 4" xfId="6378"/>
    <cellStyle name="Normal 3 12 15 2 5" xfId="6379"/>
    <cellStyle name="Normal 3 12 15 2 6" xfId="6380"/>
    <cellStyle name="Normal 3 12 15 2 7" xfId="6381"/>
    <cellStyle name="Normal 3 12 15 2 8" xfId="6382"/>
    <cellStyle name="Normal 3 12 15 3" xfId="6383"/>
    <cellStyle name="Normal 3 12 15 4" xfId="6384"/>
    <cellStyle name="Normal 3 12 15 5" xfId="6385"/>
    <cellStyle name="Normal 3 12 15 6" xfId="6386"/>
    <cellStyle name="Normal 3 12 15 7" xfId="6387"/>
    <cellStyle name="Normal 3 12 15 8" xfId="6388"/>
    <cellStyle name="Normal 3 12 15 9" xfId="6389"/>
    <cellStyle name="Normal 3 12 16" xfId="6390"/>
    <cellStyle name="Normal 3 12 16 2" xfId="6391"/>
    <cellStyle name="Normal 3 12 16 3" xfId="6392"/>
    <cellStyle name="Normal 3 12 16 4" xfId="6393"/>
    <cellStyle name="Normal 3 12 16 5" xfId="6394"/>
    <cellStyle name="Normal 3 12 16 6" xfId="6395"/>
    <cellStyle name="Normal 3 12 16 7" xfId="6396"/>
    <cellStyle name="Normal 3 12 16 8" xfId="6397"/>
    <cellStyle name="Normal 3 12 17" xfId="6398"/>
    <cellStyle name="Normal 3 12 18" xfId="6399"/>
    <cellStyle name="Normal 3 12 19" xfId="6400"/>
    <cellStyle name="Normal 3 12 2" xfId="6401"/>
    <cellStyle name="Normal 3 12 2 10" xfId="6402"/>
    <cellStyle name="Normal 3 12 2 11" xfId="6403"/>
    <cellStyle name="Normal 3 12 2 12" xfId="6404"/>
    <cellStyle name="Normal 3 12 2 13" xfId="6405"/>
    <cellStyle name="Normal 3 12 2 14" xfId="6406"/>
    <cellStyle name="Normal 3 12 2 15" xfId="6407"/>
    <cellStyle name="Normal 3 12 2 15 2" xfId="6408"/>
    <cellStyle name="Normal 3 12 2 15 2 2" xfId="6409"/>
    <cellStyle name="Normal 3 12 2 15 2 2 2" xfId="6410"/>
    <cellStyle name="Normal 3 12 2 15 2 2 3" xfId="6411"/>
    <cellStyle name="Normal 3 12 2 15 2 2 4" xfId="6412"/>
    <cellStyle name="Normal 3 12 2 15 2 2 5" xfId="6413"/>
    <cellStyle name="Normal 3 12 2 15 2 2 6" xfId="6414"/>
    <cellStyle name="Normal 3 12 2 15 2 2 7" xfId="6415"/>
    <cellStyle name="Normal 3 12 2 15 2 2 8" xfId="6416"/>
    <cellStyle name="Normal 3 12 2 15 2 3" xfId="6417"/>
    <cellStyle name="Normal 3 12 2 15 2 4" xfId="6418"/>
    <cellStyle name="Normal 3 12 2 15 2 5" xfId="6419"/>
    <cellStyle name="Normal 3 12 2 15 2 6" xfId="6420"/>
    <cellStyle name="Normal 3 12 2 15 2 7" xfId="6421"/>
    <cellStyle name="Normal 3 12 2 15 2 8" xfId="6422"/>
    <cellStyle name="Normal 3 12 2 15 3" xfId="6423"/>
    <cellStyle name="Normal 3 12 2 15 4" xfId="6424"/>
    <cellStyle name="Normal 3 12 2 15 5" xfId="6425"/>
    <cellStyle name="Normal 3 12 2 15 6" xfId="6426"/>
    <cellStyle name="Normal 3 12 2 15 7" xfId="6427"/>
    <cellStyle name="Normal 3 12 2 15 8" xfId="6428"/>
    <cellStyle name="Normal 3 12 2 15 9" xfId="6429"/>
    <cellStyle name="Normal 3 12 2 16" xfId="6430"/>
    <cellStyle name="Normal 3 12 2 16 2" xfId="6431"/>
    <cellStyle name="Normal 3 12 2 16 3" xfId="6432"/>
    <cellStyle name="Normal 3 12 2 16 4" xfId="6433"/>
    <cellStyle name="Normal 3 12 2 16 5" xfId="6434"/>
    <cellStyle name="Normal 3 12 2 16 6" xfId="6435"/>
    <cellStyle name="Normal 3 12 2 16 7" xfId="6436"/>
    <cellStyle name="Normal 3 12 2 16 8" xfId="6437"/>
    <cellStyle name="Normal 3 12 2 17" xfId="6438"/>
    <cellStyle name="Normal 3 12 2 18" xfId="6439"/>
    <cellStyle name="Normal 3 12 2 19" xfId="6440"/>
    <cellStyle name="Normal 3 12 2 2" xfId="6441"/>
    <cellStyle name="Normal 3 12 2 2 10" xfId="6442"/>
    <cellStyle name="Normal 3 12 2 2 10 2" xfId="6443"/>
    <cellStyle name="Normal 3 12 2 2 10 2 2" xfId="6444"/>
    <cellStyle name="Normal 3 12 2 2 10 2 2 2" xfId="6445"/>
    <cellStyle name="Normal 3 12 2 2 10 2 2 3" xfId="6446"/>
    <cellStyle name="Normal 3 12 2 2 10 2 2 4" xfId="6447"/>
    <cellStyle name="Normal 3 12 2 2 10 2 2 5" xfId="6448"/>
    <cellStyle name="Normal 3 12 2 2 10 2 2 6" xfId="6449"/>
    <cellStyle name="Normal 3 12 2 2 10 2 2 7" xfId="6450"/>
    <cellStyle name="Normal 3 12 2 2 10 2 2 8" xfId="6451"/>
    <cellStyle name="Normal 3 12 2 2 10 2 3" xfId="6452"/>
    <cellStyle name="Normal 3 12 2 2 10 2 4" xfId="6453"/>
    <cellStyle name="Normal 3 12 2 2 10 2 5" xfId="6454"/>
    <cellStyle name="Normal 3 12 2 2 10 2 6" xfId="6455"/>
    <cellStyle name="Normal 3 12 2 2 10 2 7" xfId="6456"/>
    <cellStyle name="Normal 3 12 2 2 10 2 8" xfId="6457"/>
    <cellStyle name="Normal 3 12 2 2 10 3" xfId="6458"/>
    <cellStyle name="Normal 3 12 2 2 10 4" xfId="6459"/>
    <cellStyle name="Normal 3 12 2 2 10 5" xfId="6460"/>
    <cellStyle name="Normal 3 12 2 2 10 6" xfId="6461"/>
    <cellStyle name="Normal 3 12 2 2 10 7" xfId="6462"/>
    <cellStyle name="Normal 3 12 2 2 10 8" xfId="6463"/>
    <cellStyle name="Normal 3 12 2 2 10 9" xfId="6464"/>
    <cellStyle name="Normal 3 12 2 2 11" xfId="6465"/>
    <cellStyle name="Normal 3 12 2 2 11 2" xfId="6466"/>
    <cellStyle name="Normal 3 12 2 2 11 3" xfId="6467"/>
    <cellStyle name="Normal 3 12 2 2 11 4" xfId="6468"/>
    <cellStyle name="Normal 3 12 2 2 11 5" xfId="6469"/>
    <cellStyle name="Normal 3 12 2 2 11 6" xfId="6470"/>
    <cellStyle name="Normal 3 12 2 2 11 7" xfId="6471"/>
    <cellStyle name="Normal 3 12 2 2 11 8" xfId="6472"/>
    <cellStyle name="Normal 3 12 2 2 12" xfId="6473"/>
    <cellStyle name="Normal 3 12 2 2 13" xfId="6474"/>
    <cellStyle name="Normal 3 12 2 2 14" xfId="6475"/>
    <cellStyle name="Normal 3 12 2 2 15" xfId="6476"/>
    <cellStyle name="Normal 3 12 2 2 16" xfId="6477"/>
    <cellStyle name="Normal 3 12 2 2 17" xfId="6478"/>
    <cellStyle name="Normal 3 12 2 2 2" xfId="6479"/>
    <cellStyle name="Normal 3 12 2 2 2 10" xfId="6480"/>
    <cellStyle name="Normal 3 12 2 2 2 10 2" xfId="6481"/>
    <cellStyle name="Normal 3 12 2 2 2 10 2 2" xfId="6482"/>
    <cellStyle name="Normal 3 12 2 2 2 10 2 2 2" xfId="6483"/>
    <cellStyle name="Normal 3 12 2 2 2 10 2 2 3" xfId="6484"/>
    <cellStyle name="Normal 3 12 2 2 2 10 2 2 4" xfId="6485"/>
    <cellStyle name="Normal 3 12 2 2 2 10 2 2 5" xfId="6486"/>
    <cellStyle name="Normal 3 12 2 2 2 10 2 2 6" xfId="6487"/>
    <cellStyle name="Normal 3 12 2 2 2 10 2 2 7" xfId="6488"/>
    <cellStyle name="Normal 3 12 2 2 2 10 2 2 8" xfId="6489"/>
    <cellStyle name="Normal 3 12 2 2 2 10 2 3" xfId="6490"/>
    <cellStyle name="Normal 3 12 2 2 2 10 2 4" xfId="6491"/>
    <cellStyle name="Normal 3 12 2 2 2 10 2 5" xfId="6492"/>
    <cellStyle name="Normal 3 12 2 2 2 10 2 6" xfId="6493"/>
    <cellStyle name="Normal 3 12 2 2 2 10 2 7" xfId="6494"/>
    <cellStyle name="Normal 3 12 2 2 2 10 2 8" xfId="6495"/>
    <cellStyle name="Normal 3 12 2 2 2 10 3" xfId="6496"/>
    <cellStyle name="Normal 3 12 2 2 2 10 4" xfId="6497"/>
    <cellStyle name="Normal 3 12 2 2 2 10 5" xfId="6498"/>
    <cellStyle name="Normal 3 12 2 2 2 10 6" xfId="6499"/>
    <cellStyle name="Normal 3 12 2 2 2 10 7" xfId="6500"/>
    <cellStyle name="Normal 3 12 2 2 2 10 8" xfId="6501"/>
    <cellStyle name="Normal 3 12 2 2 2 10 9" xfId="6502"/>
    <cellStyle name="Normal 3 12 2 2 2 11" xfId="6503"/>
    <cellStyle name="Normal 3 12 2 2 2 11 2" xfId="6504"/>
    <cellStyle name="Normal 3 12 2 2 2 11 3" xfId="6505"/>
    <cellStyle name="Normal 3 12 2 2 2 11 4" xfId="6506"/>
    <cellStyle name="Normal 3 12 2 2 2 11 5" xfId="6507"/>
    <cellStyle name="Normal 3 12 2 2 2 11 6" xfId="6508"/>
    <cellStyle name="Normal 3 12 2 2 2 11 7" xfId="6509"/>
    <cellStyle name="Normal 3 12 2 2 2 11 8" xfId="6510"/>
    <cellStyle name="Normal 3 12 2 2 2 12" xfId="6511"/>
    <cellStyle name="Normal 3 12 2 2 2 13" xfId="6512"/>
    <cellStyle name="Normal 3 12 2 2 2 14" xfId="6513"/>
    <cellStyle name="Normal 3 12 2 2 2 15" xfId="6514"/>
    <cellStyle name="Normal 3 12 2 2 2 16" xfId="6515"/>
    <cellStyle name="Normal 3 12 2 2 2 17" xfId="6516"/>
    <cellStyle name="Normal 3 12 2 2 2 2" xfId="6517"/>
    <cellStyle name="Normal 3 12 2 2 2 2 10" xfId="6518"/>
    <cellStyle name="Normal 3 12 2 2 2 2 2" xfId="6519"/>
    <cellStyle name="Normal 3 12 2 2 2 2 2 2" xfId="6520"/>
    <cellStyle name="Normal 3 12 2 2 2 2 2 2 2" xfId="6521"/>
    <cellStyle name="Normal 3 12 2 2 2 2 2 2 2 2" xfId="6522"/>
    <cellStyle name="Normal 3 12 2 2 2 2 2 2 2 3" xfId="6523"/>
    <cellStyle name="Normal 3 12 2 2 2 2 2 2 2 4" xfId="6524"/>
    <cellStyle name="Normal 3 12 2 2 2 2 2 2 2 5" xfId="6525"/>
    <cellStyle name="Normal 3 12 2 2 2 2 2 2 2 6" xfId="6526"/>
    <cellStyle name="Normal 3 12 2 2 2 2 2 2 2 7" xfId="6527"/>
    <cellStyle name="Normal 3 12 2 2 2 2 2 2 2 8" xfId="6528"/>
    <cellStyle name="Normal 3 12 2 2 2 2 2 2 3" xfId="6529"/>
    <cellStyle name="Normal 3 12 2 2 2 2 2 2 4" xfId="6530"/>
    <cellStyle name="Normal 3 12 2 2 2 2 2 2 5" xfId="6531"/>
    <cellStyle name="Normal 3 12 2 2 2 2 2 2 6" xfId="6532"/>
    <cellStyle name="Normal 3 12 2 2 2 2 2 2 7" xfId="6533"/>
    <cellStyle name="Normal 3 12 2 2 2 2 2 2 8" xfId="6534"/>
    <cellStyle name="Normal 3 12 2 2 2 2 2 3" xfId="6535"/>
    <cellStyle name="Normal 3 12 2 2 2 2 2 4" xfId="6536"/>
    <cellStyle name="Normal 3 12 2 2 2 2 2 5" xfId="6537"/>
    <cellStyle name="Normal 3 12 2 2 2 2 2 6" xfId="6538"/>
    <cellStyle name="Normal 3 12 2 2 2 2 2 7" xfId="6539"/>
    <cellStyle name="Normal 3 12 2 2 2 2 2 8" xfId="6540"/>
    <cellStyle name="Normal 3 12 2 2 2 2 2 9" xfId="6541"/>
    <cellStyle name="Normal 3 12 2 2 2 2 3" xfId="6542"/>
    <cellStyle name="Normal 3 12 2 2 2 2 4" xfId="6543"/>
    <cellStyle name="Normal 3 12 2 2 2 2 4 2" xfId="6544"/>
    <cellStyle name="Normal 3 12 2 2 2 2 4 3" xfId="6545"/>
    <cellStyle name="Normal 3 12 2 2 2 2 4 4" xfId="6546"/>
    <cellStyle name="Normal 3 12 2 2 2 2 4 5" xfId="6547"/>
    <cellStyle name="Normal 3 12 2 2 2 2 4 6" xfId="6548"/>
    <cellStyle name="Normal 3 12 2 2 2 2 4 7" xfId="6549"/>
    <cellStyle name="Normal 3 12 2 2 2 2 4 8" xfId="6550"/>
    <cellStyle name="Normal 3 12 2 2 2 2 5" xfId="6551"/>
    <cellStyle name="Normal 3 12 2 2 2 2 6" xfId="6552"/>
    <cellStyle name="Normal 3 12 2 2 2 2 7" xfId="6553"/>
    <cellStyle name="Normal 3 12 2 2 2 2 8" xfId="6554"/>
    <cellStyle name="Normal 3 12 2 2 2 2 9" xfId="6555"/>
    <cellStyle name="Normal 3 12 2 2 2 3" xfId="6556"/>
    <cellStyle name="Normal 3 12 2 2 2 4" xfId="6557"/>
    <cellStyle name="Normal 3 12 2 2 2 5" xfId="6558"/>
    <cellStyle name="Normal 3 12 2 2 2 6" xfId="6559"/>
    <cellStyle name="Normal 3 12 2 2 2 7" xfId="6560"/>
    <cellStyle name="Normal 3 12 2 2 2 8" xfId="6561"/>
    <cellStyle name="Normal 3 12 2 2 2 9" xfId="6562"/>
    <cellStyle name="Normal 3 12 2 2 3" xfId="6563"/>
    <cellStyle name="Normal 3 12 2 2 3 10" xfId="6564"/>
    <cellStyle name="Normal 3 12 2 2 3 2" xfId="6565"/>
    <cellStyle name="Normal 3 12 2 2 3 2 2" xfId="6566"/>
    <cellStyle name="Normal 3 12 2 2 3 2 2 2" xfId="6567"/>
    <cellStyle name="Normal 3 12 2 2 3 2 2 2 2" xfId="6568"/>
    <cellStyle name="Normal 3 12 2 2 3 2 2 2 3" xfId="6569"/>
    <cellStyle name="Normal 3 12 2 2 3 2 2 2 4" xfId="6570"/>
    <cellStyle name="Normal 3 12 2 2 3 2 2 2 5" xfId="6571"/>
    <cellStyle name="Normal 3 12 2 2 3 2 2 2 6" xfId="6572"/>
    <cellStyle name="Normal 3 12 2 2 3 2 2 2 7" xfId="6573"/>
    <cellStyle name="Normal 3 12 2 2 3 2 2 2 8" xfId="6574"/>
    <cellStyle name="Normal 3 12 2 2 3 2 2 3" xfId="6575"/>
    <cellStyle name="Normal 3 12 2 2 3 2 2 4" xfId="6576"/>
    <cellStyle name="Normal 3 12 2 2 3 2 2 5" xfId="6577"/>
    <cellStyle name="Normal 3 12 2 2 3 2 2 6" xfId="6578"/>
    <cellStyle name="Normal 3 12 2 2 3 2 2 7" xfId="6579"/>
    <cellStyle name="Normal 3 12 2 2 3 2 2 8" xfId="6580"/>
    <cellStyle name="Normal 3 12 2 2 3 2 3" xfId="6581"/>
    <cellStyle name="Normal 3 12 2 2 3 2 4" xfId="6582"/>
    <cellStyle name="Normal 3 12 2 2 3 2 5" xfId="6583"/>
    <cellStyle name="Normal 3 12 2 2 3 2 6" xfId="6584"/>
    <cellStyle name="Normal 3 12 2 2 3 2 7" xfId="6585"/>
    <cellStyle name="Normal 3 12 2 2 3 2 8" xfId="6586"/>
    <cellStyle name="Normal 3 12 2 2 3 2 9" xfId="6587"/>
    <cellStyle name="Normal 3 12 2 2 3 3" xfId="6588"/>
    <cellStyle name="Normal 3 12 2 2 3 4" xfId="6589"/>
    <cellStyle name="Normal 3 12 2 2 3 4 2" xfId="6590"/>
    <cellStyle name="Normal 3 12 2 2 3 4 3" xfId="6591"/>
    <cellStyle name="Normal 3 12 2 2 3 4 4" xfId="6592"/>
    <cellStyle name="Normal 3 12 2 2 3 4 5" xfId="6593"/>
    <cellStyle name="Normal 3 12 2 2 3 4 6" xfId="6594"/>
    <cellStyle name="Normal 3 12 2 2 3 4 7" xfId="6595"/>
    <cellStyle name="Normal 3 12 2 2 3 4 8" xfId="6596"/>
    <cellStyle name="Normal 3 12 2 2 3 5" xfId="6597"/>
    <cellStyle name="Normal 3 12 2 2 3 6" xfId="6598"/>
    <cellStyle name="Normal 3 12 2 2 3 7" xfId="6599"/>
    <cellStyle name="Normal 3 12 2 2 3 8" xfId="6600"/>
    <cellStyle name="Normal 3 12 2 2 3 9" xfId="6601"/>
    <cellStyle name="Normal 3 12 2 2 4" xfId="6602"/>
    <cellStyle name="Normal 3 12 2 2 5" xfId="6603"/>
    <cellStyle name="Normal 3 12 2 2 6" xfId="6604"/>
    <cellStyle name="Normal 3 12 2 2 7" xfId="6605"/>
    <cellStyle name="Normal 3 12 2 2 8" xfId="6606"/>
    <cellStyle name="Normal 3 12 2 2 9" xfId="6607"/>
    <cellStyle name="Normal 3 12 2 20" xfId="6608"/>
    <cellStyle name="Normal 3 12 2 21" xfId="6609"/>
    <cellStyle name="Normal 3 12 2 22" xfId="6610"/>
    <cellStyle name="Normal 3 12 2 3" xfId="6611"/>
    <cellStyle name="Normal 3 12 2 4" xfId="6612"/>
    <cellStyle name="Normal 3 12 2 5" xfId="6613"/>
    <cellStyle name="Normal 3 12 2 6" xfId="6614"/>
    <cellStyle name="Normal 3 12 2 7" xfId="6615"/>
    <cellStyle name="Normal 3 12 2 7 10" xfId="6616"/>
    <cellStyle name="Normal 3 12 2 7 2" xfId="6617"/>
    <cellStyle name="Normal 3 12 2 7 2 2" xfId="6618"/>
    <cellStyle name="Normal 3 12 2 7 2 2 2" xfId="6619"/>
    <cellStyle name="Normal 3 12 2 7 2 2 2 2" xfId="6620"/>
    <cellStyle name="Normal 3 12 2 7 2 2 2 3" xfId="6621"/>
    <cellStyle name="Normal 3 12 2 7 2 2 2 4" xfId="6622"/>
    <cellStyle name="Normal 3 12 2 7 2 2 2 5" xfId="6623"/>
    <cellStyle name="Normal 3 12 2 7 2 2 2 6" xfId="6624"/>
    <cellStyle name="Normal 3 12 2 7 2 2 2 7" xfId="6625"/>
    <cellStyle name="Normal 3 12 2 7 2 2 2 8" xfId="6626"/>
    <cellStyle name="Normal 3 12 2 7 2 2 3" xfId="6627"/>
    <cellStyle name="Normal 3 12 2 7 2 2 4" xfId="6628"/>
    <cellStyle name="Normal 3 12 2 7 2 2 5" xfId="6629"/>
    <cellStyle name="Normal 3 12 2 7 2 2 6" xfId="6630"/>
    <cellStyle name="Normal 3 12 2 7 2 2 7" xfId="6631"/>
    <cellStyle name="Normal 3 12 2 7 2 2 8" xfId="6632"/>
    <cellStyle name="Normal 3 12 2 7 2 3" xfId="6633"/>
    <cellStyle name="Normal 3 12 2 7 2 4" xfId="6634"/>
    <cellStyle name="Normal 3 12 2 7 2 5" xfId="6635"/>
    <cellStyle name="Normal 3 12 2 7 2 6" xfId="6636"/>
    <cellStyle name="Normal 3 12 2 7 2 7" xfId="6637"/>
    <cellStyle name="Normal 3 12 2 7 2 8" xfId="6638"/>
    <cellStyle name="Normal 3 12 2 7 2 9" xfId="6639"/>
    <cellStyle name="Normal 3 12 2 7 3" xfId="6640"/>
    <cellStyle name="Normal 3 12 2 7 4" xfId="6641"/>
    <cellStyle name="Normal 3 12 2 7 4 2" xfId="6642"/>
    <cellStyle name="Normal 3 12 2 7 4 3" xfId="6643"/>
    <cellStyle name="Normal 3 12 2 7 4 4" xfId="6644"/>
    <cellStyle name="Normal 3 12 2 7 4 5" xfId="6645"/>
    <cellStyle name="Normal 3 12 2 7 4 6" xfId="6646"/>
    <cellStyle name="Normal 3 12 2 7 4 7" xfId="6647"/>
    <cellStyle name="Normal 3 12 2 7 4 8" xfId="6648"/>
    <cellStyle name="Normal 3 12 2 7 5" xfId="6649"/>
    <cellStyle name="Normal 3 12 2 7 6" xfId="6650"/>
    <cellStyle name="Normal 3 12 2 7 7" xfId="6651"/>
    <cellStyle name="Normal 3 12 2 7 8" xfId="6652"/>
    <cellStyle name="Normal 3 12 2 7 9" xfId="6653"/>
    <cellStyle name="Normal 3 12 2 8" xfId="6654"/>
    <cellStyle name="Normal 3 12 2 9" xfId="6655"/>
    <cellStyle name="Normal 3 12 20" xfId="6656"/>
    <cellStyle name="Normal 3 12 21" xfId="6657"/>
    <cellStyle name="Normal 3 12 22" xfId="6658"/>
    <cellStyle name="Normal 3 12 3" xfId="6659"/>
    <cellStyle name="Normal 3 12 3 10" xfId="6660"/>
    <cellStyle name="Normal 3 12 3 10 2" xfId="6661"/>
    <cellStyle name="Normal 3 12 3 10 2 2" xfId="6662"/>
    <cellStyle name="Normal 3 12 3 10 2 2 2" xfId="6663"/>
    <cellStyle name="Normal 3 12 3 10 2 2 3" xfId="6664"/>
    <cellStyle name="Normal 3 12 3 10 2 2 4" xfId="6665"/>
    <cellStyle name="Normal 3 12 3 10 2 2 5" xfId="6666"/>
    <cellStyle name="Normal 3 12 3 10 2 2 6" xfId="6667"/>
    <cellStyle name="Normal 3 12 3 10 2 2 7" xfId="6668"/>
    <cellStyle name="Normal 3 12 3 10 2 2 8" xfId="6669"/>
    <cellStyle name="Normal 3 12 3 10 2 3" xfId="6670"/>
    <cellStyle name="Normal 3 12 3 10 2 4" xfId="6671"/>
    <cellStyle name="Normal 3 12 3 10 2 5" xfId="6672"/>
    <cellStyle name="Normal 3 12 3 10 2 6" xfId="6673"/>
    <cellStyle name="Normal 3 12 3 10 2 7" xfId="6674"/>
    <cellStyle name="Normal 3 12 3 10 2 8" xfId="6675"/>
    <cellStyle name="Normal 3 12 3 10 3" xfId="6676"/>
    <cellStyle name="Normal 3 12 3 10 4" xfId="6677"/>
    <cellStyle name="Normal 3 12 3 10 5" xfId="6678"/>
    <cellStyle name="Normal 3 12 3 10 6" xfId="6679"/>
    <cellStyle name="Normal 3 12 3 10 7" xfId="6680"/>
    <cellStyle name="Normal 3 12 3 10 8" xfId="6681"/>
    <cellStyle name="Normal 3 12 3 10 9" xfId="6682"/>
    <cellStyle name="Normal 3 12 3 11" xfId="6683"/>
    <cellStyle name="Normal 3 12 3 11 2" xfId="6684"/>
    <cellStyle name="Normal 3 12 3 11 3" xfId="6685"/>
    <cellStyle name="Normal 3 12 3 11 4" xfId="6686"/>
    <cellStyle name="Normal 3 12 3 11 5" xfId="6687"/>
    <cellStyle name="Normal 3 12 3 11 6" xfId="6688"/>
    <cellStyle name="Normal 3 12 3 11 7" xfId="6689"/>
    <cellStyle name="Normal 3 12 3 11 8" xfId="6690"/>
    <cellStyle name="Normal 3 12 3 12" xfId="6691"/>
    <cellStyle name="Normal 3 12 3 13" xfId="6692"/>
    <cellStyle name="Normal 3 12 3 14" xfId="6693"/>
    <cellStyle name="Normal 3 12 3 15" xfId="6694"/>
    <cellStyle name="Normal 3 12 3 16" xfId="6695"/>
    <cellStyle name="Normal 3 12 3 17" xfId="6696"/>
    <cellStyle name="Normal 3 12 3 2" xfId="6697"/>
    <cellStyle name="Normal 3 12 3 2 10" xfId="6698"/>
    <cellStyle name="Normal 3 12 3 2 10 2" xfId="6699"/>
    <cellStyle name="Normal 3 12 3 2 10 2 2" xfId="6700"/>
    <cellStyle name="Normal 3 12 3 2 10 2 2 2" xfId="6701"/>
    <cellStyle name="Normal 3 12 3 2 10 2 2 3" xfId="6702"/>
    <cellStyle name="Normal 3 12 3 2 10 2 2 4" xfId="6703"/>
    <cellStyle name="Normal 3 12 3 2 10 2 2 5" xfId="6704"/>
    <cellStyle name="Normal 3 12 3 2 10 2 2 6" xfId="6705"/>
    <cellStyle name="Normal 3 12 3 2 10 2 2 7" xfId="6706"/>
    <cellStyle name="Normal 3 12 3 2 10 2 2 8" xfId="6707"/>
    <cellStyle name="Normal 3 12 3 2 10 2 3" xfId="6708"/>
    <cellStyle name="Normal 3 12 3 2 10 2 4" xfId="6709"/>
    <cellStyle name="Normal 3 12 3 2 10 2 5" xfId="6710"/>
    <cellStyle name="Normal 3 12 3 2 10 2 6" xfId="6711"/>
    <cellStyle name="Normal 3 12 3 2 10 2 7" xfId="6712"/>
    <cellStyle name="Normal 3 12 3 2 10 2 8" xfId="6713"/>
    <cellStyle name="Normal 3 12 3 2 10 3" xfId="6714"/>
    <cellStyle name="Normal 3 12 3 2 10 4" xfId="6715"/>
    <cellStyle name="Normal 3 12 3 2 10 5" xfId="6716"/>
    <cellStyle name="Normal 3 12 3 2 10 6" xfId="6717"/>
    <cellStyle name="Normal 3 12 3 2 10 7" xfId="6718"/>
    <cellStyle name="Normal 3 12 3 2 10 8" xfId="6719"/>
    <cellStyle name="Normal 3 12 3 2 10 9" xfId="6720"/>
    <cellStyle name="Normal 3 12 3 2 11" xfId="6721"/>
    <cellStyle name="Normal 3 12 3 2 11 2" xfId="6722"/>
    <cellStyle name="Normal 3 12 3 2 11 3" xfId="6723"/>
    <cellStyle name="Normal 3 12 3 2 11 4" xfId="6724"/>
    <cellStyle name="Normal 3 12 3 2 11 5" xfId="6725"/>
    <cellStyle name="Normal 3 12 3 2 11 6" xfId="6726"/>
    <cellStyle name="Normal 3 12 3 2 11 7" xfId="6727"/>
    <cellStyle name="Normal 3 12 3 2 11 8" xfId="6728"/>
    <cellStyle name="Normal 3 12 3 2 12" xfId="6729"/>
    <cellStyle name="Normal 3 12 3 2 13" xfId="6730"/>
    <cellStyle name="Normal 3 12 3 2 14" xfId="6731"/>
    <cellStyle name="Normal 3 12 3 2 15" xfId="6732"/>
    <cellStyle name="Normal 3 12 3 2 16" xfId="6733"/>
    <cellStyle name="Normal 3 12 3 2 17" xfId="6734"/>
    <cellStyle name="Normal 3 12 3 2 2" xfId="6735"/>
    <cellStyle name="Normal 3 12 3 2 2 10" xfId="6736"/>
    <cellStyle name="Normal 3 12 3 2 2 2" xfId="6737"/>
    <cellStyle name="Normal 3 12 3 2 2 2 2" xfId="6738"/>
    <cellStyle name="Normal 3 12 3 2 2 2 2 2" xfId="6739"/>
    <cellStyle name="Normal 3 12 3 2 2 2 2 2 2" xfId="6740"/>
    <cellStyle name="Normal 3 12 3 2 2 2 2 2 3" xfId="6741"/>
    <cellStyle name="Normal 3 12 3 2 2 2 2 2 4" xfId="6742"/>
    <cellStyle name="Normal 3 12 3 2 2 2 2 2 5" xfId="6743"/>
    <cellStyle name="Normal 3 12 3 2 2 2 2 2 6" xfId="6744"/>
    <cellStyle name="Normal 3 12 3 2 2 2 2 2 7" xfId="6745"/>
    <cellStyle name="Normal 3 12 3 2 2 2 2 2 8" xfId="6746"/>
    <cellStyle name="Normal 3 12 3 2 2 2 2 3" xfId="6747"/>
    <cellStyle name="Normal 3 12 3 2 2 2 2 4" xfId="6748"/>
    <cellStyle name="Normal 3 12 3 2 2 2 2 5" xfId="6749"/>
    <cellStyle name="Normal 3 12 3 2 2 2 2 6" xfId="6750"/>
    <cellStyle name="Normal 3 12 3 2 2 2 2 7" xfId="6751"/>
    <cellStyle name="Normal 3 12 3 2 2 2 2 8" xfId="6752"/>
    <cellStyle name="Normal 3 12 3 2 2 2 3" xfId="6753"/>
    <cellStyle name="Normal 3 12 3 2 2 2 4" xfId="6754"/>
    <cellStyle name="Normal 3 12 3 2 2 2 5" xfId="6755"/>
    <cellStyle name="Normal 3 12 3 2 2 2 6" xfId="6756"/>
    <cellStyle name="Normal 3 12 3 2 2 2 7" xfId="6757"/>
    <cellStyle name="Normal 3 12 3 2 2 2 8" xfId="6758"/>
    <cellStyle name="Normal 3 12 3 2 2 2 9" xfId="6759"/>
    <cellStyle name="Normal 3 12 3 2 2 3" xfId="6760"/>
    <cellStyle name="Normal 3 12 3 2 2 4" xfId="6761"/>
    <cellStyle name="Normal 3 12 3 2 2 4 2" xfId="6762"/>
    <cellStyle name="Normal 3 12 3 2 2 4 3" xfId="6763"/>
    <cellStyle name="Normal 3 12 3 2 2 4 4" xfId="6764"/>
    <cellStyle name="Normal 3 12 3 2 2 4 5" xfId="6765"/>
    <cellStyle name="Normal 3 12 3 2 2 4 6" xfId="6766"/>
    <cellStyle name="Normal 3 12 3 2 2 4 7" xfId="6767"/>
    <cellStyle name="Normal 3 12 3 2 2 4 8" xfId="6768"/>
    <cellStyle name="Normal 3 12 3 2 2 5" xfId="6769"/>
    <cellStyle name="Normal 3 12 3 2 2 6" xfId="6770"/>
    <cellStyle name="Normal 3 12 3 2 2 7" xfId="6771"/>
    <cellStyle name="Normal 3 12 3 2 2 8" xfId="6772"/>
    <cellStyle name="Normal 3 12 3 2 2 9" xfId="6773"/>
    <cellStyle name="Normal 3 12 3 2 3" xfId="6774"/>
    <cellStyle name="Normal 3 12 3 2 4" xfId="6775"/>
    <cellStyle name="Normal 3 12 3 2 5" xfId="6776"/>
    <cellStyle name="Normal 3 12 3 2 6" xfId="6777"/>
    <cellStyle name="Normal 3 12 3 2 7" xfId="6778"/>
    <cellStyle name="Normal 3 12 3 2 8" xfId="6779"/>
    <cellStyle name="Normal 3 12 3 2 9" xfId="6780"/>
    <cellStyle name="Normal 3 12 3 3" xfId="6781"/>
    <cellStyle name="Normal 3 12 3 3 10" xfId="6782"/>
    <cellStyle name="Normal 3 12 3 3 2" xfId="6783"/>
    <cellStyle name="Normal 3 12 3 3 2 2" xfId="6784"/>
    <cellStyle name="Normal 3 12 3 3 2 2 2" xfId="6785"/>
    <cellStyle name="Normal 3 12 3 3 2 2 2 2" xfId="6786"/>
    <cellStyle name="Normal 3 12 3 3 2 2 2 3" xfId="6787"/>
    <cellStyle name="Normal 3 12 3 3 2 2 2 4" xfId="6788"/>
    <cellStyle name="Normal 3 12 3 3 2 2 2 5" xfId="6789"/>
    <cellStyle name="Normal 3 12 3 3 2 2 2 6" xfId="6790"/>
    <cellStyle name="Normal 3 12 3 3 2 2 2 7" xfId="6791"/>
    <cellStyle name="Normal 3 12 3 3 2 2 2 8" xfId="6792"/>
    <cellStyle name="Normal 3 12 3 3 2 2 3" xfId="6793"/>
    <cellStyle name="Normal 3 12 3 3 2 2 4" xfId="6794"/>
    <cellStyle name="Normal 3 12 3 3 2 2 5" xfId="6795"/>
    <cellStyle name="Normal 3 12 3 3 2 2 6" xfId="6796"/>
    <cellStyle name="Normal 3 12 3 3 2 2 7" xfId="6797"/>
    <cellStyle name="Normal 3 12 3 3 2 2 8" xfId="6798"/>
    <cellStyle name="Normal 3 12 3 3 2 3" xfId="6799"/>
    <cellStyle name="Normal 3 12 3 3 2 4" xfId="6800"/>
    <cellStyle name="Normal 3 12 3 3 2 5" xfId="6801"/>
    <cellStyle name="Normal 3 12 3 3 2 6" xfId="6802"/>
    <cellStyle name="Normal 3 12 3 3 2 7" xfId="6803"/>
    <cellStyle name="Normal 3 12 3 3 2 8" xfId="6804"/>
    <cellStyle name="Normal 3 12 3 3 2 9" xfId="6805"/>
    <cellStyle name="Normal 3 12 3 3 3" xfId="6806"/>
    <cellStyle name="Normal 3 12 3 3 4" xfId="6807"/>
    <cellStyle name="Normal 3 12 3 3 4 2" xfId="6808"/>
    <cellStyle name="Normal 3 12 3 3 4 3" xfId="6809"/>
    <cellStyle name="Normal 3 12 3 3 4 4" xfId="6810"/>
    <cellStyle name="Normal 3 12 3 3 4 5" xfId="6811"/>
    <cellStyle name="Normal 3 12 3 3 4 6" xfId="6812"/>
    <cellStyle name="Normal 3 12 3 3 4 7" xfId="6813"/>
    <cellStyle name="Normal 3 12 3 3 4 8" xfId="6814"/>
    <cellStyle name="Normal 3 12 3 3 5" xfId="6815"/>
    <cellStyle name="Normal 3 12 3 3 6" xfId="6816"/>
    <cellStyle name="Normal 3 12 3 3 7" xfId="6817"/>
    <cellStyle name="Normal 3 12 3 3 8" xfId="6818"/>
    <cellStyle name="Normal 3 12 3 3 9" xfId="6819"/>
    <cellStyle name="Normal 3 12 3 4" xfId="6820"/>
    <cellStyle name="Normal 3 12 3 5" xfId="6821"/>
    <cellStyle name="Normal 3 12 3 6" xfId="6822"/>
    <cellStyle name="Normal 3 12 3 7" xfId="6823"/>
    <cellStyle name="Normal 3 12 3 8" xfId="6824"/>
    <cellStyle name="Normal 3 12 3 9" xfId="6825"/>
    <cellStyle name="Normal 3 12 4" xfId="6826"/>
    <cellStyle name="Normal 3 12 5" xfId="6827"/>
    <cellStyle name="Normal 3 12 6" xfId="6828"/>
    <cellStyle name="Normal 3 12 7" xfId="6829"/>
    <cellStyle name="Normal 3 12 7 10" xfId="6830"/>
    <cellStyle name="Normal 3 12 7 2" xfId="6831"/>
    <cellStyle name="Normal 3 12 7 2 2" xfId="6832"/>
    <cellStyle name="Normal 3 12 7 2 2 2" xfId="6833"/>
    <cellStyle name="Normal 3 12 7 2 2 2 2" xfId="6834"/>
    <cellStyle name="Normal 3 12 7 2 2 2 3" xfId="6835"/>
    <cellStyle name="Normal 3 12 7 2 2 2 4" xfId="6836"/>
    <cellStyle name="Normal 3 12 7 2 2 2 5" xfId="6837"/>
    <cellStyle name="Normal 3 12 7 2 2 2 6" xfId="6838"/>
    <cellStyle name="Normal 3 12 7 2 2 2 7" xfId="6839"/>
    <cellStyle name="Normal 3 12 7 2 2 2 8" xfId="6840"/>
    <cellStyle name="Normal 3 12 7 2 2 3" xfId="6841"/>
    <cellStyle name="Normal 3 12 7 2 2 4" xfId="6842"/>
    <cellStyle name="Normal 3 12 7 2 2 5" xfId="6843"/>
    <cellStyle name="Normal 3 12 7 2 2 6" xfId="6844"/>
    <cellStyle name="Normal 3 12 7 2 2 7" xfId="6845"/>
    <cellStyle name="Normal 3 12 7 2 2 8" xfId="6846"/>
    <cellStyle name="Normal 3 12 7 2 3" xfId="6847"/>
    <cellStyle name="Normal 3 12 7 2 4" xfId="6848"/>
    <cellStyle name="Normal 3 12 7 2 5" xfId="6849"/>
    <cellStyle name="Normal 3 12 7 2 6" xfId="6850"/>
    <cellStyle name="Normal 3 12 7 2 7" xfId="6851"/>
    <cellStyle name="Normal 3 12 7 2 8" xfId="6852"/>
    <cellStyle name="Normal 3 12 7 2 9" xfId="6853"/>
    <cellStyle name="Normal 3 12 7 3" xfId="6854"/>
    <cellStyle name="Normal 3 12 7 4" xfId="6855"/>
    <cellStyle name="Normal 3 12 7 4 2" xfId="6856"/>
    <cellStyle name="Normal 3 12 7 4 3" xfId="6857"/>
    <cellStyle name="Normal 3 12 7 4 4" xfId="6858"/>
    <cellStyle name="Normal 3 12 7 4 5" xfId="6859"/>
    <cellStyle name="Normal 3 12 7 4 6" xfId="6860"/>
    <cellStyle name="Normal 3 12 7 4 7" xfId="6861"/>
    <cellStyle name="Normal 3 12 7 4 8" xfId="6862"/>
    <cellStyle name="Normal 3 12 7 5" xfId="6863"/>
    <cellStyle name="Normal 3 12 7 6" xfId="6864"/>
    <cellStyle name="Normal 3 12 7 7" xfId="6865"/>
    <cellStyle name="Normal 3 12 7 8" xfId="6866"/>
    <cellStyle name="Normal 3 12 7 9" xfId="6867"/>
    <cellStyle name="Normal 3 12 8" xfId="6868"/>
    <cellStyle name="Normal 3 12 9" xfId="6869"/>
    <cellStyle name="Normal 3 13" xfId="6870"/>
    <cellStyle name="Normal 3 14" xfId="6871"/>
    <cellStyle name="Normal 3 15" xfId="6872"/>
    <cellStyle name="Normal 3 16" xfId="6873"/>
    <cellStyle name="Normal 3 17" xfId="6874"/>
    <cellStyle name="Normal 3 18" xfId="6875"/>
    <cellStyle name="Normal 3 19" xfId="6876"/>
    <cellStyle name="Normal 3 2" xfId="6877"/>
    <cellStyle name="Normal 3 2 10" xfId="6878"/>
    <cellStyle name="Normal 3 2 11" xfId="6879"/>
    <cellStyle name="Normal 3 2 12" xfId="6880"/>
    <cellStyle name="Normal 3 2 12 10" xfId="6881"/>
    <cellStyle name="Normal 3 2 12 11" xfId="6882"/>
    <cellStyle name="Normal 3 2 12 12" xfId="6883"/>
    <cellStyle name="Normal 3 2 12 13" xfId="6884"/>
    <cellStyle name="Normal 3 2 12 14" xfId="6885"/>
    <cellStyle name="Normal 3 2 12 15" xfId="6886"/>
    <cellStyle name="Normal 3 2 12 15 2" xfId="6887"/>
    <cellStyle name="Normal 3 2 12 15 2 2" xfId="6888"/>
    <cellStyle name="Normal 3 2 12 15 2 2 2" xfId="6889"/>
    <cellStyle name="Normal 3 2 12 15 2 2 3" xfId="6890"/>
    <cellStyle name="Normal 3 2 12 15 2 2 4" xfId="6891"/>
    <cellStyle name="Normal 3 2 12 15 2 2 5" xfId="6892"/>
    <cellStyle name="Normal 3 2 12 15 2 2 6" xfId="6893"/>
    <cellStyle name="Normal 3 2 12 15 2 2 7" xfId="6894"/>
    <cellStyle name="Normal 3 2 12 15 2 2 8" xfId="6895"/>
    <cellStyle name="Normal 3 2 12 15 2 3" xfId="6896"/>
    <cellStyle name="Normal 3 2 12 15 2 4" xfId="6897"/>
    <cellStyle name="Normal 3 2 12 15 2 5" xfId="6898"/>
    <cellStyle name="Normal 3 2 12 15 2 6" xfId="6899"/>
    <cellStyle name="Normal 3 2 12 15 2 7" xfId="6900"/>
    <cellStyle name="Normal 3 2 12 15 2 8" xfId="6901"/>
    <cellStyle name="Normal 3 2 12 15 3" xfId="6902"/>
    <cellStyle name="Normal 3 2 12 15 4" xfId="6903"/>
    <cellStyle name="Normal 3 2 12 15 5" xfId="6904"/>
    <cellStyle name="Normal 3 2 12 15 6" xfId="6905"/>
    <cellStyle name="Normal 3 2 12 15 7" xfId="6906"/>
    <cellStyle name="Normal 3 2 12 15 8" xfId="6907"/>
    <cellStyle name="Normal 3 2 12 15 9" xfId="6908"/>
    <cellStyle name="Normal 3 2 12 16" xfId="6909"/>
    <cellStyle name="Normal 3 2 12 16 2" xfId="6910"/>
    <cellStyle name="Normal 3 2 12 16 3" xfId="6911"/>
    <cellStyle name="Normal 3 2 12 16 4" xfId="6912"/>
    <cellStyle name="Normal 3 2 12 16 5" xfId="6913"/>
    <cellStyle name="Normal 3 2 12 16 6" xfId="6914"/>
    <cellStyle name="Normal 3 2 12 16 7" xfId="6915"/>
    <cellStyle name="Normal 3 2 12 16 8" xfId="6916"/>
    <cellStyle name="Normal 3 2 12 17" xfId="6917"/>
    <cellStyle name="Normal 3 2 12 18" xfId="6918"/>
    <cellStyle name="Normal 3 2 12 19" xfId="6919"/>
    <cellStyle name="Normal 3 2 12 2" xfId="6920"/>
    <cellStyle name="Normal 3 2 12 2 10" xfId="6921"/>
    <cellStyle name="Normal 3 2 12 2 11" xfId="6922"/>
    <cellStyle name="Normal 3 2 12 2 12" xfId="6923"/>
    <cellStyle name="Normal 3 2 12 2 13" xfId="6924"/>
    <cellStyle name="Normal 3 2 12 2 14" xfId="6925"/>
    <cellStyle name="Normal 3 2 12 2 15" xfId="6926"/>
    <cellStyle name="Normal 3 2 12 2 15 2" xfId="6927"/>
    <cellStyle name="Normal 3 2 12 2 15 2 2" xfId="6928"/>
    <cellStyle name="Normal 3 2 12 2 15 2 2 2" xfId="6929"/>
    <cellStyle name="Normal 3 2 12 2 15 2 2 3" xfId="6930"/>
    <cellStyle name="Normal 3 2 12 2 15 2 2 4" xfId="6931"/>
    <cellStyle name="Normal 3 2 12 2 15 2 2 5" xfId="6932"/>
    <cellStyle name="Normal 3 2 12 2 15 2 2 6" xfId="6933"/>
    <cellStyle name="Normal 3 2 12 2 15 2 2 7" xfId="6934"/>
    <cellStyle name="Normal 3 2 12 2 15 2 2 8" xfId="6935"/>
    <cellStyle name="Normal 3 2 12 2 15 2 3" xfId="6936"/>
    <cellStyle name="Normal 3 2 12 2 15 2 4" xfId="6937"/>
    <cellStyle name="Normal 3 2 12 2 15 2 5" xfId="6938"/>
    <cellStyle name="Normal 3 2 12 2 15 2 6" xfId="6939"/>
    <cellStyle name="Normal 3 2 12 2 15 2 7" xfId="6940"/>
    <cellStyle name="Normal 3 2 12 2 15 2 8" xfId="6941"/>
    <cellStyle name="Normal 3 2 12 2 15 3" xfId="6942"/>
    <cellStyle name="Normal 3 2 12 2 15 4" xfId="6943"/>
    <cellStyle name="Normal 3 2 12 2 15 5" xfId="6944"/>
    <cellStyle name="Normal 3 2 12 2 15 6" xfId="6945"/>
    <cellStyle name="Normal 3 2 12 2 15 7" xfId="6946"/>
    <cellStyle name="Normal 3 2 12 2 15 8" xfId="6947"/>
    <cellStyle name="Normal 3 2 12 2 15 9" xfId="6948"/>
    <cellStyle name="Normal 3 2 12 2 16" xfId="6949"/>
    <cellStyle name="Normal 3 2 12 2 16 2" xfId="6950"/>
    <cellStyle name="Normal 3 2 12 2 16 3" xfId="6951"/>
    <cellStyle name="Normal 3 2 12 2 16 4" xfId="6952"/>
    <cellStyle name="Normal 3 2 12 2 16 5" xfId="6953"/>
    <cellStyle name="Normal 3 2 12 2 16 6" xfId="6954"/>
    <cellStyle name="Normal 3 2 12 2 16 7" xfId="6955"/>
    <cellStyle name="Normal 3 2 12 2 16 8" xfId="6956"/>
    <cellStyle name="Normal 3 2 12 2 17" xfId="6957"/>
    <cellStyle name="Normal 3 2 12 2 18" xfId="6958"/>
    <cellStyle name="Normal 3 2 12 2 19" xfId="6959"/>
    <cellStyle name="Normal 3 2 12 2 2" xfId="6960"/>
    <cellStyle name="Normal 3 2 12 2 2 10" xfId="6961"/>
    <cellStyle name="Normal 3 2 12 2 2 10 2" xfId="6962"/>
    <cellStyle name="Normal 3 2 12 2 2 10 2 2" xfId="6963"/>
    <cellStyle name="Normal 3 2 12 2 2 10 2 2 2" xfId="6964"/>
    <cellStyle name="Normal 3 2 12 2 2 10 2 2 3" xfId="6965"/>
    <cellStyle name="Normal 3 2 12 2 2 10 2 2 4" xfId="6966"/>
    <cellStyle name="Normal 3 2 12 2 2 10 2 2 5" xfId="6967"/>
    <cellStyle name="Normal 3 2 12 2 2 10 2 2 6" xfId="6968"/>
    <cellStyle name="Normal 3 2 12 2 2 10 2 2 7" xfId="6969"/>
    <cellStyle name="Normal 3 2 12 2 2 10 2 2 8" xfId="6970"/>
    <cellStyle name="Normal 3 2 12 2 2 10 2 3" xfId="6971"/>
    <cellStyle name="Normal 3 2 12 2 2 10 2 4" xfId="6972"/>
    <cellStyle name="Normal 3 2 12 2 2 10 2 5" xfId="6973"/>
    <cellStyle name="Normal 3 2 12 2 2 10 2 6" xfId="6974"/>
    <cellStyle name="Normal 3 2 12 2 2 10 2 7" xfId="6975"/>
    <cellStyle name="Normal 3 2 12 2 2 10 2 8" xfId="6976"/>
    <cellStyle name="Normal 3 2 12 2 2 10 3" xfId="6977"/>
    <cellStyle name="Normal 3 2 12 2 2 10 4" xfId="6978"/>
    <cellStyle name="Normal 3 2 12 2 2 10 5" xfId="6979"/>
    <cellStyle name="Normal 3 2 12 2 2 10 6" xfId="6980"/>
    <cellStyle name="Normal 3 2 12 2 2 10 7" xfId="6981"/>
    <cellStyle name="Normal 3 2 12 2 2 10 8" xfId="6982"/>
    <cellStyle name="Normal 3 2 12 2 2 10 9" xfId="6983"/>
    <cellStyle name="Normal 3 2 12 2 2 11" xfId="6984"/>
    <cellStyle name="Normal 3 2 12 2 2 11 2" xfId="6985"/>
    <cellStyle name="Normal 3 2 12 2 2 11 3" xfId="6986"/>
    <cellStyle name="Normal 3 2 12 2 2 11 4" xfId="6987"/>
    <cellStyle name="Normal 3 2 12 2 2 11 5" xfId="6988"/>
    <cellStyle name="Normal 3 2 12 2 2 11 6" xfId="6989"/>
    <cellStyle name="Normal 3 2 12 2 2 11 7" xfId="6990"/>
    <cellStyle name="Normal 3 2 12 2 2 11 8" xfId="6991"/>
    <cellStyle name="Normal 3 2 12 2 2 12" xfId="6992"/>
    <cellStyle name="Normal 3 2 12 2 2 13" xfId="6993"/>
    <cellStyle name="Normal 3 2 12 2 2 14" xfId="6994"/>
    <cellStyle name="Normal 3 2 12 2 2 15" xfId="6995"/>
    <cellStyle name="Normal 3 2 12 2 2 16" xfId="6996"/>
    <cellStyle name="Normal 3 2 12 2 2 17" xfId="6997"/>
    <cellStyle name="Normal 3 2 12 2 2 2" xfId="6998"/>
    <cellStyle name="Normal 3 2 12 2 2 2 10" xfId="6999"/>
    <cellStyle name="Normal 3 2 12 2 2 2 10 2" xfId="7000"/>
    <cellStyle name="Normal 3 2 12 2 2 2 10 2 2" xfId="7001"/>
    <cellStyle name="Normal 3 2 12 2 2 2 10 2 2 2" xfId="7002"/>
    <cellStyle name="Normal 3 2 12 2 2 2 10 2 2 3" xfId="7003"/>
    <cellStyle name="Normal 3 2 12 2 2 2 10 2 2 4" xfId="7004"/>
    <cellStyle name="Normal 3 2 12 2 2 2 10 2 2 5" xfId="7005"/>
    <cellStyle name="Normal 3 2 12 2 2 2 10 2 2 6" xfId="7006"/>
    <cellStyle name="Normal 3 2 12 2 2 2 10 2 2 7" xfId="7007"/>
    <cellStyle name="Normal 3 2 12 2 2 2 10 2 2 8" xfId="7008"/>
    <cellStyle name="Normal 3 2 12 2 2 2 10 2 3" xfId="7009"/>
    <cellStyle name="Normal 3 2 12 2 2 2 10 2 4" xfId="7010"/>
    <cellStyle name="Normal 3 2 12 2 2 2 10 2 5" xfId="7011"/>
    <cellStyle name="Normal 3 2 12 2 2 2 10 2 6" xfId="7012"/>
    <cellStyle name="Normal 3 2 12 2 2 2 10 2 7" xfId="7013"/>
    <cellStyle name="Normal 3 2 12 2 2 2 10 2 8" xfId="7014"/>
    <cellStyle name="Normal 3 2 12 2 2 2 10 3" xfId="7015"/>
    <cellStyle name="Normal 3 2 12 2 2 2 10 4" xfId="7016"/>
    <cellStyle name="Normal 3 2 12 2 2 2 10 5" xfId="7017"/>
    <cellStyle name="Normal 3 2 12 2 2 2 10 6" xfId="7018"/>
    <cellStyle name="Normal 3 2 12 2 2 2 10 7" xfId="7019"/>
    <cellStyle name="Normal 3 2 12 2 2 2 10 8" xfId="7020"/>
    <cellStyle name="Normal 3 2 12 2 2 2 10 9" xfId="7021"/>
    <cellStyle name="Normal 3 2 12 2 2 2 11" xfId="7022"/>
    <cellStyle name="Normal 3 2 12 2 2 2 11 2" xfId="7023"/>
    <cellStyle name="Normal 3 2 12 2 2 2 11 3" xfId="7024"/>
    <cellStyle name="Normal 3 2 12 2 2 2 11 4" xfId="7025"/>
    <cellStyle name="Normal 3 2 12 2 2 2 11 5" xfId="7026"/>
    <cellStyle name="Normal 3 2 12 2 2 2 11 6" xfId="7027"/>
    <cellStyle name="Normal 3 2 12 2 2 2 11 7" xfId="7028"/>
    <cellStyle name="Normal 3 2 12 2 2 2 11 8" xfId="7029"/>
    <cellStyle name="Normal 3 2 12 2 2 2 12" xfId="7030"/>
    <cellStyle name="Normal 3 2 12 2 2 2 13" xfId="7031"/>
    <cellStyle name="Normal 3 2 12 2 2 2 14" xfId="7032"/>
    <cellStyle name="Normal 3 2 12 2 2 2 15" xfId="7033"/>
    <cellStyle name="Normal 3 2 12 2 2 2 16" xfId="7034"/>
    <cellStyle name="Normal 3 2 12 2 2 2 17" xfId="7035"/>
    <cellStyle name="Normal 3 2 12 2 2 2 2" xfId="7036"/>
    <cellStyle name="Normal 3 2 12 2 2 2 2 10" xfId="7037"/>
    <cellStyle name="Normal 3 2 12 2 2 2 2 2" xfId="7038"/>
    <cellStyle name="Normal 3 2 12 2 2 2 2 2 2" xfId="7039"/>
    <cellStyle name="Normal 3 2 12 2 2 2 2 2 2 2" xfId="7040"/>
    <cellStyle name="Normal 3 2 12 2 2 2 2 2 2 2 2" xfId="7041"/>
    <cellStyle name="Normal 3 2 12 2 2 2 2 2 2 2 3" xfId="7042"/>
    <cellStyle name="Normal 3 2 12 2 2 2 2 2 2 2 4" xfId="7043"/>
    <cellStyle name="Normal 3 2 12 2 2 2 2 2 2 2 5" xfId="7044"/>
    <cellStyle name="Normal 3 2 12 2 2 2 2 2 2 2 6" xfId="7045"/>
    <cellStyle name="Normal 3 2 12 2 2 2 2 2 2 2 7" xfId="7046"/>
    <cellStyle name="Normal 3 2 12 2 2 2 2 2 2 2 8" xfId="7047"/>
    <cellStyle name="Normal 3 2 12 2 2 2 2 2 2 3" xfId="7048"/>
    <cellStyle name="Normal 3 2 12 2 2 2 2 2 2 4" xfId="7049"/>
    <cellStyle name="Normal 3 2 12 2 2 2 2 2 2 5" xfId="7050"/>
    <cellStyle name="Normal 3 2 12 2 2 2 2 2 2 6" xfId="7051"/>
    <cellStyle name="Normal 3 2 12 2 2 2 2 2 2 7" xfId="7052"/>
    <cellStyle name="Normal 3 2 12 2 2 2 2 2 2 8" xfId="7053"/>
    <cellStyle name="Normal 3 2 12 2 2 2 2 2 3" xfId="7054"/>
    <cellStyle name="Normal 3 2 12 2 2 2 2 2 4" xfId="7055"/>
    <cellStyle name="Normal 3 2 12 2 2 2 2 2 5" xfId="7056"/>
    <cellStyle name="Normal 3 2 12 2 2 2 2 2 6" xfId="7057"/>
    <cellStyle name="Normal 3 2 12 2 2 2 2 2 7" xfId="7058"/>
    <cellStyle name="Normal 3 2 12 2 2 2 2 2 8" xfId="7059"/>
    <cellStyle name="Normal 3 2 12 2 2 2 2 2 9" xfId="7060"/>
    <cellStyle name="Normal 3 2 12 2 2 2 2 3" xfId="7061"/>
    <cellStyle name="Normal 3 2 12 2 2 2 2 4" xfId="7062"/>
    <cellStyle name="Normal 3 2 12 2 2 2 2 4 2" xfId="7063"/>
    <cellStyle name="Normal 3 2 12 2 2 2 2 4 3" xfId="7064"/>
    <cellStyle name="Normal 3 2 12 2 2 2 2 4 4" xfId="7065"/>
    <cellStyle name="Normal 3 2 12 2 2 2 2 4 5" xfId="7066"/>
    <cellStyle name="Normal 3 2 12 2 2 2 2 4 6" xfId="7067"/>
    <cellStyle name="Normal 3 2 12 2 2 2 2 4 7" xfId="7068"/>
    <cellStyle name="Normal 3 2 12 2 2 2 2 4 8" xfId="7069"/>
    <cellStyle name="Normal 3 2 12 2 2 2 2 5" xfId="7070"/>
    <cellStyle name="Normal 3 2 12 2 2 2 2 6" xfId="7071"/>
    <cellStyle name="Normal 3 2 12 2 2 2 2 7" xfId="7072"/>
    <cellStyle name="Normal 3 2 12 2 2 2 2 8" xfId="7073"/>
    <cellStyle name="Normal 3 2 12 2 2 2 2 9" xfId="7074"/>
    <cellStyle name="Normal 3 2 12 2 2 2 3" xfId="7075"/>
    <cellStyle name="Normal 3 2 12 2 2 2 4" xfId="7076"/>
    <cellStyle name="Normal 3 2 12 2 2 2 5" xfId="7077"/>
    <cellStyle name="Normal 3 2 12 2 2 2 6" xfId="7078"/>
    <cellStyle name="Normal 3 2 12 2 2 2 7" xfId="7079"/>
    <cellStyle name="Normal 3 2 12 2 2 2 8" xfId="7080"/>
    <cellStyle name="Normal 3 2 12 2 2 2 9" xfId="7081"/>
    <cellStyle name="Normal 3 2 12 2 2 3" xfId="7082"/>
    <cellStyle name="Normal 3 2 12 2 2 3 10" xfId="7083"/>
    <cellStyle name="Normal 3 2 12 2 2 3 2" xfId="7084"/>
    <cellStyle name="Normal 3 2 12 2 2 3 2 2" xfId="7085"/>
    <cellStyle name="Normal 3 2 12 2 2 3 2 2 2" xfId="7086"/>
    <cellStyle name="Normal 3 2 12 2 2 3 2 2 2 2" xfId="7087"/>
    <cellStyle name="Normal 3 2 12 2 2 3 2 2 2 3" xfId="7088"/>
    <cellStyle name="Normal 3 2 12 2 2 3 2 2 2 4" xfId="7089"/>
    <cellStyle name="Normal 3 2 12 2 2 3 2 2 2 5" xfId="7090"/>
    <cellStyle name="Normal 3 2 12 2 2 3 2 2 2 6" xfId="7091"/>
    <cellStyle name="Normal 3 2 12 2 2 3 2 2 2 7" xfId="7092"/>
    <cellStyle name="Normal 3 2 12 2 2 3 2 2 2 8" xfId="7093"/>
    <cellStyle name="Normal 3 2 12 2 2 3 2 2 3" xfId="7094"/>
    <cellStyle name="Normal 3 2 12 2 2 3 2 2 4" xfId="7095"/>
    <cellStyle name="Normal 3 2 12 2 2 3 2 2 5" xfId="7096"/>
    <cellStyle name="Normal 3 2 12 2 2 3 2 2 6" xfId="7097"/>
    <cellStyle name="Normal 3 2 12 2 2 3 2 2 7" xfId="7098"/>
    <cellStyle name="Normal 3 2 12 2 2 3 2 2 8" xfId="7099"/>
    <cellStyle name="Normal 3 2 12 2 2 3 2 3" xfId="7100"/>
    <cellStyle name="Normal 3 2 12 2 2 3 2 4" xfId="7101"/>
    <cellStyle name="Normal 3 2 12 2 2 3 2 5" xfId="7102"/>
    <cellStyle name="Normal 3 2 12 2 2 3 2 6" xfId="7103"/>
    <cellStyle name="Normal 3 2 12 2 2 3 2 7" xfId="7104"/>
    <cellStyle name="Normal 3 2 12 2 2 3 2 8" xfId="7105"/>
    <cellStyle name="Normal 3 2 12 2 2 3 2 9" xfId="7106"/>
    <cellStyle name="Normal 3 2 12 2 2 3 3" xfId="7107"/>
    <cellStyle name="Normal 3 2 12 2 2 3 4" xfId="7108"/>
    <cellStyle name="Normal 3 2 12 2 2 3 4 2" xfId="7109"/>
    <cellStyle name="Normal 3 2 12 2 2 3 4 3" xfId="7110"/>
    <cellStyle name="Normal 3 2 12 2 2 3 4 4" xfId="7111"/>
    <cellStyle name="Normal 3 2 12 2 2 3 4 5" xfId="7112"/>
    <cellStyle name="Normal 3 2 12 2 2 3 4 6" xfId="7113"/>
    <cellStyle name="Normal 3 2 12 2 2 3 4 7" xfId="7114"/>
    <cellStyle name="Normal 3 2 12 2 2 3 4 8" xfId="7115"/>
    <cellStyle name="Normal 3 2 12 2 2 3 5" xfId="7116"/>
    <cellStyle name="Normal 3 2 12 2 2 3 6" xfId="7117"/>
    <cellStyle name="Normal 3 2 12 2 2 3 7" xfId="7118"/>
    <cellStyle name="Normal 3 2 12 2 2 3 8" xfId="7119"/>
    <cellStyle name="Normal 3 2 12 2 2 3 9" xfId="7120"/>
    <cellStyle name="Normal 3 2 12 2 2 4" xfId="7121"/>
    <cellStyle name="Normal 3 2 12 2 2 5" xfId="7122"/>
    <cellStyle name="Normal 3 2 12 2 2 6" xfId="7123"/>
    <cellStyle name="Normal 3 2 12 2 2 7" xfId="7124"/>
    <cellStyle name="Normal 3 2 12 2 2 8" xfId="7125"/>
    <cellStyle name="Normal 3 2 12 2 2 9" xfId="7126"/>
    <cellStyle name="Normal 3 2 12 2 20" xfId="7127"/>
    <cellStyle name="Normal 3 2 12 2 21" xfId="7128"/>
    <cellStyle name="Normal 3 2 12 2 22" xfId="7129"/>
    <cellStyle name="Normal 3 2 12 2 3" xfId="7130"/>
    <cellStyle name="Normal 3 2 12 2 4" xfId="7131"/>
    <cellStyle name="Normal 3 2 12 2 5" xfId="7132"/>
    <cellStyle name="Normal 3 2 12 2 6" xfId="7133"/>
    <cellStyle name="Normal 3 2 12 2 7" xfId="7134"/>
    <cellStyle name="Normal 3 2 12 2 7 10" xfId="7135"/>
    <cellStyle name="Normal 3 2 12 2 7 2" xfId="7136"/>
    <cellStyle name="Normal 3 2 12 2 7 2 2" xfId="7137"/>
    <cellStyle name="Normal 3 2 12 2 7 2 2 2" xfId="7138"/>
    <cellStyle name="Normal 3 2 12 2 7 2 2 2 2" xfId="7139"/>
    <cellStyle name="Normal 3 2 12 2 7 2 2 2 3" xfId="7140"/>
    <cellStyle name="Normal 3 2 12 2 7 2 2 2 4" xfId="7141"/>
    <cellStyle name="Normal 3 2 12 2 7 2 2 2 5" xfId="7142"/>
    <cellStyle name="Normal 3 2 12 2 7 2 2 2 6" xfId="7143"/>
    <cellStyle name="Normal 3 2 12 2 7 2 2 2 7" xfId="7144"/>
    <cellStyle name="Normal 3 2 12 2 7 2 2 2 8" xfId="7145"/>
    <cellStyle name="Normal 3 2 12 2 7 2 2 3" xfId="7146"/>
    <cellStyle name="Normal 3 2 12 2 7 2 2 4" xfId="7147"/>
    <cellStyle name="Normal 3 2 12 2 7 2 2 5" xfId="7148"/>
    <cellStyle name="Normal 3 2 12 2 7 2 2 6" xfId="7149"/>
    <cellStyle name="Normal 3 2 12 2 7 2 2 7" xfId="7150"/>
    <cellStyle name="Normal 3 2 12 2 7 2 2 8" xfId="7151"/>
    <cellStyle name="Normal 3 2 12 2 7 2 3" xfId="7152"/>
    <cellStyle name="Normal 3 2 12 2 7 2 4" xfId="7153"/>
    <cellStyle name="Normal 3 2 12 2 7 2 5" xfId="7154"/>
    <cellStyle name="Normal 3 2 12 2 7 2 6" xfId="7155"/>
    <cellStyle name="Normal 3 2 12 2 7 2 7" xfId="7156"/>
    <cellStyle name="Normal 3 2 12 2 7 2 8" xfId="7157"/>
    <cellStyle name="Normal 3 2 12 2 7 2 9" xfId="7158"/>
    <cellStyle name="Normal 3 2 12 2 7 3" xfId="7159"/>
    <cellStyle name="Normal 3 2 12 2 7 4" xfId="7160"/>
    <cellStyle name="Normal 3 2 12 2 7 4 2" xfId="7161"/>
    <cellStyle name="Normal 3 2 12 2 7 4 3" xfId="7162"/>
    <cellStyle name="Normal 3 2 12 2 7 4 4" xfId="7163"/>
    <cellStyle name="Normal 3 2 12 2 7 4 5" xfId="7164"/>
    <cellStyle name="Normal 3 2 12 2 7 4 6" xfId="7165"/>
    <cellStyle name="Normal 3 2 12 2 7 4 7" xfId="7166"/>
    <cellStyle name="Normal 3 2 12 2 7 4 8" xfId="7167"/>
    <cellStyle name="Normal 3 2 12 2 7 5" xfId="7168"/>
    <cellStyle name="Normal 3 2 12 2 7 6" xfId="7169"/>
    <cellStyle name="Normal 3 2 12 2 7 7" xfId="7170"/>
    <cellStyle name="Normal 3 2 12 2 7 8" xfId="7171"/>
    <cellStyle name="Normal 3 2 12 2 7 9" xfId="7172"/>
    <cellStyle name="Normal 3 2 12 2 8" xfId="7173"/>
    <cellStyle name="Normal 3 2 12 2 9" xfId="7174"/>
    <cellStyle name="Normal 3 2 12 20" xfId="7175"/>
    <cellStyle name="Normal 3 2 12 21" xfId="7176"/>
    <cellStyle name="Normal 3 2 12 22" xfId="7177"/>
    <cellStyle name="Normal 3 2 12 3" xfId="7178"/>
    <cellStyle name="Normal 3 2 12 3 10" xfId="7179"/>
    <cellStyle name="Normal 3 2 12 3 10 2" xfId="7180"/>
    <cellStyle name="Normal 3 2 12 3 10 2 2" xfId="7181"/>
    <cellStyle name="Normal 3 2 12 3 10 2 2 2" xfId="7182"/>
    <cellStyle name="Normal 3 2 12 3 10 2 2 3" xfId="7183"/>
    <cellStyle name="Normal 3 2 12 3 10 2 2 4" xfId="7184"/>
    <cellStyle name="Normal 3 2 12 3 10 2 2 5" xfId="7185"/>
    <cellStyle name="Normal 3 2 12 3 10 2 2 6" xfId="7186"/>
    <cellStyle name="Normal 3 2 12 3 10 2 2 7" xfId="7187"/>
    <cellStyle name="Normal 3 2 12 3 10 2 2 8" xfId="7188"/>
    <cellStyle name="Normal 3 2 12 3 10 2 3" xfId="7189"/>
    <cellStyle name="Normal 3 2 12 3 10 2 4" xfId="7190"/>
    <cellStyle name="Normal 3 2 12 3 10 2 5" xfId="7191"/>
    <cellStyle name="Normal 3 2 12 3 10 2 6" xfId="7192"/>
    <cellStyle name="Normal 3 2 12 3 10 2 7" xfId="7193"/>
    <cellStyle name="Normal 3 2 12 3 10 2 8" xfId="7194"/>
    <cellStyle name="Normal 3 2 12 3 10 3" xfId="7195"/>
    <cellStyle name="Normal 3 2 12 3 10 4" xfId="7196"/>
    <cellStyle name="Normal 3 2 12 3 10 5" xfId="7197"/>
    <cellStyle name="Normal 3 2 12 3 10 6" xfId="7198"/>
    <cellStyle name="Normal 3 2 12 3 10 7" xfId="7199"/>
    <cellStyle name="Normal 3 2 12 3 10 8" xfId="7200"/>
    <cellStyle name="Normal 3 2 12 3 10 9" xfId="7201"/>
    <cellStyle name="Normal 3 2 12 3 11" xfId="7202"/>
    <cellStyle name="Normal 3 2 12 3 11 2" xfId="7203"/>
    <cellStyle name="Normal 3 2 12 3 11 3" xfId="7204"/>
    <cellStyle name="Normal 3 2 12 3 11 4" xfId="7205"/>
    <cellStyle name="Normal 3 2 12 3 11 5" xfId="7206"/>
    <cellStyle name="Normal 3 2 12 3 11 6" xfId="7207"/>
    <cellStyle name="Normal 3 2 12 3 11 7" xfId="7208"/>
    <cellStyle name="Normal 3 2 12 3 11 8" xfId="7209"/>
    <cellStyle name="Normal 3 2 12 3 12" xfId="7210"/>
    <cellStyle name="Normal 3 2 12 3 13" xfId="7211"/>
    <cellStyle name="Normal 3 2 12 3 14" xfId="7212"/>
    <cellStyle name="Normal 3 2 12 3 15" xfId="7213"/>
    <cellStyle name="Normal 3 2 12 3 16" xfId="7214"/>
    <cellStyle name="Normal 3 2 12 3 17" xfId="7215"/>
    <cellStyle name="Normal 3 2 12 3 2" xfId="7216"/>
    <cellStyle name="Normal 3 2 12 3 2 10" xfId="7217"/>
    <cellStyle name="Normal 3 2 12 3 2 10 2" xfId="7218"/>
    <cellStyle name="Normal 3 2 12 3 2 10 2 2" xfId="7219"/>
    <cellStyle name="Normal 3 2 12 3 2 10 2 2 2" xfId="7220"/>
    <cellStyle name="Normal 3 2 12 3 2 10 2 2 3" xfId="7221"/>
    <cellStyle name="Normal 3 2 12 3 2 10 2 2 4" xfId="7222"/>
    <cellStyle name="Normal 3 2 12 3 2 10 2 2 5" xfId="7223"/>
    <cellStyle name="Normal 3 2 12 3 2 10 2 2 6" xfId="7224"/>
    <cellStyle name="Normal 3 2 12 3 2 10 2 2 7" xfId="7225"/>
    <cellStyle name="Normal 3 2 12 3 2 10 2 2 8" xfId="7226"/>
    <cellStyle name="Normal 3 2 12 3 2 10 2 3" xfId="7227"/>
    <cellStyle name="Normal 3 2 12 3 2 10 2 4" xfId="7228"/>
    <cellStyle name="Normal 3 2 12 3 2 10 2 5" xfId="7229"/>
    <cellStyle name="Normal 3 2 12 3 2 10 2 6" xfId="7230"/>
    <cellStyle name="Normal 3 2 12 3 2 10 2 7" xfId="7231"/>
    <cellStyle name="Normal 3 2 12 3 2 10 2 8" xfId="7232"/>
    <cellStyle name="Normal 3 2 12 3 2 10 3" xfId="7233"/>
    <cellStyle name="Normal 3 2 12 3 2 10 4" xfId="7234"/>
    <cellStyle name="Normal 3 2 12 3 2 10 5" xfId="7235"/>
    <cellStyle name="Normal 3 2 12 3 2 10 6" xfId="7236"/>
    <cellStyle name="Normal 3 2 12 3 2 10 7" xfId="7237"/>
    <cellStyle name="Normal 3 2 12 3 2 10 8" xfId="7238"/>
    <cellStyle name="Normal 3 2 12 3 2 10 9" xfId="7239"/>
    <cellStyle name="Normal 3 2 12 3 2 11" xfId="7240"/>
    <cellStyle name="Normal 3 2 12 3 2 11 2" xfId="7241"/>
    <cellStyle name="Normal 3 2 12 3 2 11 3" xfId="7242"/>
    <cellStyle name="Normal 3 2 12 3 2 11 4" xfId="7243"/>
    <cellStyle name="Normal 3 2 12 3 2 11 5" xfId="7244"/>
    <cellStyle name="Normal 3 2 12 3 2 11 6" xfId="7245"/>
    <cellStyle name="Normal 3 2 12 3 2 11 7" xfId="7246"/>
    <cellStyle name="Normal 3 2 12 3 2 11 8" xfId="7247"/>
    <cellStyle name="Normal 3 2 12 3 2 12" xfId="7248"/>
    <cellStyle name="Normal 3 2 12 3 2 13" xfId="7249"/>
    <cellStyle name="Normal 3 2 12 3 2 14" xfId="7250"/>
    <cellStyle name="Normal 3 2 12 3 2 15" xfId="7251"/>
    <cellStyle name="Normal 3 2 12 3 2 16" xfId="7252"/>
    <cellStyle name="Normal 3 2 12 3 2 17" xfId="7253"/>
    <cellStyle name="Normal 3 2 12 3 2 2" xfId="7254"/>
    <cellStyle name="Normal 3 2 12 3 2 2 10" xfId="7255"/>
    <cellStyle name="Normal 3 2 12 3 2 2 2" xfId="7256"/>
    <cellStyle name="Normal 3 2 12 3 2 2 2 2" xfId="7257"/>
    <cellStyle name="Normal 3 2 12 3 2 2 2 2 2" xfId="7258"/>
    <cellStyle name="Normal 3 2 12 3 2 2 2 2 2 2" xfId="7259"/>
    <cellStyle name="Normal 3 2 12 3 2 2 2 2 2 3" xfId="7260"/>
    <cellStyle name="Normal 3 2 12 3 2 2 2 2 2 4" xfId="7261"/>
    <cellStyle name="Normal 3 2 12 3 2 2 2 2 2 5" xfId="7262"/>
    <cellStyle name="Normal 3 2 12 3 2 2 2 2 2 6" xfId="7263"/>
    <cellStyle name="Normal 3 2 12 3 2 2 2 2 2 7" xfId="7264"/>
    <cellStyle name="Normal 3 2 12 3 2 2 2 2 2 8" xfId="7265"/>
    <cellStyle name="Normal 3 2 12 3 2 2 2 2 3" xfId="7266"/>
    <cellStyle name="Normal 3 2 12 3 2 2 2 2 4" xfId="7267"/>
    <cellStyle name="Normal 3 2 12 3 2 2 2 2 5" xfId="7268"/>
    <cellStyle name="Normal 3 2 12 3 2 2 2 2 6" xfId="7269"/>
    <cellStyle name="Normal 3 2 12 3 2 2 2 2 7" xfId="7270"/>
    <cellStyle name="Normal 3 2 12 3 2 2 2 2 8" xfId="7271"/>
    <cellStyle name="Normal 3 2 12 3 2 2 2 3" xfId="7272"/>
    <cellStyle name="Normal 3 2 12 3 2 2 2 4" xfId="7273"/>
    <cellStyle name="Normal 3 2 12 3 2 2 2 5" xfId="7274"/>
    <cellStyle name="Normal 3 2 12 3 2 2 2 6" xfId="7275"/>
    <cellStyle name="Normal 3 2 12 3 2 2 2 7" xfId="7276"/>
    <cellStyle name="Normal 3 2 12 3 2 2 2 8" xfId="7277"/>
    <cellStyle name="Normal 3 2 12 3 2 2 2 9" xfId="7278"/>
    <cellStyle name="Normal 3 2 12 3 2 2 3" xfId="7279"/>
    <cellStyle name="Normal 3 2 12 3 2 2 4" xfId="7280"/>
    <cellStyle name="Normal 3 2 12 3 2 2 4 2" xfId="7281"/>
    <cellStyle name="Normal 3 2 12 3 2 2 4 3" xfId="7282"/>
    <cellStyle name="Normal 3 2 12 3 2 2 4 4" xfId="7283"/>
    <cellStyle name="Normal 3 2 12 3 2 2 4 5" xfId="7284"/>
    <cellStyle name="Normal 3 2 12 3 2 2 4 6" xfId="7285"/>
    <cellStyle name="Normal 3 2 12 3 2 2 4 7" xfId="7286"/>
    <cellStyle name="Normal 3 2 12 3 2 2 4 8" xfId="7287"/>
    <cellStyle name="Normal 3 2 12 3 2 2 5" xfId="7288"/>
    <cellStyle name="Normal 3 2 12 3 2 2 6" xfId="7289"/>
    <cellStyle name="Normal 3 2 12 3 2 2 7" xfId="7290"/>
    <cellStyle name="Normal 3 2 12 3 2 2 8" xfId="7291"/>
    <cellStyle name="Normal 3 2 12 3 2 2 9" xfId="7292"/>
    <cellStyle name="Normal 3 2 12 3 2 3" xfId="7293"/>
    <cellStyle name="Normal 3 2 12 3 2 4" xfId="7294"/>
    <cellStyle name="Normal 3 2 12 3 2 5" xfId="7295"/>
    <cellStyle name="Normal 3 2 12 3 2 6" xfId="7296"/>
    <cellStyle name="Normal 3 2 12 3 2 7" xfId="7297"/>
    <cellStyle name="Normal 3 2 12 3 2 8" xfId="7298"/>
    <cellStyle name="Normal 3 2 12 3 2 9" xfId="7299"/>
    <cellStyle name="Normal 3 2 12 3 3" xfId="7300"/>
    <cellStyle name="Normal 3 2 12 3 3 10" xfId="7301"/>
    <cellStyle name="Normal 3 2 12 3 3 2" xfId="7302"/>
    <cellStyle name="Normal 3 2 12 3 3 2 2" xfId="7303"/>
    <cellStyle name="Normal 3 2 12 3 3 2 2 2" xfId="7304"/>
    <cellStyle name="Normal 3 2 12 3 3 2 2 2 2" xfId="7305"/>
    <cellStyle name="Normal 3 2 12 3 3 2 2 2 3" xfId="7306"/>
    <cellStyle name="Normal 3 2 12 3 3 2 2 2 4" xfId="7307"/>
    <cellStyle name="Normal 3 2 12 3 3 2 2 2 5" xfId="7308"/>
    <cellStyle name="Normal 3 2 12 3 3 2 2 2 6" xfId="7309"/>
    <cellStyle name="Normal 3 2 12 3 3 2 2 2 7" xfId="7310"/>
    <cellStyle name="Normal 3 2 12 3 3 2 2 2 8" xfId="7311"/>
    <cellStyle name="Normal 3 2 12 3 3 2 2 3" xfId="7312"/>
    <cellStyle name="Normal 3 2 12 3 3 2 2 4" xfId="7313"/>
    <cellStyle name="Normal 3 2 12 3 3 2 2 5" xfId="7314"/>
    <cellStyle name="Normal 3 2 12 3 3 2 2 6" xfId="7315"/>
    <cellStyle name="Normal 3 2 12 3 3 2 2 7" xfId="7316"/>
    <cellStyle name="Normal 3 2 12 3 3 2 2 8" xfId="7317"/>
    <cellStyle name="Normal 3 2 12 3 3 2 3" xfId="7318"/>
    <cellStyle name="Normal 3 2 12 3 3 2 4" xfId="7319"/>
    <cellStyle name="Normal 3 2 12 3 3 2 5" xfId="7320"/>
    <cellStyle name="Normal 3 2 12 3 3 2 6" xfId="7321"/>
    <cellStyle name="Normal 3 2 12 3 3 2 7" xfId="7322"/>
    <cellStyle name="Normal 3 2 12 3 3 2 8" xfId="7323"/>
    <cellStyle name="Normal 3 2 12 3 3 2 9" xfId="7324"/>
    <cellStyle name="Normal 3 2 12 3 3 3" xfId="7325"/>
    <cellStyle name="Normal 3 2 12 3 3 4" xfId="7326"/>
    <cellStyle name="Normal 3 2 12 3 3 4 2" xfId="7327"/>
    <cellStyle name="Normal 3 2 12 3 3 4 3" xfId="7328"/>
    <cellStyle name="Normal 3 2 12 3 3 4 4" xfId="7329"/>
    <cellStyle name="Normal 3 2 12 3 3 4 5" xfId="7330"/>
    <cellStyle name="Normal 3 2 12 3 3 4 6" xfId="7331"/>
    <cellStyle name="Normal 3 2 12 3 3 4 7" xfId="7332"/>
    <cellStyle name="Normal 3 2 12 3 3 4 8" xfId="7333"/>
    <cellStyle name="Normal 3 2 12 3 3 5" xfId="7334"/>
    <cellStyle name="Normal 3 2 12 3 3 6" xfId="7335"/>
    <cellStyle name="Normal 3 2 12 3 3 7" xfId="7336"/>
    <cellStyle name="Normal 3 2 12 3 3 8" xfId="7337"/>
    <cellStyle name="Normal 3 2 12 3 3 9" xfId="7338"/>
    <cellStyle name="Normal 3 2 12 3 4" xfId="7339"/>
    <cellStyle name="Normal 3 2 12 3 5" xfId="7340"/>
    <cellStyle name="Normal 3 2 12 3 6" xfId="7341"/>
    <cellStyle name="Normal 3 2 12 3 7" xfId="7342"/>
    <cellStyle name="Normal 3 2 12 3 8" xfId="7343"/>
    <cellStyle name="Normal 3 2 12 3 9" xfId="7344"/>
    <cellStyle name="Normal 3 2 12 4" xfId="7345"/>
    <cellStyle name="Normal 3 2 12 5" xfId="7346"/>
    <cellStyle name="Normal 3 2 12 6" xfId="7347"/>
    <cellStyle name="Normal 3 2 12 7" xfId="7348"/>
    <cellStyle name="Normal 3 2 12 7 10" xfId="7349"/>
    <cellStyle name="Normal 3 2 12 7 2" xfId="7350"/>
    <cellStyle name="Normal 3 2 12 7 2 2" xfId="7351"/>
    <cellStyle name="Normal 3 2 12 7 2 2 2" xfId="7352"/>
    <cellStyle name="Normal 3 2 12 7 2 2 2 2" xfId="7353"/>
    <cellStyle name="Normal 3 2 12 7 2 2 2 3" xfId="7354"/>
    <cellStyle name="Normal 3 2 12 7 2 2 2 4" xfId="7355"/>
    <cellStyle name="Normal 3 2 12 7 2 2 2 5" xfId="7356"/>
    <cellStyle name="Normal 3 2 12 7 2 2 2 6" xfId="7357"/>
    <cellStyle name="Normal 3 2 12 7 2 2 2 7" xfId="7358"/>
    <cellStyle name="Normal 3 2 12 7 2 2 2 8" xfId="7359"/>
    <cellStyle name="Normal 3 2 12 7 2 2 3" xfId="7360"/>
    <cellStyle name="Normal 3 2 12 7 2 2 4" xfId="7361"/>
    <cellStyle name="Normal 3 2 12 7 2 2 5" xfId="7362"/>
    <cellStyle name="Normal 3 2 12 7 2 2 6" xfId="7363"/>
    <cellStyle name="Normal 3 2 12 7 2 2 7" xfId="7364"/>
    <cellStyle name="Normal 3 2 12 7 2 2 8" xfId="7365"/>
    <cellStyle name="Normal 3 2 12 7 2 3" xfId="7366"/>
    <cellStyle name="Normal 3 2 12 7 2 4" xfId="7367"/>
    <cellStyle name="Normal 3 2 12 7 2 5" xfId="7368"/>
    <cellStyle name="Normal 3 2 12 7 2 6" xfId="7369"/>
    <cellStyle name="Normal 3 2 12 7 2 7" xfId="7370"/>
    <cellStyle name="Normal 3 2 12 7 2 8" xfId="7371"/>
    <cellStyle name="Normal 3 2 12 7 2 9" xfId="7372"/>
    <cellStyle name="Normal 3 2 12 7 3" xfId="7373"/>
    <cellStyle name="Normal 3 2 12 7 4" xfId="7374"/>
    <cellStyle name="Normal 3 2 12 7 4 2" xfId="7375"/>
    <cellStyle name="Normal 3 2 12 7 4 3" xfId="7376"/>
    <cellStyle name="Normal 3 2 12 7 4 4" xfId="7377"/>
    <cellStyle name="Normal 3 2 12 7 4 5" xfId="7378"/>
    <cellStyle name="Normal 3 2 12 7 4 6" xfId="7379"/>
    <cellStyle name="Normal 3 2 12 7 4 7" xfId="7380"/>
    <cellStyle name="Normal 3 2 12 7 4 8" xfId="7381"/>
    <cellStyle name="Normal 3 2 12 7 5" xfId="7382"/>
    <cellStyle name="Normal 3 2 12 7 6" xfId="7383"/>
    <cellStyle name="Normal 3 2 12 7 7" xfId="7384"/>
    <cellStyle name="Normal 3 2 12 7 8" xfId="7385"/>
    <cellStyle name="Normal 3 2 12 7 9" xfId="7386"/>
    <cellStyle name="Normal 3 2 12 8" xfId="7387"/>
    <cellStyle name="Normal 3 2 12 9" xfId="7388"/>
    <cellStyle name="Normal 3 2 13" xfId="7389"/>
    <cellStyle name="Normal 3 2 14" xfId="7390"/>
    <cellStyle name="Normal 3 2 15" xfId="7391"/>
    <cellStyle name="Normal 3 2 16" xfId="7392"/>
    <cellStyle name="Normal 3 2 17" xfId="7393"/>
    <cellStyle name="Normal 3 2 18" xfId="7394"/>
    <cellStyle name="Normal 3 2 19" xfId="7395"/>
    <cellStyle name="Normal 3 2 2" xfId="7396"/>
    <cellStyle name="Normal 3 2 2 10" xfId="7397"/>
    <cellStyle name="Normal 3 2 2 11" xfId="7398"/>
    <cellStyle name="Normal 3 2 2 12" xfId="7399"/>
    <cellStyle name="Normal 3 2 2 13" xfId="7400"/>
    <cellStyle name="Normal 3 2 2 14" xfId="7401"/>
    <cellStyle name="Normal 3 2 2 15" xfId="7402"/>
    <cellStyle name="Normal 3 2 2 16" xfId="7403"/>
    <cellStyle name="Normal 3 2 2 17" xfId="7404"/>
    <cellStyle name="Normal 3 2 2 18" xfId="7405"/>
    <cellStyle name="Normal 3 2 2 19" xfId="7406"/>
    <cellStyle name="Normal 3 2 2 2" xfId="7407"/>
    <cellStyle name="Normal 3 2 2 2 10" xfId="7408"/>
    <cellStyle name="Normal 3 2 2 2 11" xfId="7409"/>
    <cellStyle name="Normal 3 2 2 2 12" xfId="7410"/>
    <cellStyle name="Normal 3 2 2 2 13" xfId="7411"/>
    <cellStyle name="Normal 3 2 2 2 14" xfId="7412"/>
    <cellStyle name="Normal 3 2 2 2 15" xfId="7413"/>
    <cellStyle name="Normal 3 2 2 2 16" xfId="7414"/>
    <cellStyle name="Normal 3 2 2 2 17" xfId="7415"/>
    <cellStyle name="Normal 3 2 2 2 18" xfId="7416"/>
    <cellStyle name="Normal 3 2 2 2 19" xfId="7417"/>
    <cellStyle name="Normal 3 2 2 2 2" xfId="7418"/>
    <cellStyle name="Normal 3 2 2 2 2 10" xfId="7419"/>
    <cellStyle name="Normal 3 2 2 2 2 11" xfId="7420"/>
    <cellStyle name="Normal 3 2 2 2 2 12" xfId="7421"/>
    <cellStyle name="Normal 3 2 2 2 2 13" xfId="7422"/>
    <cellStyle name="Normal 3 2 2 2 2 14" xfId="7423"/>
    <cellStyle name="Normal 3 2 2 2 2 15" xfId="7424"/>
    <cellStyle name="Normal 3 2 2 2 2 15 2" xfId="7425"/>
    <cellStyle name="Normal 3 2 2 2 2 15 2 2" xfId="7426"/>
    <cellStyle name="Normal 3 2 2 2 2 15 2 2 2" xfId="7427"/>
    <cellStyle name="Normal 3 2 2 2 2 15 2 2 3" xfId="7428"/>
    <cellStyle name="Normal 3 2 2 2 2 15 2 2 4" xfId="7429"/>
    <cellStyle name="Normal 3 2 2 2 2 15 2 2 5" xfId="7430"/>
    <cellStyle name="Normal 3 2 2 2 2 15 2 2 6" xfId="7431"/>
    <cellStyle name="Normal 3 2 2 2 2 15 2 2 7" xfId="7432"/>
    <cellStyle name="Normal 3 2 2 2 2 15 2 2 8" xfId="7433"/>
    <cellStyle name="Normal 3 2 2 2 2 15 2 3" xfId="7434"/>
    <cellStyle name="Normal 3 2 2 2 2 15 2 4" xfId="7435"/>
    <cellStyle name="Normal 3 2 2 2 2 15 2 5" xfId="7436"/>
    <cellStyle name="Normal 3 2 2 2 2 15 2 6" xfId="7437"/>
    <cellStyle name="Normal 3 2 2 2 2 15 2 7" xfId="7438"/>
    <cellStyle name="Normal 3 2 2 2 2 15 2 8" xfId="7439"/>
    <cellStyle name="Normal 3 2 2 2 2 15 3" xfId="7440"/>
    <cellStyle name="Normal 3 2 2 2 2 15 4" xfId="7441"/>
    <cellStyle name="Normal 3 2 2 2 2 15 5" xfId="7442"/>
    <cellStyle name="Normal 3 2 2 2 2 15 6" xfId="7443"/>
    <cellStyle name="Normal 3 2 2 2 2 15 7" xfId="7444"/>
    <cellStyle name="Normal 3 2 2 2 2 15 8" xfId="7445"/>
    <cellStyle name="Normal 3 2 2 2 2 15 9" xfId="7446"/>
    <cellStyle name="Normal 3 2 2 2 2 16" xfId="7447"/>
    <cellStyle name="Normal 3 2 2 2 2 16 2" xfId="7448"/>
    <cellStyle name="Normal 3 2 2 2 2 16 3" xfId="7449"/>
    <cellStyle name="Normal 3 2 2 2 2 16 4" xfId="7450"/>
    <cellStyle name="Normal 3 2 2 2 2 16 5" xfId="7451"/>
    <cellStyle name="Normal 3 2 2 2 2 16 6" xfId="7452"/>
    <cellStyle name="Normal 3 2 2 2 2 16 7" xfId="7453"/>
    <cellStyle name="Normal 3 2 2 2 2 16 8" xfId="7454"/>
    <cellStyle name="Normal 3 2 2 2 2 17" xfId="7455"/>
    <cellStyle name="Normal 3 2 2 2 2 18" xfId="7456"/>
    <cellStyle name="Normal 3 2 2 2 2 19" xfId="7457"/>
    <cellStyle name="Normal 3 2 2 2 2 2" xfId="7458"/>
    <cellStyle name="Normal 3 2 2 2 2 2 10" xfId="7459"/>
    <cellStyle name="Normal 3 2 2 2 2 2 11" xfId="7460"/>
    <cellStyle name="Normal 3 2 2 2 2 2 12" xfId="7461"/>
    <cellStyle name="Normal 3 2 2 2 2 2 13" xfId="7462"/>
    <cellStyle name="Normal 3 2 2 2 2 2 14" xfId="7463"/>
    <cellStyle name="Normal 3 2 2 2 2 2 15" xfId="7464"/>
    <cellStyle name="Normal 3 2 2 2 2 2 15 2" xfId="7465"/>
    <cellStyle name="Normal 3 2 2 2 2 2 15 2 2" xfId="7466"/>
    <cellStyle name="Normal 3 2 2 2 2 2 15 2 2 2" xfId="7467"/>
    <cellStyle name="Normal 3 2 2 2 2 2 15 2 2 3" xfId="7468"/>
    <cellStyle name="Normal 3 2 2 2 2 2 15 2 2 4" xfId="7469"/>
    <cellStyle name="Normal 3 2 2 2 2 2 15 2 2 5" xfId="7470"/>
    <cellStyle name="Normal 3 2 2 2 2 2 15 2 2 6" xfId="7471"/>
    <cellStyle name="Normal 3 2 2 2 2 2 15 2 2 7" xfId="7472"/>
    <cellStyle name="Normal 3 2 2 2 2 2 15 2 2 8" xfId="7473"/>
    <cellStyle name="Normal 3 2 2 2 2 2 15 2 3" xfId="7474"/>
    <cellStyle name="Normal 3 2 2 2 2 2 15 2 4" xfId="7475"/>
    <cellStyle name="Normal 3 2 2 2 2 2 15 2 5" xfId="7476"/>
    <cellStyle name="Normal 3 2 2 2 2 2 15 2 6" xfId="7477"/>
    <cellStyle name="Normal 3 2 2 2 2 2 15 2 7" xfId="7478"/>
    <cellStyle name="Normal 3 2 2 2 2 2 15 2 8" xfId="7479"/>
    <cellStyle name="Normal 3 2 2 2 2 2 15 3" xfId="7480"/>
    <cellStyle name="Normal 3 2 2 2 2 2 15 4" xfId="7481"/>
    <cellStyle name="Normal 3 2 2 2 2 2 15 5" xfId="7482"/>
    <cellStyle name="Normal 3 2 2 2 2 2 15 6" xfId="7483"/>
    <cellStyle name="Normal 3 2 2 2 2 2 15 7" xfId="7484"/>
    <cellStyle name="Normal 3 2 2 2 2 2 15 8" xfId="7485"/>
    <cellStyle name="Normal 3 2 2 2 2 2 15 9" xfId="7486"/>
    <cellStyle name="Normal 3 2 2 2 2 2 16" xfId="7487"/>
    <cellStyle name="Normal 3 2 2 2 2 2 16 2" xfId="7488"/>
    <cellStyle name="Normal 3 2 2 2 2 2 16 3" xfId="7489"/>
    <cellStyle name="Normal 3 2 2 2 2 2 16 4" xfId="7490"/>
    <cellStyle name="Normal 3 2 2 2 2 2 16 5" xfId="7491"/>
    <cellStyle name="Normal 3 2 2 2 2 2 16 6" xfId="7492"/>
    <cellStyle name="Normal 3 2 2 2 2 2 16 7" xfId="7493"/>
    <cellStyle name="Normal 3 2 2 2 2 2 16 8" xfId="7494"/>
    <cellStyle name="Normal 3 2 2 2 2 2 17" xfId="7495"/>
    <cellStyle name="Normal 3 2 2 2 2 2 18" xfId="7496"/>
    <cellStyle name="Normal 3 2 2 2 2 2 19" xfId="7497"/>
    <cellStyle name="Normal 3 2 2 2 2 2 2" xfId="7498"/>
    <cellStyle name="Normal 3 2 2 2 2 2 2 10" xfId="7499"/>
    <cellStyle name="Normal 3 2 2 2 2 2 2 10 2" xfId="7500"/>
    <cellStyle name="Normal 3 2 2 2 2 2 2 10 2 2" xfId="7501"/>
    <cellStyle name="Normal 3 2 2 2 2 2 2 10 2 2 2" xfId="7502"/>
    <cellStyle name="Normal 3 2 2 2 2 2 2 10 2 2 3" xfId="7503"/>
    <cellStyle name="Normal 3 2 2 2 2 2 2 10 2 2 4" xfId="7504"/>
    <cellStyle name="Normal 3 2 2 2 2 2 2 10 2 2 5" xfId="7505"/>
    <cellStyle name="Normal 3 2 2 2 2 2 2 10 2 2 6" xfId="7506"/>
    <cellStyle name="Normal 3 2 2 2 2 2 2 10 2 2 7" xfId="7507"/>
    <cellStyle name="Normal 3 2 2 2 2 2 2 10 2 2 8" xfId="7508"/>
    <cellStyle name="Normal 3 2 2 2 2 2 2 10 2 3" xfId="7509"/>
    <cellStyle name="Normal 3 2 2 2 2 2 2 10 2 4" xfId="7510"/>
    <cellStyle name="Normal 3 2 2 2 2 2 2 10 2 5" xfId="7511"/>
    <cellStyle name="Normal 3 2 2 2 2 2 2 10 2 6" xfId="7512"/>
    <cellStyle name="Normal 3 2 2 2 2 2 2 10 2 7" xfId="7513"/>
    <cellStyle name="Normal 3 2 2 2 2 2 2 10 2 8" xfId="7514"/>
    <cellStyle name="Normal 3 2 2 2 2 2 2 10 3" xfId="7515"/>
    <cellStyle name="Normal 3 2 2 2 2 2 2 10 4" xfId="7516"/>
    <cellStyle name="Normal 3 2 2 2 2 2 2 10 5" xfId="7517"/>
    <cellStyle name="Normal 3 2 2 2 2 2 2 10 6" xfId="7518"/>
    <cellStyle name="Normal 3 2 2 2 2 2 2 10 7" xfId="7519"/>
    <cellStyle name="Normal 3 2 2 2 2 2 2 10 8" xfId="7520"/>
    <cellStyle name="Normal 3 2 2 2 2 2 2 10 9" xfId="7521"/>
    <cellStyle name="Normal 3 2 2 2 2 2 2 11" xfId="7522"/>
    <cellStyle name="Normal 3 2 2 2 2 2 2 11 2" xfId="7523"/>
    <cellStyle name="Normal 3 2 2 2 2 2 2 11 3" xfId="7524"/>
    <cellStyle name="Normal 3 2 2 2 2 2 2 11 4" xfId="7525"/>
    <cellStyle name="Normal 3 2 2 2 2 2 2 11 5" xfId="7526"/>
    <cellStyle name="Normal 3 2 2 2 2 2 2 11 6" xfId="7527"/>
    <cellStyle name="Normal 3 2 2 2 2 2 2 11 7" xfId="7528"/>
    <cellStyle name="Normal 3 2 2 2 2 2 2 11 8" xfId="7529"/>
    <cellStyle name="Normal 3 2 2 2 2 2 2 12" xfId="7530"/>
    <cellStyle name="Normal 3 2 2 2 2 2 2 13" xfId="7531"/>
    <cellStyle name="Normal 3 2 2 2 2 2 2 14" xfId="7532"/>
    <cellStyle name="Normal 3 2 2 2 2 2 2 15" xfId="7533"/>
    <cellStyle name="Normal 3 2 2 2 2 2 2 16" xfId="7534"/>
    <cellStyle name="Normal 3 2 2 2 2 2 2 17" xfId="7535"/>
    <cellStyle name="Normal 3 2 2 2 2 2 2 2" xfId="7536"/>
    <cellStyle name="Normal 3 2 2 2 2 2 2 2 10" xfId="7537"/>
    <cellStyle name="Normal 3 2 2 2 2 2 2 2 10 2" xfId="7538"/>
    <cellStyle name="Normal 3 2 2 2 2 2 2 2 10 2 2" xfId="7539"/>
    <cellStyle name="Normal 3 2 2 2 2 2 2 2 10 2 2 2" xfId="7540"/>
    <cellStyle name="Normal 3 2 2 2 2 2 2 2 10 2 2 3" xfId="7541"/>
    <cellStyle name="Normal 3 2 2 2 2 2 2 2 10 2 2 4" xfId="7542"/>
    <cellStyle name="Normal 3 2 2 2 2 2 2 2 10 2 2 5" xfId="7543"/>
    <cellStyle name="Normal 3 2 2 2 2 2 2 2 10 2 2 6" xfId="7544"/>
    <cellStyle name="Normal 3 2 2 2 2 2 2 2 10 2 2 7" xfId="7545"/>
    <cellStyle name="Normal 3 2 2 2 2 2 2 2 10 2 2 8" xfId="7546"/>
    <cellStyle name="Normal 3 2 2 2 2 2 2 2 10 2 3" xfId="7547"/>
    <cellStyle name="Normal 3 2 2 2 2 2 2 2 10 2 4" xfId="7548"/>
    <cellStyle name="Normal 3 2 2 2 2 2 2 2 10 2 5" xfId="7549"/>
    <cellStyle name="Normal 3 2 2 2 2 2 2 2 10 2 6" xfId="7550"/>
    <cellStyle name="Normal 3 2 2 2 2 2 2 2 10 2 7" xfId="7551"/>
    <cellStyle name="Normal 3 2 2 2 2 2 2 2 10 2 8" xfId="7552"/>
    <cellStyle name="Normal 3 2 2 2 2 2 2 2 10 3" xfId="7553"/>
    <cellStyle name="Normal 3 2 2 2 2 2 2 2 10 4" xfId="7554"/>
    <cellStyle name="Normal 3 2 2 2 2 2 2 2 10 5" xfId="7555"/>
    <cellStyle name="Normal 3 2 2 2 2 2 2 2 10 6" xfId="7556"/>
    <cellStyle name="Normal 3 2 2 2 2 2 2 2 10 7" xfId="7557"/>
    <cellStyle name="Normal 3 2 2 2 2 2 2 2 10 8" xfId="7558"/>
    <cellStyle name="Normal 3 2 2 2 2 2 2 2 10 9" xfId="7559"/>
    <cellStyle name="Normal 3 2 2 2 2 2 2 2 11" xfId="7560"/>
    <cellStyle name="Normal 3 2 2 2 2 2 2 2 11 2" xfId="7561"/>
    <cellStyle name="Normal 3 2 2 2 2 2 2 2 11 3" xfId="7562"/>
    <cellStyle name="Normal 3 2 2 2 2 2 2 2 11 4" xfId="7563"/>
    <cellStyle name="Normal 3 2 2 2 2 2 2 2 11 5" xfId="7564"/>
    <cellStyle name="Normal 3 2 2 2 2 2 2 2 11 6" xfId="7565"/>
    <cellStyle name="Normal 3 2 2 2 2 2 2 2 11 7" xfId="7566"/>
    <cellStyle name="Normal 3 2 2 2 2 2 2 2 11 8" xfId="7567"/>
    <cellStyle name="Normal 3 2 2 2 2 2 2 2 12" xfId="7568"/>
    <cellStyle name="Normal 3 2 2 2 2 2 2 2 13" xfId="7569"/>
    <cellStyle name="Normal 3 2 2 2 2 2 2 2 14" xfId="7570"/>
    <cellStyle name="Normal 3 2 2 2 2 2 2 2 15" xfId="7571"/>
    <cellStyle name="Normal 3 2 2 2 2 2 2 2 16" xfId="7572"/>
    <cellStyle name="Normal 3 2 2 2 2 2 2 2 17" xfId="7573"/>
    <cellStyle name="Normal 3 2 2 2 2 2 2 2 2" xfId="7574"/>
    <cellStyle name="Normal 3 2 2 2 2 2 2 2 2 10" xfId="7575"/>
    <cellStyle name="Normal 3 2 2 2 2 2 2 2 2 2" xfId="7576"/>
    <cellStyle name="Normal 3 2 2 2 2 2 2 2 2 2 2" xfId="7577"/>
    <cellStyle name="Normal 3 2 2 2 2 2 2 2 2 2 2 2" xfId="7578"/>
    <cellStyle name="Normal 3 2 2 2 2 2 2 2 2 2 2 2 2" xfId="7579"/>
    <cellStyle name="Normal 3 2 2 2 2 2 2 2 2 2 2 2 3" xfId="7580"/>
    <cellStyle name="Normal 3 2 2 2 2 2 2 2 2 2 2 2 4" xfId="7581"/>
    <cellStyle name="Normal 3 2 2 2 2 2 2 2 2 2 2 2 5" xfId="7582"/>
    <cellStyle name="Normal 3 2 2 2 2 2 2 2 2 2 2 2 6" xfId="7583"/>
    <cellStyle name="Normal 3 2 2 2 2 2 2 2 2 2 2 2 7" xfId="7584"/>
    <cellStyle name="Normal 3 2 2 2 2 2 2 2 2 2 2 2 8" xfId="7585"/>
    <cellStyle name="Normal 3 2 2 2 2 2 2 2 2 2 2 3" xfId="7586"/>
    <cellStyle name="Normal 3 2 2 2 2 2 2 2 2 2 2 4" xfId="7587"/>
    <cellStyle name="Normal 3 2 2 2 2 2 2 2 2 2 2 5" xfId="7588"/>
    <cellStyle name="Normal 3 2 2 2 2 2 2 2 2 2 2 6" xfId="7589"/>
    <cellStyle name="Normal 3 2 2 2 2 2 2 2 2 2 2 7" xfId="7590"/>
    <cellStyle name="Normal 3 2 2 2 2 2 2 2 2 2 2 8" xfId="7591"/>
    <cellStyle name="Normal 3 2 2 2 2 2 2 2 2 2 3" xfId="7592"/>
    <cellStyle name="Normal 3 2 2 2 2 2 2 2 2 2 4" xfId="7593"/>
    <cellStyle name="Normal 3 2 2 2 2 2 2 2 2 2 5" xfId="7594"/>
    <cellStyle name="Normal 3 2 2 2 2 2 2 2 2 2 6" xfId="7595"/>
    <cellStyle name="Normal 3 2 2 2 2 2 2 2 2 2 7" xfId="7596"/>
    <cellStyle name="Normal 3 2 2 2 2 2 2 2 2 2 8" xfId="7597"/>
    <cellStyle name="Normal 3 2 2 2 2 2 2 2 2 2 9" xfId="7598"/>
    <cellStyle name="Normal 3 2 2 2 2 2 2 2 2 3" xfId="7599"/>
    <cellStyle name="Normal 3 2 2 2 2 2 2 2 2 4" xfId="7600"/>
    <cellStyle name="Normal 3 2 2 2 2 2 2 2 2 4 2" xfId="7601"/>
    <cellStyle name="Normal 3 2 2 2 2 2 2 2 2 4 3" xfId="7602"/>
    <cellStyle name="Normal 3 2 2 2 2 2 2 2 2 4 4" xfId="7603"/>
    <cellStyle name="Normal 3 2 2 2 2 2 2 2 2 4 5" xfId="7604"/>
    <cellStyle name="Normal 3 2 2 2 2 2 2 2 2 4 6" xfId="7605"/>
    <cellStyle name="Normal 3 2 2 2 2 2 2 2 2 4 7" xfId="7606"/>
    <cellStyle name="Normal 3 2 2 2 2 2 2 2 2 4 8" xfId="7607"/>
    <cellStyle name="Normal 3 2 2 2 2 2 2 2 2 5" xfId="7608"/>
    <cellStyle name="Normal 3 2 2 2 2 2 2 2 2 6" xfId="7609"/>
    <cellStyle name="Normal 3 2 2 2 2 2 2 2 2 7" xfId="7610"/>
    <cellStyle name="Normal 3 2 2 2 2 2 2 2 2 8" xfId="7611"/>
    <cellStyle name="Normal 3 2 2 2 2 2 2 2 2 9" xfId="7612"/>
    <cellStyle name="Normal 3 2 2 2 2 2 2 2 3" xfId="7613"/>
    <cellStyle name="Normal 3 2 2 2 2 2 2 2 4" xfId="7614"/>
    <cellStyle name="Normal 3 2 2 2 2 2 2 2 5" xfId="7615"/>
    <cellStyle name="Normal 3 2 2 2 2 2 2 2 6" xfId="7616"/>
    <cellStyle name="Normal 3 2 2 2 2 2 2 2 7" xfId="7617"/>
    <cellStyle name="Normal 3 2 2 2 2 2 2 2 8" xfId="7618"/>
    <cellStyle name="Normal 3 2 2 2 2 2 2 2 9" xfId="7619"/>
    <cellStyle name="Normal 3 2 2 2 2 2 2 3" xfId="7620"/>
    <cellStyle name="Normal 3 2 2 2 2 2 2 3 10" xfId="7621"/>
    <cellStyle name="Normal 3 2 2 2 2 2 2 3 2" xfId="7622"/>
    <cellStyle name="Normal 3 2 2 2 2 2 2 3 2 2" xfId="7623"/>
    <cellStyle name="Normal 3 2 2 2 2 2 2 3 2 2 2" xfId="7624"/>
    <cellStyle name="Normal 3 2 2 2 2 2 2 3 2 2 2 2" xfId="7625"/>
    <cellStyle name="Normal 3 2 2 2 2 2 2 3 2 2 2 3" xfId="7626"/>
    <cellStyle name="Normal 3 2 2 2 2 2 2 3 2 2 2 4" xfId="7627"/>
    <cellStyle name="Normal 3 2 2 2 2 2 2 3 2 2 2 5" xfId="7628"/>
    <cellStyle name="Normal 3 2 2 2 2 2 2 3 2 2 2 6" xfId="7629"/>
    <cellStyle name="Normal 3 2 2 2 2 2 2 3 2 2 2 7" xfId="7630"/>
    <cellStyle name="Normal 3 2 2 2 2 2 2 3 2 2 2 8" xfId="7631"/>
    <cellStyle name="Normal 3 2 2 2 2 2 2 3 2 2 3" xfId="7632"/>
    <cellStyle name="Normal 3 2 2 2 2 2 2 3 2 2 4" xfId="7633"/>
    <cellStyle name="Normal 3 2 2 2 2 2 2 3 2 2 5" xfId="7634"/>
    <cellStyle name="Normal 3 2 2 2 2 2 2 3 2 2 6" xfId="7635"/>
    <cellStyle name="Normal 3 2 2 2 2 2 2 3 2 2 7" xfId="7636"/>
    <cellStyle name="Normal 3 2 2 2 2 2 2 3 2 2 8" xfId="7637"/>
    <cellStyle name="Normal 3 2 2 2 2 2 2 3 2 3" xfId="7638"/>
    <cellStyle name="Normal 3 2 2 2 2 2 2 3 2 4" xfId="7639"/>
    <cellStyle name="Normal 3 2 2 2 2 2 2 3 2 5" xfId="7640"/>
    <cellStyle name="Normal 3 2 2 2 2 2 2 3 2 6" xfId="7641"/>
    <cellStyle name="Normal 3 2 2 2 2 2 2 3 2 7" xfId="7642"/>
    <cellStyle name="Normal 3 2 2 2 2 2 2 3 2 8" xfId="7643"/>
    <cellStyle name="Normal 3 2 2 2 2 2 2 3 2 9" xfId="7644"/>
    <cellStyle name="Normal 3 2 2 2 2 2 2 3 3" xfId="7645"/>
    <cellStyle name="Normal 3 2 2 2 2 2 2 3 4" xfId="7646"/>
    <cellStyle name="Normal 3 2 2 2 2 2 2 3 4 2" xfId="7647"/>
    <cellStyle name="Normal 3 2 2 2 2 2 2 3 4 3" xfId="7648"/>
    <cellStyle name="Normal 3 2 2 2 2 2 2 3 4 4" xfId="7649"/>
    <cellStyle name="Normal 3 2 2 2 2 2 2 3 4 5" xfId="7650"/>
    <cellStyle name="Normal 3 2 2 2 2 2 2 3 4 6" xfId="7651"/>
    <cellStyle name="Normal 3 2 2 2 2 2 2 3 4 7" xfId="7652"/>
    <cellStyle name="Normal 3 2 2 2 2 2 2 3 4 8" xfId="7653"/>
    <cellStyle name="Normal 3 2 2 2 2 2 2 3 5" xfId="7654"/>
    <cellStyle name="Normal 3 2 2 2 2 2 2 3 6" xfId="7655"/>
    <cellStyle name="Normal 3 2 2 2 2 2 2 3 7" xfId="7656"/>
    <cellStyle name="Normal 3 2 2 2 2 2 2 3 8" xfId="7657"/>
    <cellStyle name="Normal 3 2 2 2 2 2 2 3 9" xfId="7658"/>
    <cellStyle name="Normal 3 2 2 2 2 2 2 4" xfId="7659"/>
    <cellStyle name="Normal 3 2 2 2 2 2 2 5" xfId="7660"/>
    <cellStyle name="Normal 3 2 2 2 2 2 2 6" xfId="7661"/>
    <cellStyle name="Normal 3 2 2 2 2 2 2 7" xfId="7662"/>
    <cellStyle name="Normal 3 2 2 2 2 2 2 8" xfId="7663"/>
    <cellStyle name="Normal 3 2 2 2 2 2 2 9" xfId="7664"/>
    <cellStyle name="Normal 3 2 2 2 2 2 20" xfId="7665"/>
    <cellStyle name="Normal 3 2 2 2 2 2 21" xfId="7666"/>
    <cellStyle name="Normal 3 2 2 2 2 2 22" xfId="7667"/>
    <cellStyle name="Normal 3 2 2 2 2 2 3" xfId="7668"/>
    <cellStyle name="Normal 3 2 2 2 2 2 4" xfId="7669"/>
    <cellStyle name="Normal 3 2 2 2 2 2 5" xfId="7670"/>
    <cellStyle name="Normal 3 2 2 2 2 2 6" xfId="7671"/>
    <cellStyle name="Normal 3 2 2 2 2 2 7" xfId="7672"/>
    <cellStyle name="Normal 3 2 2 2 2 2 7 10" xfId="7673"/>
    <cellStyle name="Normal 3 2 2 2 2 2 7 2" xfId="7674"/>
    <cellStyle name="Normal 3 2 2 2 2 2 7 2 2" xfId="7675"/>
    <cellStyle name="Normal 3 2 2 2 2 2 7 2 2 2" xfId="7676"/>
    <cellStyle name="Normal 3 2 2 2 2 2 7 2 2 2 2" xfId="7677"/>
    <cellStyle name="Normal 3 2 2 2 2 2 7 2 2 2 3" xfId="7678"/>
    <cellStyle name="Normal 3 2 2 2 2 2 7 2 2 2 4" xfId="7679"/>
    <cellStyle name="Normal 3 2 2 2 2 2 7 2 2 2 5" xfId="7680"/>
    <cellStyle name="Normal 3 2 2 2 2 2 7 2 2 2 6" xfId="7681"/>
    <cellStyle name="Normal 3 2 2 2 2 2 7 2 2 2 7" xfId="7682"/>
    <cellStyle name="Normal 3 2 2 2 2 2 7 2 2 2 8" xfId="7683"/>
    <cellStyle name="Normal 3 2 2 2 2 2 7 2 2 3" xfId="7684"/>
    <cellStyle name="Normal 3 2 2 2 2 2 7 2 2 4" xfId="7685"/>
    <cellStyle name="Normal 3 2 2 2 2 2 7 2 2 5" xfId="7686"/>
    <cellStyle name="Normal 3 2 2 2 2 2 7 2 2 6" xfId="7687"/>
    <cellStyle name="Normal 3 2 2 2 2 2 7 2 2 7" xfId="7688"/>
    <cellStyle name="Normal 3 2 2 2 2 2 7 2 2 8" xfId="7689"/>
    <cellStyle name="Normal 3 2 2 2 2 2 7 2 3" xfId="7690"/>
    <cellStyle name="Normal 3 2 2 2 2 2 7 2 4" xfId="7691"/>
    <cellStyle name="Normal 3 2 2 2 2 2 7 2 5" xfId="7692"/>
    <cellStyle name="Normal 3 2 2 2 2 2 7 2 6" xfId="7693"/>
    <cellStyle name="Normal 3 2 2 2 2 2 7 2 7" xfId="7694"/>
    <cellStyle name="Normal 3 2 2 2 2 2 7 2 8" xfId="7695"/>
    <cellStyle name="Normal 3 2 2 2 2 2 7 2 9" xfId="7696"/>
    <cellStyle name="Normal 3 2 2 2 2 2 7 3" xfId="7697"/>
    <cellStyle name="Normal 3 2 2 2 2 2 7 4" xfId="7698"/>
    <cellStyle name="Normal 3 2 2 2 2 2 7 4 2" xfId="7699"/>
    <cellStyle name="Normal 3 2 2 2 2 2 7 4 3" xfId="7700"/>
    <cellStyle name="Normal 3 2 2 2 2 2 7 4 4" xfId="7701"/>
    <cellStyle name="Normal 3 2 2 2 2 2 7 4 5" xfId="7702"/>
    <cellStyle name="Normal 3 2 2 2 2 2 7 4 6" xfId="7703"/>
    <cellStyle name="Normal 3 2 2 2 2 2 7 4 7" xfId="7704"/>
    <cellStyle name="Normal 3 2 2 2 2 2 7 4 8" xfId="7705"/>
    <cellStyle name="Normal 3 2 2 2 2 2 7 5" xfId="7706"/>
    <cellStyle name="Normal 3 2 2 2 2 2 7 6" xfId="7707"/>
    <cellStyle name="Normal 3 2 2 2 2 2 7 7" xfId="7708"/>
    <cellStyle name="Normal 3 2 2 2 2 2 7 8" xfId="7709"/>
    <cellStyle name="Normal 3 2 2 2 2 2 7 9" xfId="7710"/>
    <cellStyle name="Normal 3 2 2 2 2 2 8" xfId="7711"/>
    <cellStyle name="Normal 3 2 2 2 2 2 9" xfId="7712"/>
    <cellStyle name="Normal 3 2 2 2 2 20" xfId="7713"/>
    <cellStyle name="Normal 3 2 2 2 2 21" xfId="7714"/>
    <cellStyle name="Normal 3 2 2 2 2 22" xfId="7715"/>
    <cellStyle name="Normal 3 2 2 2 2 3" xfId="7716"/>
    <cellStyle name="Normal 3 2 2 2 2 3 10" xfId="7717"/>
    <cellStyle name="Normal 3 2 2 2 2 3 10 2" xfId="7718"/>
    <cellStyle name="Normal 3 2 2 2 2 3 10 2 2" xfId="7719"/>
    <cellStyle name="Normal 3 2 2 2 2 3 10 2 2 2" xfId="7720"/>
    <cellStyle name="Normal 3 2 2 2 2 3 10 2 2 3" xfId="7721"/>
    <cellStyle name="Normal 3 2 2 2 2 3 10 2 2 4" xfId="7722"/>
    <cellStyle name="Normal 3 2 2 2 2 3 10 2 2 5" xfId="7723"/>
    <cellStyle name="Normal 3 2 2 2 2 3 10 2 2 6" xfId="7724"/>
    <cellStyle name="Normal 3 2 2 2 2 3 10 2 2 7" xfId="7725"/>
    <cellStyle name="Normal 3 2 2 2 2 3 10 2 2 8" xfId="7726"/>
    <cellStyle name="Normal 3 2 2 2 2 3 10 2 3" xfId="7727"/>
    <cellStyle name="Normal 3 2 2 2 2 3 10 2 4" xfId="7728"/>
    <cellStyle name="Normal 3 2 2 2 2 3 10 2 5" xfId="7729"/>
    <cellStyle name="Normal 3 2 2 2 2 3 10 2 6" xfId="7730"/>
    <cellStyle name="Normal 3 2 2 2 2 3 10 2 7" xfId="7731"/>
    <cellStyle name="Normal 3 2 2 2 2 3 10 2 8" xfId="7732"/>
    <cellStyle name="Normal 3 2 2 2 2 3 10 3" xfId="7733"/>
    <cellStyle name="Normal 3 2 2 2 2 3 10 4" xfId="7734"/>
    <cellStyle name="Normal 3 2 2 2 2 3 10 5" xfId="7735"/>
    <cellStyle name="Normal 3 2 2 2 2 3 10 6" xfId="7736"/>
    <cellStyle name="Normal 3 2 2 2 2 3 10 7" xfId="7737"/>
    <cellStyle name="Normal 3 2 2 2 2 3 10 8" xfId="7738"/>
    <cellStyle name="Normal 3 2 2 2 2 3 10 9" xfId="7739"/>
    <cellStyle name="Normal 3 2 2 2 2 3 11" xfId="7740"/>
    <cellStyle name="Normal 3 2 2 2 2 3 11 2" xfId="7741"/>
    <cellStyle name="Normal 3 2 2 2 2 3 11 3" xfId="7742"/>
    <cellStyle name="Normal 3 2 2 2 2 3 11 4" xfId="7743"/>
    <cellStyle name="Normal 3 2 2 2 2 3 11 5" xfId="7744"/>
    <cellStyle name="Normal 3 2 2 2 2 3 11 6" xfId="7745"/>
    <cellStyle name="Normal 3 2 2 2 2 3 11 7" xfId="7746"/>
    <cellStyle name="Normal 3 2 2 2 2 3 11 8" xfId="7747"/>
    <cellStyle name="Normal 3 2 2 2 2 3 12" xfId="7748"/>
    <cellStyle name="Normal 3 2 2 2 2 3 13" xfId="7749"/>
    <cellStyle name="Normal 3 2 2 2 2 3 14" xfId="7750"/>
    <cellStyle name="Normal 3 2 2 2 2 3 15" xfId="7751"/>
    <cellStyle name="Normal 3 2 2 2 2 3 16" xfId="7752"/>
    <cellStyle name="Normal 3 2 2 2 2 3 17" xfId="7753"/>
    <cellStyle name="Normal 3 2 2 2 2 3 2" xfId="7754"/>
    <cellStyle name="Normal 3 2 2 2 2 3 2 10" xfId="7755"/>
    <cellStyle name="Normal 3 2 2 2 2 3 2 10 2" xfId="7756"/>
    <cellStyle name="Normal 3 2 2 2 2 3 2 10 2 2" xfId="7757"/>
    <cellStyle name="Normal 3 2 2 2 2 3 2 10 2 2 2" xfId="7758"/>
    <cellStyle name="Normal 3 2 2 2 2 3 2 10 2 2 3" xfId="7759"/>
    <cellStyle name="Normal 3 2 2 2 2 3 2 10 2 2 4" xfId="7760"/>
    <cellStyle name="Normal 3 2 2 2 2 3 2 10 2 2 5" xfId="7761"/>
    <cellStyle name="Normal 3 2 2 2 2 3 2 10 2 2 6" xfId="7762"/>
    <cellStyle name="Normal 3 2 2 2 2 3 2 10 2 2 7" xfId="7763"/>
    <cellStyle name="Normal 3 2 2 2 2 3 2 10 2 2 8" xfId="7764"/>
    <cellStyle name="Normal 3 2 2 2 2 3 2 10 2 3" xfId="7765"/>
    <cellStyle name="Normal 3 2 2 2 2 3 2 10 2 4" xfId="7766"/>
    <cellStyle name="Normal 3 2 2 2 2 3 2 10 2 5" xfId="7767"/>
    <cellStyle name="Normal 3 2 2 2 2 3 2 10 2 6" xfId="7768"/>
    <cellStyle name="Normal 3 2 2 2 2 3 2 10 2 7" xfId="7769"/>
    <cellStyle name="Normal 3 2 2 2 2 3 2 10 2 8" xfId="7770"/>
    <cellStyle name="Normal 3 2 2 2 2 3 2 10 3" xfId="7771"/>
    <cellStyle name="Normal 3 2 2 2 2 3 2 10 4" xfId="7772"/>
    <cellStyle name="Normal 3 2 2 2 2 3 2 10 5" xfId="7773"/>
    <cellStyle name="Normal 3 2 2 2 2 3 2 10 6" xfId="7774"/>
    <cellStyle name="Normal 3 2 2 2 2 3 2 10 7" xfId="7775"/>
    <cellStyle name="Normal 3 2 2 2 2 3 2 10 8" xfId="7776"/>
    <cellStyle name="Normal 3 2 2 2 2 3 2 10 9" xfId="7777"/>
    <cellStyle name="Normal 3 2 2 2 2 3 2 11" xfId="7778"/>
    <cellStyle name="Normal 3 2 2 2 2 3 2 11 2" xfId="7779"/>
    <cellStyle name="Normal 3 2 2 2 2 3 2 11 3" xfId="7780"/>
    <cellStyle name="Normal 3 2 2 2 2 3 2 11 4" xfId="7781"/>
    <cellStyle name="Normal 3 2 2 2 2 3 2 11 5" xfId="7782"/>
    <cellStyle name="Normal 3 2 2 2 2 3 2 11 6" xfId="7783"/>
    <cellStyle name="Normal 3 2 2 2 2 3 2 11 7" xfId="7784"/>
    <cellStyle name="Normal 3 2 2 2 2 3 2 11 8" xfId="7785"/>
    <cellStyle name="Normal 3 2 2 2 2 3 2 12" xfId="7786"/>
    <cellStyle name="Normal 3 2 2 2 2 3 2 13" xfId="7787"/>
    <cellStyle name="Normal 3 2 2 2 2 3 2 14" xfId="7788"/>
    <cellStyle name="Normal 3 2 2 2 2 3 2 15" xfId="7789"/>
    <cellStyle name="Normal 3 2 2 2 2 3 2 16" xfId="7790"/>
    <cellStyle name="Normal 3 2 2 2 2 3 2 17" xfId="7791"/>
    <cellStyle name="Normal 3 2 2 2 2 3 2 2" xfId="7792"/>
    <cellStyle name="Normal 3 2 2 2 2 3 2 2 10" xfId="7793"/>
    <cellStyle name="Normal 3 2 2 2 2 3 2 2 2" xfId="7794"/>
    <cellStyle name="Normal 3 2 2 2 2 3 2 2 2 2" xfId="7795"/>
    <cellStyle name="Normal 3 2 2 2 2 3 2 2 2 2 2" xfId="7796"/>
    <cellStyle name="Normal 3 2 2 2 2 3 2 2 2 2 2 2" xfId="7797"/>
    <cellStyle name="Normal 3 2 2 2 2 3 2 2 2 2 2 3" xfId="7798"/>
    <cellStyle name="Normal 3 2 2 2 2 3 2 2 2 2 2 4" xfId="7799"/>
    <cellStyle name="Normal 3 2 2 2 2 3 2 2 2 2 2 5" xfId="7800"/>
    <cellStyle name="Normal 3 2 2 2 2 3 2 2 2 2 2 6" xfId="7801"/>
    <cellStyle name="Normal 3 2 2 2 2 3 2 2 2 2 2 7" xfId="7802"/>
    <cellStyle name="Normal 3 2 2 2 2 3 2 2 2 2 2 8" xfId="7803"/>
    <cellStyle name="Normal 3 2 2 2 2 3 2 2 2 2 3" xfId="7804"/>
    <cellStyle name="Normal 3 2 2 2 2 3 2 2 2 2 4" xfId="7805"/>
    <cellStyle name="Normal 3 2 2 2 2 3 2 2 2 2 5" xfId="7806"/>
    <cellStyle name="Normal 3 2 2 2 2 3 2 2 2 2 6" xfId="7807"/>
    <cellStyle name="Normal 3 2 2 2 2 3 2 2 2 2 7" xfId="7808"/>
    <cellStyle name="Normal 3 2 2 2 2 3 2 2 2 2 8" xfId="7809"/>
    <cellStyle name="Normal 3 2 2 2 2 3 2 2 2 3" xfId="7810"/>
    <cellStyle name="Normal 3 2 2 2 2 3 2 2 2 4" xfId="7811"/>
    <cellStyle name="Normal 3 2 2 2 2 3 2 2 2 5" xfId="7812"/>
    <cellStyle name="Normal 3 2 2 2 2 3 2 2 2 6" xfId="7813"/>
    <cellStyle name="Normal 3 2 2 2 2 3 2 2 2 7" xfId="7814"/>
    <cellStyle name="Normal 3 2 2 2 2 3 2 2 2 8" xfId="7815"/>
    <cellStyle name="Normal 3 2 2 2 2 3 2 2 2 9" xfId="7816"/>
    <cellStyle name="Normal 3 2 2 2 2 3 2 2 3" xfId="7817"/>
    <cellStyle name="Normal 3 2 2 2 2 3 2 2 4" xfId="7818"/>
    <cellStyle name="Normal 3 2 2 2 2 3 2 2 4 2" xfId="7819"/>
    <cellStyle name="Normal 3 2 2 2 2 3 2 2 4 3" xfId="7820"/>
    <cellStyle name="Normal 3 2 2 2 2 3 2 2 4 4" xfId="7821"/>
    <cellStyle name="Normal 3 2 2 2 2 3 2 2 4 5" xfId="7822"/>
    <cellStyle name="Normal 3 2 2 2 2 3 2 2 4 6" xfId="7823"/>
    <cellStyle name="Normal 3 2 2 2 2 3 2 2 4 7" xfId="7824"/>
    <cellStyle name="Normal 3 2 2 2 2 3 2 2 4 8" xfId="7825"/>
    <cellStyle name="Normal 3 2 2 2 2 3 2 2 5" xfId="7826"/>
    <cellStyle name="Normal 3 2 2 2 2 3 2 2 6" xfId="7827"/>
    <cellStyle name="Normal 3 2 2 2 2 3 2 2 7" xfId="7828"/>
    <cellStyle name="Normal 3 2 2 2 2 3 2 2 8" xfId="7829"/>
    <cellStyle name="Normal 3 2 2 2 2 3 2 2 9" xfId="7830"/>
    <cellStyle name="Normal 3 2 2 2 2 3 2 3" xfId="7831"/>
    <cellStyle name="Normal 3 2 2 2 2 3 2 4" xfId="7832"/>
    <cellStyle name="Normal 3 2 2 2 2 3 2 5" xfId="7833"/>
    <cellStyle name="Normal 3 2 2 2 2 3 2 6" xfId="7834"/>
    <cellStyle name="Normal 3 2 2 2 2 3 2 7" xfId="7835"/>
    <cellStyle name="Normal 3 2 2 2 2 3 2 8" xfId="7836"/>
    <cellStyle name="Normal 3 2 2 2 2 3 2 9" xfId="7837"/>
    <cellStyle name="Normal 3 2 2 2 2 3 3" xfId="7838"/>
    <cellStyle name="Normal 3 2 2 2 2 3 3 10" xfId="7839"/>
    <cellStyle name="Normal 3 2 2 2 2 3 3 2" xfId="7840"/>
    <cellStyle name="Normal 3 2 2 2 2 3 3 2 2" xfId="7841"/>
    <cellStyle name="Normal 3 2 2 2 2 3 3 2 2 2" xfId="7842"/>
    <cellStyle name="Normal 3 2 2 2 2 3 3 2 2 2 2" xfId="7843"/>
    <cellStyle name="Normal 3 2 2 2 2 3 3 2 2 2 3" xfId="7844"/>
    <cellStyle name="Normal 3 2 2 2 2 3 3 2 2 2 4" xfId="7845"/>
    <cellStyle name="Normal 3 2 2 2 2 3 3 2 2 2 5" xfId="7846"/>
    <cellStyle name="Normal 3 2 2 2 2 3 3 2 2 2 6" xfId="7847"/>
    <cellStyle name="Normal 3 2 2 2 2 3 3 2 2 2 7" xfId="7848"/>
    <cellStyle name="Normal 3 2 2 2 2 3 3 2 2 2 8" xfId="7849"/>
    <cellStyle name="Normal 3 2 2 2 2 3 3 2 2 3" xfId="7850"/>
    <cellStyle name="Normal 3 2 2 2 2 3 3 2 2 4" xfId="7851"/>
    <cellStyle name="Normal 3 2 2 2 2 3 3 2 2 5" xfId="7852"/>
    <cellStyle name="Normal 3 2 2 2 2 3 3 2 2 6" xfId="7853"/>
    <cellStyle name="Normal 3 2 2 2 2 3 3 2 2 7" xfId="7854"/>
    <cellStyle name="Normal 3 2 2 2 2 3 3 2 2 8" xfId="7855"/>
    <cellStyle name="Normal 3 2 2 2 2 3 3 2 3" xfId="7856"/>
    <cellStyle name="Normal 3 2 2 2 2 3 3 2 4" xfId="7857"/>
    <cellStyle name="Normal 3 2 2 2 2 3 3 2 5" xfId="7858"/>
    <cellStyle name="Normal 3 2 2 2 2 3 3 2 6" xfId="7859"/>
    <cellStyle name="Normal 3 2 2 2 2 3 3 2 7" xfId="7860"/>
    <cellStyle name="Normal 3 2 2 2 2 3 3 2 8" xfId="7861"/>
    <cellStyle name="Normal 3 2 2 2 2 3 3 2 9" xfId="7862"/>
    <cellStyle name="Normal 3 2 2 2 2 3 3 3" xfId="7863"/>
    <cellStyle name="Normal 3 2 2 2 2 3 3 4" xfId="7864"/>
    <cellStyle name="Normal 3 2 2 2 2 3 3 4 2" xfId="7865"/>
    <cellStyle name="Normal 3 2 2 2 2 3 3 4 3" xfId="7866"/>
    <cellStyle name="Normal 3 2 2 2 2 3 3 4 4" xfId="7867"/>
    <cellStyle name="Normal 3 2 2 2 2 3 3 4 5" xfId="7868"/>
    <cellStyle name="Normal 3 2 2 2 2 3 3 4 6" xfId="7869"/>
    <cellStyle name="Normal 3 2 2 2 2 3 3 4 7" xfId="7870"/>
    <cellStyle name="Normal 3 2 2 2 2 3 3 4 8" xfId="7871"/>
    <cellStyle name="Normal 3 2 2 2 2 3 3 5" xfId="7872"/>
    <cellStyle name="Normal 3 2 2 2 2 3 3 6" xfId="7873"/>
    <cellStyle name="Normal 3 2 2 2 2 3 3 7" xfId="7874"/>
    <cellStyle name="Normal 3 2 2 2 2 3 3 8" xfId="7875"/>
    <cellStyle name="Normal 3 2 2 2 2 3 3 9" xfId="7876"/>
    <cellStyle name="Normal 3 2 2 2 2 3 4" xfId="7877"/>
    <cellStyle name="Normal 3 2 2 2 2 3 5" xfId="7878"/>
    <cellStyle name="Normal 3 2 2 2 2 3 6" xfId="7879"/>
    <cellStyle name="Normal 3 2 2 2 2 3 7" xfId="7880"/>
    <cellStyle name="Normal 3 2 2 2 2 3 8" xfId="7881"/>
    <cellStyle name="Normal 3 2 2 2 2 3 9" xfId="7882"/>
    <cellStyle name="Normal 3 2 2 2 2 4" xfId="7883"/>
    <cellStyle name="Normal 3 2 2 2 2 5" xfId="7884"/>
    <cellStyle name="Normal 3 2 2 2 2 6" xfId="7885"/>
    <cellStyle name="Normal 3 2 2 2 2 7" xfId="7886"/>
    <cellStyle name="Normal 3 2 2 2 2 7 10" xfId="7887"/>
    <cellStyle name="Normal 3 2 2 2 2 7 2" xfId="7888"/>
    <cellStyle name="Normal 3 2 2 2 2 7 2 2" xfId="7889"/>
    <cellStyle name="Normal 3 2 2 2 2 7 2 2 2" xfId="7890"/>
    <cellStyle name="Normal 3 2 2 2 2 7 2 2 2 2" xfId="7891"/>
    <cellStyle name="Normal 3 2 2 2 2 7 2 2 2 3" xfId="7892"/>
    <cellStyle name="Normal 3 2 2 2 2 7 2 2 2 4" xfId="7893"/>
    <cellStyle name="Normal 3 2 2 2 2 7 2 2 2 5" xfId="7894"/>
    <cellStyle name="Normal 3 2 2 2 2 7 2 2 2 6" xfId="7895"/>
    <cellStyle name="Normal 3 2 2 2 2 7 2 2 2 7" xfId="7896"/>
    <cellStyle name="Normal 3 2 2 2 2 7 2 2 2 8" xfId="7897"/>
    <cellStyle name="Normal 3 2 2 2 2 7 2 2 3" xfId="7898"/>
    <cellStyle name="Normal 3 2 2 2 2 7 2 2 4" xfId="7899"/>
    <cellStyle name="Normal 3 2 2 2 2 7 2 2 5" xfId="7900"/>
    <cellStyle name="Normal 3 2 2 2 2 7 2 2 6" xfId="7901"/>
    <cellStyle name="Normal 3 2 2 2 2 7 2 2 7" xfId="7902"/>
    <cellStyle name="Normal 3 2 2 2 2 7 2 2 8" xfId="7903"/>
    <cellStyle name="Normal 3 2 2 2 2 7 2 3" xfId="7904"/>
    <cellStyle name="Normal 3 2 2 2 2 7 2 4" xfId="7905"/>
    <cellStyle name="Normal 3 2 2 2 2 7 2 5" xfId="7906"/>
    <cellStyle name="Normal 3 2 2 2 2 7 2 6" xfId="7907"/>
    <cellStyle name="Normal 3 2 2 2 2 7 2 7" xfId="7908"/>
    <cellStyle name="Normal 3 2 2 2 2 7 2 8" xfId="7909"/>
    <cellStyle name="Normal 3 2 2 2 2 7 2 9" xfId="7910"/>
    <cellStyle name="Normal 3 2 2 2 2 7 3" xfId="7911"/>
    <cellStyle name="Normal 3 2 2 2 2 7 4" xfId="7912"/>
    <cellStyle name="Normal 3 2 2 2 2 7 4 2" xfId="7913"/>
    <cellStyle name="Normal 3 2 2 2 2 7 4 3" xfId="7914"/>
    <cellStyle name="Normal 3 2 2 2 2 7 4 4" xfId="7915"/>
    <cellStyle name="Normal 3 2 2 2 2 7 4 5" xfId="7916"/>
    <cellStyle name="Normal 3 2 2 2 2 7 4 6" xfId="7917"/>
    <cellStyle name="Normal 3 2 2 2 2 7 4 7" xfId="7918"/>
    <cellStyle name="Normal 3 2 2 2 2 7 4 8" xfId="7919"/>
    <cellStyle name="Normal 3 2 2 2 2 7 5" xfId="7920"/>
    <cellStyle name="Normal 3 2 2 2 2 7 6" xfId="7921"/>
    <cellStyle name="Normal 3 2 2 2 2 7 7" xfId="7922"/>
    <cellStyle name="Normal 3 2 2 2 2 7 8" xfId="7923"/>
    <cellStyle name="Normal 3 2 2 2 2 7 9" xfId="7924"/>
    <cellStyle name="Normal 3 2 2 2 2 8" xfId="7925"/>
    <cellStyle name="Normal 3 2 2 2 2 9" xfId="7926"/>
    <cellStyle name="Normal 3 2 2 2 20" xfId="7927"/>
    <cellStyle name="Normal 3 2 2 2 21" xfId="7928"/>
    <cellStyle name="Normal 3 2 2 2 22" xfId="7929"/>
    <cellStyle name="Normal 3 2 2 2 23" xfId="7930"/>
    <cellStyle name="Normal 3 2 2 2 23 10" xfId="7931"/>
    <cellStyle name="Normal 3 2 2 2 23 10 2" xfId="7932"/>
    <cellStyle name="Normal 3 2 2 2 23 10 2 2" xfId="7933"/>
    <cellStyle name="Normal 3 2 2 2 23 10 2 2 2" xfId="7934"/>
    <cellStyle name="Normal 3 2 2 2 23 10 2 2 3" xfId="7935"/>
    <cellStyle name="Normal 3 2 2 2 23 10 2 2 4" xfId="7936"/>
    <cellStyle name="Normal 3 2 2 2 23 10 2 2 5" xfId="7937"/>
    <cellStyle name="Normal 3 2 2 2 23 10 2 2 6" xfId="7938"/>
    <cellStyle name="Normal 3 2 2 2 23 10 2 2 7" xfId="7939"/>
    <cellStyle name="Normal 3 2 2 2 23 10 2 2 8" xfId="7940"/>
    <cellStyle name="Normal 3 2 2 2 23 10 2 3" xfId="7941"/>
    <cellStyle name="Normal 3 2 2 2 23 10 2 4" xfId="7942"/>
    <cellStyle name="Normal 3 2 2 2 23 10 2 5" xfId="7943"/>
    <cellStyle name="Normal 3 2 2 2 23 10 2 6" xfId="7944"/>
    <cellStyle name="Normal 3 2 2 2 23 10 2 7" xfId="7945"/>
    <cellStyle name="Normal 3 2 2 2 23 10 2 8" xfId="7946"/>
    <cellStyle name="Normal 3 2 2 2 23 10 3" xfId="7947"/>
    <cellStyle name="Normal 3 2 2 2 23 10 4" xfId="7948"/>
    <cellStyle name="Normal 3 2 2 2 23 10 5" xfId="7949"/>
    <cellStyle name="Normal 3 2 2 2 23 10 6" xfId="7950"/>
    <cellStyle name="Normal 3 2 2 2 23 10 7" xfId="7951"/>
    <cellStyle name="Normal 3 2 2 2 23 10 8" xfId="7952"/>
    <cellStyle name="Normal 3 2 2 2 23 10 9" xfId="7953"/>
    <cellStyle name="Normal 3 2 2 2 23 11" xfId="7954"/>
    <cellStyle name="Normal 3 2 2 2 23 11 2" xfId="7955"/>
    <cellStyle name="Normal 3 2 2 2 23 11 3" xfId="7956"/>
    <cellStyle name="Normal 3 2 2 2 23 11 4" xfId="7957"/>
    <cellStyle name="Normal 3 2 2 2 23 11 5" xfId="7958"/>
    <cellStyle name="Normal 3 2 2 2 23 11 6" xfId="7959"/>
    <cellStyle name="Normal 3 2 2 2 23 11 7" xfId="7960"/>
    <cellStyle name="Normal 3 2 2 2 23 11 8" xfId="7961"/>
    <cellStyle name="Normal 3 2 2 2 23 12" xfId="7962"/>
    <cellStyle name="Normal 3 2 2 2 23 13" xfId="7963"/>
    <cellStyle name="Normal 3 2 2 2 23 14" xfId="7964"/>
    <cellStyle name="Normal 3 2 2 2 23 15" xfId="7965"/>
    <cellStyle name="Normal 3 2 2 2 23 16" xfId="7966"/>
    <cellStyle name="Normal 3 2 2 2 23 17" xfId="7967"/>
    <cellStyle name="Normal 3 2 2 2 23 2" xfId="7968"/>
    <cellStyle name="Normal 3 2 2 2 23 2 10" xfId="7969"/>
    <cellStyle name="Normal 3 2 2 2 23 2 10 2" xfId="7970"/>
    <cellStyle name="Normal 3 2 2 2 23 2 10 2 2" xfId="7971"/>
    <cellStyle name="Normal 3 2 2 2 23 2 10 2 2 2" xfId="7972"/>
    <cellStyle name="Normal 3 2 2 2 23 2 10 2 2 3" xfId="7973"/>
    <cellStyle name="Normal 3 2 2 2 23 2 10 2 2 4" xfId="7974"/>
    <cellStyle name="Normal 3 2 2 2 23 2 10 2 2 5" xfId="7975"/>
    <cellStyle name="Normal 3 2 2 2 23 2 10 2 2 6" xfId="7976"/>
    <cellStyle name="Normal 3 2 2 2 23 2 10 2 2 7" xfId="7977"/>
    <cellStyle name="Normal 3 2 2 2 23 2 10 2 2 8" xfId="7978"/>
    <cellStyle name="Normal 3 2 2 2 23 2 10 2 3" xfId="7979"/>
    <cellStyle name="Normal 3 2 2 2 23 2 10 2 4" xfId="7980"/>
    <cellStyle name="Normal 3 2 2 2 23 2 10 2 5" xfId="7981"/>
    <cellStyle name="Normal 3 2 2 2 23 2 10 2 6" xfId="7982"/>
    <cellStyle name="Normal 3 2 2 2 23 2 10 2 7" xfId="7983"/>
    <cellStyle name="Normal 3 2 2 2 23 2 10 2 8" xfId="7984"/>
    <cellStyle name="Normal 3 2 2 2 23 2 10 3" xfId="7985"/>
    <cellStyle name="Normal 3 2 2 2 23 2 10 4" xfId="7986"/>
    <cellStyle name="Normal 3 2 2 2 23 2 10 5" xfId="7987"/>
    <cellStyle name="Normal 3 2 2 2 23 2 10 6" xfId="7988"/>
    <cellStyle name="Normal 3 2 2 2 23 2 10 7" xfId="7989"/>
    <cellStyle name="Normal 3 2 2 2 23 2 10 8" xfId="7990"/>
    <cellStyle name="Normal 3 2 2 2 23 2 10 9" xfId="7991"/>
    <cellStyle name="Normal 3 2 2 2 23 2 11" xfId="7992"/>
    <cellStyle name="Normal 3 2 2 2 23 2 11 2" xfId="7993"/>
    <cellStyle name="Normal 3 2 2 2 23 2 11 3" xfId="7994"/>
    <cellStyle name="Normal 3 2 2 2 23 2 11 4" xfId="7995"/>
    <cellStyle name="Normal 3 2 2 2 23 2 11 5" xfId="7996"/>
    <cellStyle name="Normal 3 2 2 2 23 2 11 6" xfId="7997"/>
    <cellStyle name="Normal 3 2 2 2 23 2 11 7" xfId="7998"/>
    <cellStyle name="Normal 3 2 2 2 23 2 11 8" xfId="7999"/>
    <cellStyle name="Normal 3 2 2 2 23 2 12" xfId="8000"/>
    <cellStyle name="Normal 3 2 2 2 23 2 13" xfId="8001"/>
    <cellStyle name="Normal 3 2 2 2 23 2 14" xfId="8002"/>
    <cellStyle name="Normal 3 2 2 2 23 2 15" xfId="8003"/>
    <cellStyle name="Normal 3 2 2 2 23 2 16" xfId="8004"/>
    <cellStyle name="Normal 3 2 2 2 23 2 17" xfId="8005"/>
    <cellStyle name="Normal 3 2 2 2 23 2 2" xfId="8006"/>
    <cellStyle name="Normal 3 2 2 2 23 2 2 10" xfId="8007"/>
    <cellStyle name="Normal 3 2 2 2 23 2 2 2" xfId="8008"/>
    <cellStyle name="Normal 3 2 2 2 23 2 2 2 2" xfId="8009"/>
    <cellStyle name="Normal 3 2 2 2 23 2 2 2 2 2" xfId="8010"/>
    <cellStyle name="Normal 3 2 2 2 23 2 2 2 2 2 2" xfId="8011"/>
    <cellStyle name="Normal 3 2 2 2 23 2 2 2 2 2 3" xfId="8012"/>
    <cellStyle name="Normal 3 2 2 2 23 2 2 2 2 2 4" xfId="8013"/>
    <cellStyle name="Normal 3 2 2 2 23 2 2 2 2 2 5" xfId="8014"/>
    <cellStyle name="Normal 3 2 2 2 23 2 2 2 2 2 6" xfId="8015"/>
    <cellStyle name="Normal 3 2 2 2 23 2 2 2 2 2 7" xfId="8016"/>
    <cellStyle name="Normal 3 2 2 2 23 2 2 2 2 2 8" xfId="8017"/>
    <cellStyle name="Normal 3 2 2 2 23 2 2 2 2 3" xfId="8018"/>
    <cellStyle name="Normal 3 2 2 2 23 2 2 2 2 4" xfId="8019"/>
    <cellStyle name="Normal 3 2 2 2 23 2 2 2 2 5" xfId="8020"/>
    <cellStyle name="Normal 3 2 2 2 23 2 2 2 2 6" xfId="8021"/>
    <cellStyle name="Normal 3 2 2 2 23 2 2 2 2 7" xfId="8022"/>
    <cellStyle name="Normal 3 2 2 2 23 2 2 2 2 8" xfId="8023"/>
    <cellStyle name="Normal 3 2 2 2 23 2 2 2 3" xfId="8024"/>
    <cellStyle name="Normal 3 2 2 2 23 2 2 2 4" xfId="8025"/>
    <cellStyle name="Normal 3 2 2 2 23 2 2 2 5" xfId="8026"/>
    <cellStyle name="Normal 3 2 2 2 23 2 2 2 6" xfId="8027"/>
    <cellStyle name="Normal 3 2 2 2 23 2 2 2 7" xfId="8028"/>
    <cellStyle name="Normal 3 2 2 2 23 2 2 2 8" xfId="8029"/>
    <cellStyle name="Normal 3 2 2 2 23 2 2 2 9" xfId="8030"/>
    <cellStyle name="Normal 3 2 2 2 23 2 2 3" xfId="8031"/>
    <cellStyle name="Normal 3 2 2 2 23 2 2 4" xfId="8032"/>
    <cellStyle name="Normal 3 2 2 2 23 2 2 4 2" xfId="8033"/>
    <cellStyle name="Normal 3 2 2 2 23 2 2 4 3" xfId="8034"/>
    <cellStyle name="Normal 3 2 2 2 23 2 2 4 4" xfId="8035"/>
    <cellStyle name="Normal 3 2 2 2 23 2 2 4 5" xfId="8036"/>
    <cellStyle name="Normal 3 2 2 2 23 2 2 4 6" xfId="8037"/>
    <cellStyle name="Normal 3 2 2 2 23 2 2 4 7" xfId="8038"/>
    <cellStyle name="Normal 3 2 2 2 23 2 2 4 8" xfId="8039"/>
    <cellStyle name="Normal 3 2 2 2 23 2 2 5" xfId="8040"/>
    <cellStyle name="Normal 3 2 2 2 23 2 2 6" xfId="8041"/>
    <cellStyle name="Normal 3 2 2 2 23 2 2 7" xfId="8042"/>
    <cellStyle name="Normal 3 2 2 2 23 2 2 8" xfId="8043"/>
    <cellStyle name="Normal 3 2 2 2 23 2 2 9" xfId="8044"/>
    <cellStyle name="Normal 3 2 2 2 23 2 3" xfId="8045"/>
    <cellStyle name="Normal 3 2 2 2 23 2 4" xfId="8046"/>
    <cellStyle name="Normal 3 2 2 2 23 2 5" xfId="8047"/>
    <cellStyle name="Normal 3 2 2 2 23 2 6" xfId="8048"/>
    <cellStyle name="Normal 3 2 2 2 23 2 7" xfId="8049"/>
    <cellStyle name="Normal 3 2 2 2 23 2 8" xfId="8050"/>
    <cellStyle name="Normal 3 2 2 2 23 2 9" xfId="8051"/>
    <cellStyle name="Normal 3 2 2 2 23 3" xfId="8052"/>
    <cellStyle name="Normal 3 2 2 2 23 3 10" xfId="8053"/>
    <cellStyle name="Normal 3 2 2 2 23 3 2" xfId="8054"/>
    <cellStyle name="Normal 3 2 2 2 23 3 2 2" xfId="8055"/>
    <cellStyle name="Normal 3 2 2 2 23 3 2 2 2" xfId="8056"/>
    <cellStyle name="Normal 3 2 2 2 23 3 2 2 2 2" xfId="8057"/>
    <cellStyle name="Normal 3 2 2 2 23 3 2 2 2 3" xfId="8058"/>
    <cellStyle name="Normal 3 2 2 2 23 3 2 2 2 4" xfId="8059"/>
    <cellStyle name="Normal 3 2 2 2 23 3 2 2 2 5" xfId="8060"/>
    <cellStyle name="Normal 3 2 2 2 23 3 2 2 2 6" xfId="8061"/>
    <cellStyle name="Normal 3 2 2 2 23 3 2 2 2 7" xfId="8062"/>
    <cellStyle name="Normal 3 2 2 2 23 3 2 2 2 8" xfId="8063"/>
    <cellStyle name="Normal 3 2 2 2 23 3 2 2 3" xfId="8064"/>
    <cellStyle name="Normal 3 2 2 2 23 3 2 2 4" xfId="8065"/>
    <cellStyle name="Normal 3 2 2 2 23 3 2 2 5" xfId="8066"/>
    <cellStyle name="Normal 3 2 2 2 23 3 2 2 6" xfId="8067"/>
    <cellStyle name="Normal 3 2 2 2 23 3 2 2 7" xfId="8068"/>
    <cellStyle name="Normal 3 2 2 2 23 3 2 2 8" xfId="8069"/>
    <cellStyle name="Normal 3 2 2 2 23 3 2 3" xfId="8070"/>
    <cellStyle name="Normal 3 2 2 2 23 3 2 4" xfId="8071"/>
    <cellStyle name="Normal 3 2 2 2 23 3 2 5" xfId="8072"/>
    <cellStyle name="Normal 3 2 2 2 23 3 2 6" xfId="8073"/>
    <cellStyle name="Normal 3 2 2 2 23 3 2 7" xfId="8074"/>
    <cellStyle name="Normal 3 2 2 2 23 3 2 8" xfId="8075"/>
    <cellStyle name="Normal 3 2 2 2 23 3 2 9" xfId="8076"/>
    <cellStyle name="Normal 3 2 2 2 23 3 3" xfId="8077"/>
    <cellStyle name="Normal 3 2 2 2 23 3 4" xfId="8078"/>
    <cellStyle name="Normal 3 2 2 2 23 3 4 2" xfId="8079"/>
    <cellStyle name="Normal 3 2 2 2 23 3 4 3" xfId="8080"/>
    <cellStyle name="Normal 3 2 2 2 23 3 4 4" xfId="8081"/>
    <cellStyle name="Normal 3 2 2 2 23 3 4 5" xfId="8082"/>
    <cellStyle name="Normal 3 2 2 2 23 3 4 6" xfId="8083"/>
    <cellStyle name="Normal 3 2 2 2 23 3 4 7" xfId="8084"/>
    <cellStyle name="Normal 3 2 2 2 23 3 4 8" xfId="8085"/>
    <cellStyle name="Normal 3 2 2 2 23 3 5" xfId="8086"/>
    <cellStyle name="Normal 3 2 2 2 23 3 6" xfId="8087"/>
    <cellStyle name="Normal 3 2 2 2 23 3 7" xfId="8088"/>
    <cellStyle name="Normal 3 2 2 2 23 3 8" xfId="8089"/>
    <cellStyle name="Normal 3 2 2 2 23 3 9" xfId="8090"/>
    <cellStyle name="Normal 3 2 2 2 23 4" xfId="8091"/>
    <cellStyle name="Normal 3 2 2 2 23 5" xfId="8092"/>
    <cellStyle name="Normal 3 2 2 2 23 6" xfId="8093"/>
    <cellStyle name="Normal 3 2 2 2 23 7" xfId="8094"/>
    <cellStyle name="Normal 3 2 2 2 23 8" xfId="8095"/>
    <cellStyle name="Normal 3 2 2 2 23 9" xfId="8096"/>
    <cellStyle name="Normal 3 2 2 2 24" xfId="8097"/>
    <cellStyle name="Normal 3 2 2 2 25" xfId="8098"/>
    <cellStyle name="Normal 3 2 2 2 26" xfId="8099"/>
    <cellStyle name="Normal 3 2 2 2 27" xfId="8100"/>
    <cellStyle name="Normal 3 2 2 2 28" xfId="8101"/>
    <cellStyle name="Normal 3 2 2 2 28 10" xfId="8102"/>
    <cellStyle name="Normal 3 2 2 2 28 2" xfId="8103"/>
    <cellStyle name="Normal 3 2 2 2 28 2 2" xfId="8104"/>
    <cellStyle name="Normal 3 2 2 2 28 2 2 2" xfId="8105"/>
    <cellStyle name="Normal 3 2 2 2 28 2 2 2 2" xfId="8106"/>
    <cellStyle name="Normal 3 2 2 2 28 2 2 2 3" xfId="8107"/>
    <cellStyle name="Normal 3 2 2 2 28 2 2 2 4" xfId="8108"/>
    <cellStyle name="Normal 3 2 2 2 28 2 2 2 5" xfId="8109"/>
    <cellStyle name="Normal 3 2 2 2 28 2 2 2 6" xfId="8110"/>
    <cellStyle name="Normal 3 2 2 2 28 2 2 2 7" xfId="8111"/>
    <cellStyle name="Normal 3 2 2 2 28 2 2 2 8" xfId="8112"/>
    <cellStyle name="Normal 3 2 2 2 28 2 2 3" xfId="8113"/>
    <cellStyle name="Normal 3 2 2 2 28 2 2 4" xfId="8114"/>
    <cellStyle name="Normal 3 2 2 2 28 2 2 5" xfId="8115"/>
    <cellStyle name="Normal 3 2 2 2 28 2 2 6" xfId="8116"/>
    <cellStyle name="Normal 3 2 2 2 28 2 2 7" xfId="8117"/>
    <cellStyle name="Normal 3 2 2 2 28 2 2 8" xfId="8118"/>
    <cellStyle name="Normal 3 2 2 2 28 2 3" xfId="8119"/>
    <cellStyle name="Normal 3 2 2 2 28 2 4" xfId="8120"/>
    <cellStyle name="Normal 3 2 2 2 28 2 5" xfId="8121"/>
    <cellStyle name="Normal 3 2 2 2 28 2 6" xfId="8122"/>
    <cellStyle name="Normal 3 2 2 2 28 2 7" xfId="8123"/>
    <cellStyle name="Normal 3 2 2 2 28 2 8" xfId="8124"/>
    <cellStyle name="Normal 3 2 2 2 28 2 9" xfId="8125"/>
    <cellStyle name="Normal 3 2 2 2 28 3" xfId="8126"/>
    <cellStyle name="Normal 3 2 2 2 28 4" xfId="8127"/>
    <cellStyle name="Normal 3 2 2 2 28 4 2" xfId="8128"/>
    <cellStyle name="Normal 3 2 2 2 28 4 3" xfId="8129"/>
    <cellStyle name="Normal 3 2 2 2 28 4 4" xfId="8130"/>
    <cellStyle name="Normal 3 2 2 2 28 4 5" xfId="8131"/>
    <cellStyle name="Normal 3 2 2 2 28 4 6" xfId="8132"/>
    <cellStyle name="Normal 3 2 2 2 28 4 7" xfId="8133"/>
    <cellStyle name="Normal 3 2 2 2 28 4 8" xfId="8134"/>
    <cellStyle name="Normal 3 2 2 2 28 5" xfId="8135"/>
    <cellStyle name="Normal 3 2 2 2 28 6" xfId="8136"/>
    <cellStyle name="Normal 3 2 2 2 28 7" xfId="8137"/>
    <cellStyle name="Normal 3 2 2 2 28 8" xfId="8138"/>
    <cellStyle name="Normal 3 2 2 2 28 9" xfId="8139"/>
    <cellStyle name="Normal 3 2 2 2 29" xfId="8140"/>
    <cellStyle name="Normal 3 2 2 2 3" xfId="8141"/>
    <cellStyle name="Normal 3 2 2 2 30" xfId="8142"/>
    <cellStyle name="Normal 3 2 2 2 31" xfId="8143"/>
    <cellStyle name="Normal 3 2 2 2 32" xfId="8144"/>
    <cellStyle name="Normal 3 2 2 2 33" xfId="8145"/>
    <cellStyle name="Normal 3 2 2 2 34" xfId="8146"/>
    <cellStyle name="Normal 3 2 2 2 35" xfId="8147"/>
    <cellStyle name="Normal 3 2 2 2 36" xfId="8148"/>
    <cellStyle name="Normal 3 2 2 2 36 2" xfId="8149"/>
    <cellStyle name="Normal 3 2 2 2 36 2 2" xfId="8150"/>
    <cellStyle name="Normal 3 2 2 2 36 2 2 2" xfId="8151"/>
    <cellStyle name="Normal 3 2 2 2 36 2 2 3" xfId="8152"/>
    <cellStyle name="Normal 3 2 2 2 36 2 2 4" xfId="8153"/>
    <cellStyle name="Normal 3 2 2 2 36 2 2 5" xfId="8154"/>
    <cellStyle name="Normal 3 2 2 2 36 2 2 6" xfId="8155"/>
    <cellStyle name="Normal 3 2 2 2 36 2 2 7" xfId="8156"/>
    <cellStyle name="Normal 3 2 2 2 36 2 2 8" xfId="8157"/>
    <cellStyle name="Normal 3 2 2 2 36 2 3" xfId="8158"/>
    <cellStyle name="Normal 3 2 2 2 36 2 4" xfId="8159"/>
    <cellStyle name="Normal 3 2 2 2 36 2 5" xfId="8160"/>
    <cellStyle name="Normal 3 2 2 2 36 2 6" xfId="8161"/>
    <cellStyle name="Normal 3 2 2 2 36 2 7" xfId="8162"/>
    <cellStyle name="Normal 3 2 2 2 36 2 8" xfId="8163"/>
    <cellStyle name="Normal 3 2 2 2 36 3" xfId="8164"/>
    <cellStyle name="Normal 3 2 2 2 36 4" xfId="8165"/>
    <cellStyle name="Normal 3 2 2 2 36 5" xfId="8166"/>
    <cellStyle name="Normal 3 2 2 2 36 6" xfId="8167"/>
    <cellStyle name="Normal 3 2 2 2 36 7" xfId="8168"/>
    <cellStyle name="Normal 3 2 2 2 36 8" xfId="8169"/>
    <cellStyle name="Normal 3 2 2 2 36 9" xfId="8170"/>
    <cellStyle name="Normal 3 2 2 2 37" xfId="8171"/>
    <cellStyle name="Normal 3 2 2 2 37 2" xfId="8172"/>
    <cellStyle name="Normal 3 2 2 2 37 3" xfId="8173"/>
    <cellStyle name="Normal 3 2 2 2 37 4" xfId="8174"/>
    <cellStyle name="Normal 3 2 2 2 37 5" xfId="8175"/>
    <cellStyle name="Normal 3 2 2 2 37 6" xfId="8176"/>
    <cellStyle name="Normal 3 2 2 2 37 7" xfId="8177"/>
    <cellStyle name="Normal 3 2 2 2 37 8" xfId="8178"/>
    <cellStyle name="Normal 3 2 2 2 38" xfId="8179"/>
    <cellStyle name="Normal 3 2 2 2 39" xfId="8180"/>
    <cellStyle name="Normal 3 2 2 2 4" xfId="8181"/>
    <cellStyle name="Normal 3 2 2 2 40" xfId="8182"/>
    <cellStyle name="Normal 3 2 2 2 41" xfId="8183"/>
    <cellStyle name="Normal 3 2 2 2 42" xfId="8184"/>
    <cellStyle name="Normal 3 2 2 2 43" xfId="8185"/>
    <cellStyle name="Normal 3 2 2 2 5" xfId="8186"/>
    <cellStyle name="Normal 3 2 2 2 6" xfId="8187"/>
    <cellStyle name="Normal 3 2 2 2 7" xfId="8188"/>
    <cellStyle name="Normal 3 2 2 2 8" xfId="8189"/>
    <cellStyle name="Normal 3 2 2 2 9" xfId="8190"/>
    <cellStyle name="Normal 3 2 2 20" xfId="8191"/>
    <cellStyle name="Normal 3 2 2 21" xfId="8192"/>
    <cellStyle name="Normal 3 2 2 22" xfId="8193"/>
    <cellStyle name="Normal 3 2 2 23" xfId="8194"/>
    <cellStyle name="Normal 3 2 2 23 10" xfId="8195"/>
    <cellStyle name="Normal 3 2 2 23 10 2" xfId="8196"/>
    <cellStyle name="Normal 3 2 2 23 10 2 2" xfId="8197"/>
    <cellStyle name="Normal 3 2 2 23 10 2 2 2" xfId="8198"/>
    <cellStyle name="Normal 3 2 2 23 10 2 2 3" xfId="8199"/>
    <cellStyle name="Normal 3 2 2 23 10 2 2 4" xfId="8200"/>
    <cellStyle name="Normal 3 2 2 23 10 2 2 5" xfId="8201"/>
    <cellStyle name="Normal 3 2 2 23 10 2 2 6" xfId="8202"/>
    <cellStyle name="Normal 3 2 2 23 10 2 2 7" xfId="8203"/>
    <cellStyle name="Normal 3 2 2 23 10 2 2 8" xfId="8204"/>
    <cellStyle name="Normal 3 2 2 23 10 2 3" xfId="8205"/>
    <cellStyle name="Normal 3 2 2 23 10 2 4" xfId="8206"/>
    <cellStyle name="Normal 3 2 2 23 10 2 5" xfId="8207"/>
    <cellStyle name="Normal 3 2 2 23 10 2 6" xfId="8208"/>
    <cellStyle name="Normal 3 2 2 23 10 2 7" xfId="8209"/>
    <cellStyle name="Normal 3 2 2 23 10 2 8" xfId="8210"/>
    <cellStyle name="Normal 3 2 2 23 10 3" xfId="8211"/>
    <cellStyle name="Normal 3 2 2 23 10 4" xfId="8212"/>
    <cellStyle name="Normal 3 2 2 23 10 5" xfId="8213"/>
    <cellStyle name="Normal 3 2 2 23 10 6" xfId="8214"/>
    <cellStyle name="Normal 3 2 2 23 10 7" xfId="8215"/>
    <cellStyle name="Normal 3 2 2 23 10 8" xfId="8216"/>
    <cellStyle name="Normal 3 2 2 23 10 9" xfId="8217"/>
    <cellStyle name="Normal 3 2 2 23 11" xfId="8218"/>
    <cellStyle name="Normal 3 2 2 23 11 2" xfId="8219"/>
    <cellStyle name="Normal 3 2 2 23 11 3" xfId="8220"/>
    <cellStyle name="Normal 3 2 2 23 11 4" xfId="8221"/>
    <cellStyle name="Normal 3 2 2 23 11 5" xfId="8222"/>
    <cellStyle name="Normal 3 2 2 23 11 6" xfId="8223"/>
    <cellStyle name="Normal 3 2 2 23 11 7" xfId="8224"/>
    <cellStyle name="Normal 3 2 2 23 11 8" xfId="8225"/>
    <cellStyle name="Normal 3 2 2 23 12" xfId="8226"/>
    <cellStyle name="Normal 3 2 2 23 13" xfId="8227"/>
    <cellStyle name="Normal 3 2 2 23 14" xfId="8228"/>
    <cellStyle name="Normal 3 2 2 23 15" xfId="8229"/>
    <cellStyle name="Normal 3 2 2 23 16" xfId="8230"/>
    <cellStyle name="Normal 3 2 2 23 17" xfId="8231"/>
    <cellStyle name="Normal 3 2 2 23 2" xfId="8232"/>
    <cellStyle name="Normal 3 2 2 23 2 10" xfId="8233"/>
    <cellStyle name="Normal 3 2 2 23 2 10 2" xfId="8234"/>
    <cellStyle name="Normal 3 2 2 23 2 10 2 2" xfId="8235"/>
    <cellStyle name="Normal 3 2 2 23 2 10 2 2 2" xfId="8236"/>
    <cellStyle name="Normal 3 2 2 23 2 10 2 2 3" xfId="8237"/>
    <cellStyle name="Normal 3 2 2 23 2 10 2 2 4" xfId="8238"/>
    <cellStyle name="Normal 3 2 2 23 2 10 2 2 5" xfId="8239"/>
    <cellStyle name="Normal 3 2 2 23 2 10 2 2 6" xfId="8240"/>
    <cellStyle name="Normal 3 2 2 23 2 10 2 2 7" xfId="8241"/>
    <cellStyle name="Normal 3 2 2 23 2 10 2 2 8" xfId="8242"/>
    <cellStyle name="Normal 3 2 2 23 2 10 2 3" xfId="8243"/>
    <cellStyle name="Normal 3 2 2 23 2 10 2 4" xfId="8244"/>
    <cellStyle name="Normal 3 2 2 23 2 10 2 5" xfId="8245"/>
    <cellStyle name="Normal 3 2 2 23 2 10 2 6" xfId="8246"/>
    <cellStyle name="Normal 3 2 2 23 2 10 2 7" xfId="8247"/>
    <cellStyle name="Normal 3 2 2 23 2 10 2 8" xfId="8248"/>
    <cellStyle name="Normal 3 2 2 23 2 10 3" xfId="8249"/>
    <cellStyle name="Normal 3 2 2 23 2 10 4" xfId="8250"/>
    <cellStyle name="Normal 3 2 2 23 2 10 5" xfId="8251"/>
    <cellStyle name="Normal 3 2 2 23 2 10 6" xfId="8252"/>
    <cellStyle name="Normal 3 2 2 23 2 10 7" xfId="8253"/>
    <cellStyle name="Normal 3 2 2 23 2 10 8" xfId="8254"/>
    <cellStyle name="Normal 3 2 2 23 2 10 9" xfId="8255"/>
    <cellStyle name="Normal 3 2 2 23 2 11" xfId="8256"/>
    <cellStyle name="Normal 3 2 2 23 2 11 2" xfId="8257"/>
    <cellStyle name="Normal 3 2 2 23 2 11 3" xfId="8258"/>
    <cellStyle name="Normal 3 2 2 23 2 11 4" xfId="8259"/>
    <cellStyle name="Normal 3 2 2 23 2 11 5" xfId="8260"/>
    <cellStyle name="Normal 3 2 2 23 2 11 6" xfId="8261"/>
    <cellStyle name="Normal 3 2 2 23 2 11 7" xfId="8262"/>
    <cellStyle name="Normal 3 2 2 23 2 11 8" xfId="8263"/>
    <cellStyle name="Normal 3 2 2 23 2 12" xfId="8264"/>
    <cellStyle name="Normal 3 2 2 23 2 13" xfId="8265"/>
    <cellStyle name="Normal 3 2 2 23 2 14" xfId="8266"/>
    <cellStyle name="Normal 3 2 2 23 2 15" xfId="8267"/>
    <cellStyle name="Normal 3 2 2 23 2 16" xfId="8268"/>
    <cellStyle name="Normal 3 2 2 23 2 17" xfId="8269"/>
    <cellStyle name="Normal 3 2 2 23 2 2" xfId="8270"/>
    <cellStyle name="Normal 3 2 2 23 2 2 10" xfId="8271"/>
    <cellStyle name="Normal 3 2 2 23 2 2 2" xfId="8272"/>
    <cellStyle name="Normal 3 2 2 23 2 2 2 2" xfId="8273"/>
    <cellStyle name="Normal 3 2 2 23 2 2 2 2 2" xfId="8274"/>
    <cellStyle name="Normal 3 2 2 23 2 2 2 2 2 2" xfId="8275"/>
    <cellStyle name="Normal 3 2 2 23 2 2 2 2 2 3" xfId="8276"/>
    <cellStyle name="Normal 3 2 2 23 2 2 2 2 2 4" xfId="8277"/>
    <cellStyle name="Normal 3 2 2 23 2 2 2 2 2 5" xfId="8278"/>
    <cellStyle name="Normal 3 2 2 23 2 2 2 2 2 6" xfId="8279"/>
    <cellStyle name="Normal 3 2 2 23 2 2 2 2 2 7" xfId="8280"/>
    <cellStyle name="Normal 3 2 2 23 2 2 2 2 2 8" xfId="8281"/>
    <cellStyle name="Normal 3 2 2 23 2 2 2 2 3" xfId="8282"/>
    <cellStyle name="Normal 3 2 2 23 2 2 2 2 4" xfId="8283"/>
    <cellStyle name="Normal 3 2 2 23 2 2 2 2 5" xfId="8284"/>
    <cellStyle name="Normal 3 2 2 23 2 2 2 2 6" xfId="8285"/>
    <cellStyle name="Normal 3 2 2 23 2 2 2 2 7" xfId="8286"/>
    <cellStyle name="Normal 3 2 2 23 2 2 2 2 8" xfId="8287"/>
    <cellStyle name="Normal 3 2 2 23 2 2 2 3" xfId="8288"/>
    <cellStyle name="Normal 3 2 2 23 2 2 2 4" xfId="8289"/>
    <cellStyle name="Normal 3 2 2 23 2 2 2 5" xfId="8290"/>
    <cellStyle name="Normal 3 2 2 23 2 2 2 6" xfId="8291"/>
    <cellStyle name="Normal 3 2 2 23 2 2 2 7" xfId="8292"/>
    <cellStyle name="Normal 3 2 2 23 2 2 2 8" xfId="8293"/>
    <cellStyle name="Normal 3 2 2 23 2 2 2 9" xfId="8294"/>
    <cellStyle name="Normal 3 2 2 23 2 2 3" xfId="8295"/>
    <cellStyle name="Normal 3 2 2 23 2 2 4" xfId="8296"/>
    <cellStyle name="Normal 3 2 2 23 2 2 4 2" xfId="8297"/>
    <cellStyle name="Normal 3 2 2 23 2 2 4 3" xfId="8298"/>
    <cellStyle name="Normal 3 2 2 23 2 2 4 4" xfId="8299"/>
    <cellStyle name="Normal 3 2 2 23 2 2 4 5" xfId="8300"/>
    <cellStyle name="Normal 3 2 2 23 2 2 4 6" xfId="8301"/>
    <cellStyle name="Normal 3 2 2 23 2 2 4 7" xfId="8302"/>
    <cellStyle name="Normal 3 2 2 23 2 2 4 8" xfId="8303"/>
    <cellStyle name="Normal 3 2 2 23 2 2 5" xfId="8304"/>
    <cellStyle name="Normal 3 2 2 23 2 2 6" xfId="8305"/>
    <cellStyle name="Normal 3 2 2 23 2 2 7" xfId="8306"/>
    <cellStyle name="Normal 3 2 2 23 2 2 8" xfId="8307"/>
    <cellStyle name="Normal 3 2 2 23 2 2 9" xfId="8308"/>
    <cellStyle name="Normal 3 2 2 23 2 3" xfId="8309"/>
    <cellStyle name="Normal 3 2 2 23 2 4" xfId="8310"/>
    <cellStyle name="Normal 3 2 2 23 2 5" xfId="8311"/>
    <cellStyle name="Normal 3 2 2 23 2 6" xfId="8312"/>
    <cellStyle name="Normal 3 2 2 23 2 7" xfId="8313"/>
    <cellStyle name="Normal 3 2 2 23 2 8" xfId="8314"/>
    <cellStyle name="Normal 3 2 2 23 2 9" xfId="8315"/>
    <cellStyle name="Normal 3 2 2 23 3" xfId="8316"/>
    <cellStyle name="Normal 3 2 2 23 3 10" xfId="8317"/>
    <cellStyle name="Normal 3 2 2 23 3 2" xfId="8318"/>
    <cellStyle name="Normal 3 2 2 23 3 2 2" xfId="8319"/>
    <cellStyle name="Normal 3 2 2 23 3 2 2 2" xfId="8320"/>
    <cellStyle name="Normal 3 2 2 23 3 2 2 2 2" xfId="8321"/>
    <cellStyle name="Normal 3 2 2 23 3 2 2 2 3" xfId="8322"/>
    <cellStyle name="Normal 3 2 2 23 3 2 2 2 4" xfId="8323"/>
    <cellStyle name="Normal 3 2 2 23 3 2 2 2 5" xfId="8324"/>
    <cellStyle name="Normal 3 2 2 23 3 2 2 2 6" xfId="8325"/>
    <cellStyle name="Normal 3 2 2 23 3 2 2 2 7" xfId="8326"/>
    <cellStyle name="Normal 3 2 2 23 3 2 2 2 8" xfId="8327"/>
    <cellStyle name="Normal 3 2 2 23 3 2 2 3" xfId="8328"/>
    <cellStyle name="Normal 3 2 2 23 3 2 2 4" xfId="8329"/>
    <cellStyle name="Normal 3 2 2 23 3 2 2 5" xfId="8330"/>
    <cellStyle name="Normal 3 2 2 23 3 2 2 6" xfId="8331"/>
    <cellStyle name="Normal 3 2 2 23 3 2 2 7" xfId="8332"/>
    <cellStyle name="Normal 3 2 2 23 3 2 2 8" xfId="8333"/>
    <cellStyle name="Normal 3 2 2 23 3 2 3" xfId="8334"/>
    <cellStyle name="Normal 3 2 2 23 3 2 4" xfId="8335"/>
    <cellStyle name="Normal 3 2 2 23 3 2 5" xfId="8336"/>
    <cellStyle name="Normal 3 2 2 23 3 2 6" xfId="8337"/>
    <cellStyle name="Normal 3 2 2 23 3 2 7" xfId="8338"/>
    <cellStyle name="Normal 3 2 2 23 3 2 8" xfId="8339"/>
    <cellStyle name="Normal 3 2 2 23 3 2 9" xfId="8340"/>
    <cellStyle name="Normal 3 2 2 23 3 3" xfId="8341"/>
    <cellStyle name="Normal 3 2 2 23 3 4" xfId="8342"/>
    <cellStyle name="Normal 3 2 2 23 3 4 2" xfId="8343"/>
    <cellStyle name="Normal 3 2 2 23 3 4 3" xfId="8344"/>
    <cellStyle name="Normal 3 2 2 23 3 4 4" xfId="8345"/>
    <cellStyle name="Normal 3 2 2 23 3 4 5" xfId="8346"/>
    <cellStyle name="Normal 3 2 2 23 3 4 6" xfId="8347"/>
    <cellStyle name="Normal 3 2 2 23 3 4 7" xfId="8348"/>
    <cellStyle name="Normal 3 2 2 23 3 4 8" xfId="8349"/>
    <cellStyle name="Normal 3 2 2 23 3 5" xfId="8350"/>
    <cellStyle name="Normal 3 2 2 23 3 6" xfId="8351"/>
    <cellStyle name="Normal 3 2 2 23 3 7" xfId="8352"/>
    <cellStyle name="Normal 3 2 2 23 3 8" xfId="8353"/>
    <cellStyle name="Normal 3 2 2 23 3 9" xfId="8354"/>
    <cellStyle name="Normal 3 2 2 23 4" xfId="8355"/>
    <cellStyle name="Normal 3 2 2 23 5" xfId="8356"/>
    <cellStyle name="Normal 3 2 2 23 6" xfId="8357"/>
    <cellStyle name="Normal 3 2 2 23 7" xfId="8358"/>
    <cellStyle name="Normal 3 2 2 23 8" xfId="8359"/>
    <cellStyle name="Normal 3 2 2 23 9" xfId="8360"/>
    <cellStyle name="Normal 3 2 2 24" xfId="8361"/>
    <cellStyle name="Normal 3 2 2 25" xfId="8362"/>
    <cellStyle name="Normal 3 2 2 26" xfId="8363"/>
    <cellStyle name="Normal 3 2 2 27" xfId="8364"/>
    <cellStyle name="Normal 3 2 2 28" xfId="8365"/>
    <cellStyle name="Normal 3 2 2 28 10" xfId="8366"/>
    <cellStyle name="Normal 3 2 2 28 2" xfId="8367"/>
    <cellStyle name="Normal 3 2 2 28 2 2" xfId="8368"/>
    <cellStyle name="Normal 3 2 2 28 2 2 2" xfId="8369"/>
    <cellStyle name="Normal 3 2 2 28 2 2 2 2" xfId="8370"/>
    <cellStyle name="Normal 3 2 2 28 2 2 2 3" xfId="8371"/>
    <cellStyle name="Normal 3 2 2 28 2 2 2 4" xfId="8372"/>
    <cellStyle name="Normal 3 2 2 28 2 2 2 5" xfId="8373"/>
    <cellStyle name="Normal 3 2 2 28 2 2 2 6" xfId="8374"/>
    <cellStyle name="Normal 3 2 2 28 2 2 2 7" xfId="8375"/>
    <cellStyle name="Normal 3 2 2 28 2 2 2 8" xfId="8376"/>
    <cellStyle name="Normal 3 2 2 28 2 2 3" xfId="8377"/>
    <cellStyle name="Normal 3 2 2 28 2 2 4" xfId="8378"/>
    <cellStyle name="Normal 3 2 2 28 2 2 5" xfId="8379"/>
    <cellStyle name="Normal 3 2 2 28 2 2 6" xfId="8380"/>
    <cellStyle name="Normal 3 2 2 28 2 2 7" xfId="8381"/>
    <cellStyle name="Normal 3 2 2 28 2 2 8" xfId="8382"/>
    <cellStyle name="Normal 3 2 2 28 2 3" xfId="8383"/>
    <cellStyle name="Normal 3 2 2 28 2 4" xfId="8384"/>
    <cellStyle name="Normal 3 2 2 28 2 5" xfId="8385"/>
    <cellStyle name="Normal 3 2 2 28 2 6" xfId="8386"/>
    <cellStyle name="Normal 3 2 2 28 2 7" xfId="8387"/>
    <cellStyle name="Normal 3 2 2 28 2 8" xfId="8388"/>
    <cellStyle name="Normal 3 2 2 28 2 9" xfId="8389"/>
    <cellStyle name="Normal 3 2 2 28 3" xfId="8390"/>
    <cellStyle name="Normal 3 2 2 28 4" xfId="8391"/>
    <cellStyle name="Normal 3 2 2 28 4 2" xfId="8392"/>
    <cellStyle name="Normal 3 2 2 28 4 3" xfId="8393"/>
    <cellStyle name="Normal 3 2 2 28 4 4" xfId="8394"/>
    <cellStyle name="Normal 3 2 2 28 4 5" xfId="8395"/>
    <cellStyle name="Normal 3 2 2 28 4 6" xfId="8396"/>
    <cellStyle name="Normal 3 2 2 28 4 7" xfId="8397"/>
    <cellStyle name="Normal 3 2 2 28 4 8" xfId="8398"/>
    <cellStyle name="Normal 3 2 2 28 5" xfId="8399"/>
    <cellStyle name="Normal 3 2 2 28 6" xfId="8400"/>
    <cellStyle name="Normal 3 2 2 28 7" xfId="8401"/>
    <cellStyle name="Normal 3 2 2 28 8" xfId="8402"/>
    <cellStyle name="Normal 3 2 2 28 9" xfId="8403"/>
    <cellStyle name="Normal 3 2 2 29" xfId="8404"/>
    <cellStyle name="Normal 3 2 2 3" xfId="8405"/>
    <cellStyle name="Normal 3 2 2 3 10" xfId="8406"/>
    <cellStyle name="Normal 3 2 2 3 11" xfId="8407"/>
    <cellStyle name="Normal 3 2 2 3 12" xfId="8408"/>
    <cellStyle name="Normal 3 2 2 3 13" xfId="8409"/>
    <cellStyle name="Normal 3 2 2 3 14" xfId="8410"/>
    <cellStyle name="Normal 3 2 2 3 15" xfId="8411"/>
    <cellStyle name="Normal 3 2 2 3 15 2" xfId="8412"/>
    <cellStyle name="Normal 3 2 2 3 15 2 2" xfId="8413"/>
    <cellStyle name="Normal 3 2 2 3 15 2 2 2" xfId="8414"/>
    <cellStyle name="Normal 3 2 2 3 15 2 2 3" xfId="8415"/>
    <cellStyle name="Normal 3 2 2 3 15 2 2 4" xfId="8416"/>
    <cellStyle name="Normal 3 2 2 3 15 2 2 5" xfId="8417"/>
    <cellStyle name="Normal 3 2 2 3 15 2 2 6" xfId="8418"/>
    <cellStyle name="Normal 3 2 2 3 15 2 2 7" xfId="8419"/>
    <cellStyle name="Normal 3 2 2 3 15 2 2 8" xfId="8420"/>
    <cellStyle name="Normal 3 2 2 3 15 2 3" xfId="8421"/>
    <cellStyle name="Normal 3 2 2 3 15 2 4" xfId="8422"/>
    <cellStyle name="Normal 3 2 2 3 15 2 5" xfId="8423"/>
    <cellStyle name="Normal 3 2 2 3 15 2 6" xfId="8424"/>
    <cellStyle name="Normal 3 2 2 3 15 2 7" xfId="8425"/>
    <cellStyle name="Normal 3 2 2 3 15 2 8" xfId="8426"/>
    <cellStyle name="Normal 3 2 2 3 15 3" xfId="8427"/>
    <cellStyle name="Normal 3 2 2 3 15 4" xfId="8428"/>
    <cellStyle name="Normal 3 2 2 3 15 5" xfId="8429"/>
    <cellStyle name="Normal 3 2 2 3 15 6" xfId="8430"/>
    <cellStyle name="Normal 3 2 2 3 15 7" xfId="8431"/>
    <cellStyle name="Normal 3 2 2 3 15 8" xfId="8432"/>
    <cellStyle name="Normal 3 2 2 3 15 9" xfId="8433"/>
    <cellStyle name="Normal 3 2 2 3 16" xfId="8434"/>
    <cellStyle name="Normal 3 2 2 3 16 2" xfId="8435"/>
    <cellStyle name="Normal 3 2 2 3 16 3" xfId="8436"/>
    <cellStyle name="Normal 3 2 2 3 16 4" xfId="8437"/>
    <cellStyle name="Normal 3 2 2 3 16 5" xfId="8438"/>
    <cellStyle name="Normal 3 2 2 3 16 6" xfId="8439"/>
    <cellStyle name="Normal 3 2 2 3 16 7" xfId="8440"/>
    <cellStyle name="Normal 3 2 2 3 16 8" xfId="8441"/>
    <cellStyle name="Normal 3 2 2 3 17" xfId="8442"/>
    <cellStyle name="Normal 3 2 2 3 18" xfId="8443"/>
    <cellStyle name="Normal 3 2 2 3 19" xfId="8444"/>
    <cellStyle name="Normal 3 2 2 3 2" xfId="8445"/>
    <cellStyle name="Normal 3 2 2 3 2 10" xfId="8446"/>
    <cellStyle name="Normal 3 2 2 3 2 11" xfId="8447"/>
    <cellStyle name="Normal 3 2 2 3 2 12" xfId="8448"/>
    <cellStyle name="Normal 3 2 2 3 2 13" xfId="8449"/>
    <cellStyle name="Normal 3 2 2 3 2 14" xfId="8450"/>
    <cellStyle name="Normal 3 2 2 3 2 15" xfId="8451"/>
    <cellStyle name="Normal 3 2 2 3 2 15 2" xfId="8452"/>
    <cellStyle name="Normal 3 2 2 3 2 15 2 2" xfId="8453"/>
    <cellStyle name="Normal 3 2 2 3 2 15 2 2 2" xfId="8454"/>
    <cellStyle name="Normal 3 2 2 3 2 15 2 2 3" xfId="8455"/>
    <cellStyle name="Normal 3 2 2 3 2 15 2 2 4" xfId="8456"/>
    <cellStyle name="Normal 3 2 2 3 2 15 2 2 5" xfId="8457"/>
    <cellStyle name="Normal 3 2 2 3 2 15 2 2 6" xfId="8458"/>
    <cellStyle name="Normal 3 2 2 3 2 15 2 2 7" xfId="8459"/>
    <cellStyle name="Normal 3 2 2 3 2 15 2 2 8" xfId="8460"/>
    <cellStyle name="Normal 3 2 2 3 2 15 2 3" xfId="8461"/>
    <cellStyle name="Normal 3 2 2 3 2 15 2 4" xfId="8462"/>
    <cellStyle name="Normal 3 2 2 3 2 15 2 5" xfId="8463"/>
    <cellStyle name="Normal 3 2 2 3 2 15 2 6" xfId="8464"/>
    <cellStyle name="Normal 3 2 2 3 2 15 2 7" xfId="8465"/>
    <cellStyle name="Normal 3 2 2 3 2 15 2 8" xfId="8466"/>
    <cellStyle name="Normal 3 2 2 3 2 15 3" xfId="8467"/>
    <cellStyle name="Normal 3 2 2 3 2 15 4" xfId="8468"/>
    <cellStyle name="Normal 3 2 2 3 2 15 5" xfId="8469"/>
    <cellStyle name="Normal 3 2 2 3 2 15 6" xfId="8470"/>
    <cellStyle name="Normal 3 2 2 3 2 15 7" xfId="8471"/>
    <cellStyle name="Normal 3 2 2 3 2 15 8" xfId="8472"/>
    <cellStyle name="Normal 3 2 2 3 2 15 9" xfId="8473"/>
    <cellStyle name="Normal 3 2 2 3 2 16" xfId="8474"/>
    <cellStyle name="Normal 3 2 2 3 2 16 2" xfId="8475"/>
    <cellStyle name="Normal 3 2 2 3 2 16 3" xfId="8476"/>
    <cellStyle name="Normal 3 2 2 3 2 16 4" xfId="8477"/>
    <cellStyle name="Normal 3 2 2 3 2 16 5" xfId="8478"/>
    <cellStyle name="Normal 3 2 2 3 2 16 6" xfId="8479"/>
    <cellStyle name="Normal 3 2 2 3 2 16 7" xfId="8480"/>
    <cellStyle name="Normal 3 2 2 3 2 16 8" xfId="8481"/>
    <cellStyle name="Normal 3 2 2 3 2 17" xfId="8482"/>
    <cellStyle name="Normal 3 2 2 3 2 18" xfId="8483"/>
    <cellStyle name="Normal 3 2 2 3 2 19" xfId="8484"/>
    <cellStyle name="Normal 3 2 2 3 2 2" xfId="8485"/>
    <cellStyle name="Normal 3 2 2 3 2 2 10" xfId="8486"/>
    <cellStyle name="Normal 3 2 2 3 2 2 10 2" xfId="8487"/>
    <cellStyle name="Normal 3 2 2 3 2 2 10 2 2" xfId="8488"/>
    <cellStyle name="Normal 3 2 2 3 2 2 10 2 2 2" xfId="8489"/>
    <cellStyle name="Normal 3 2 2 3 2 2 10 2 2 3" xfId="8490"/>
    <cellStyle name="Normal 3 2 2 3 2 2 10 2 2 4" xfId="8491"/>
    <cellStyle name="Normal 3 2 2 3 2 2 10 2 2 5" xfId="8492"/>
    <cellStyle name="Normal 3 2 2 3 2 2 10 2 2 6" xfId="8493"/>
    <cellStyle name="Normal 3 2 2 3 2 2 10 2 2 7" xfId="8494"/>
    <cellStyle name="Normal 3 2 2 3 2 2 10 2 2 8" xfId="8495"/>
    <cellStyle name="Normal 3 2 2 3 2 2 10 2 3" xfId="8496"/>
    <cellStyle name="Normal 3 2 2 3 2 2 10 2 4" xfId="8497"/>
    <cellStyle name="Normal 3 2 2 3 2 2 10 2 5" xfId="8498"/>
    <cellStyle name="Normal 3 2 2 3 2 2 10 2 6" xfId="8499"/>
    <cellStyle name="Normal 3 2 2 3 2 2 10 2 7" xfId="8500"/>
    <cellStyle name="Normal 3 2 2 3 2 2 10 2 8" xfId="8501"/>
    <cellStyle name="Normal 3 2 2 3 2 2 10 3" xfId="8502"/>
    <cellStyle name="Normal 3 2 2 3 2 2 10 4" xfId="8503"/>
    <cellStyle name="Normal 3 2 2 3 2 2 10 5" xfId="8504"/>
    <cellStyle name="Normal 3 2 2 3 2 2 10 6" xfId="8505"/>
    <cellStyle name="Normal 3 2 2 3 2 2 10 7" xfId="8506"/>
    <cellStyle name="Normal 3 2 2 3 2 2 10 8" xfId="8507"/>
    <cellStyle name="Normal 3 2 2 3 2 2 10 9" xfId="8508"/>
    <cellStyle name="Normal 3 2 2 3 2 2 11" xfId="8509"/>
    <cellStyle name="Normal 3 2 2 3 2 2 11 2" xfId="8510"/>
    <cellStyle name="Normal 3 2 2 3 2 2 11 3" xfId="8511"/>
    <cellStyle name="Normal 3 2 2 3 2 2 11 4" xfId="8512"/>
    <cellStyle name="Normal 3 2 2 3 2 2 11 5" xfId="8513"/>
    <cellStyle name="Normal 3 2 2 3 2 2 11 6" xfId="8514"/>
    <cellStyle name="Normal 3 2 2 3 2 2 11 7" xfId="8515"/>
    <cellStyle name="Normal 3 2 2 3 2 2 11 8" xfId="8516"/>
    <cellStyle name="Normal 3 2 2 3 2 2 12" xfId="8517"/>
    <cellStyle name="Normal 3 2 2 3 2 2 13" xfId="8518"/>
    <cellStyle name="Normal 3 2 2 3 2 2 14" xfId="8519"/>
    <cellStyle name="Normal 3 2 2 3 2 2 15" xfId="8520"/>
    <cellStyle name="Normal 3 2 2 3 2 2 16" xfId="8521"/>
    <cellStyle name="Normal 3 2 2 3 2 2 17" xfId="8522"/>
    <cellStyle name="Normal 3 2 2 3 2 2 2" xfId="8523"/>
    <cellStyle name="Normal 3 2 2 3 2 2 2 10" xfId="8524"/>
    <cellStyle name="Normal 3 2 2 3 2 2 2 10 2" xfId="8525"/>
    <cellStyle name="Normal 3 2 2 3 2 2 2 10 2 2" xfId="8526"/>
    <cellStyle name="Normal 3 2 2 3 2 2 2 10 2 2 2" xfId="8527"/>
    <cellStyle name="Normal 3 2 2 3 2 2 2 10 2 2 3" xfId="8528"/>
    <cellStyle name="Normal 3 2 2 3 2 2 2 10 2 2 4" xfId="8529"/>
    <cellStyle name="Normal 3 2 2 3 2 2 2 10 2 2 5" xfId="8530"/>
    <cellStyle name="Normal 3 2 2 3 2 2 2 10 2 2 6" xfId="8531"/>
    <cellStyle name="Normal 3 2 2 3 2 2 2 10 2 2 7" xfId="8532"/>
    <cellStyle name="Normal 3 2 2 3 2 2 2 10 2 2 8" xfId="8533"/>
    <cellStyle name="Normal 3 2 2 3 2 2 2 10 2 3" xfId="8534"/>
    <cellStyle name="Normal 3 2 2 3 2 2 2 10 2 4" xfId="8535"/>
    <cellStyle name="Normal 3 2 2 3 2 2 2 10 2 5" xfId="8536"/>
    <cellStyle name="Normal 3 2 2 3 2 2 2 10 2 6" xfId="8537"/>
    <cellStyle name="Normal 3 2 2 3 2 2 2 10 2 7" xfId="8538"/>
    <cellStyle name="Normal 3 2 2 3 2 2 2 10 2 8" xfId="8539"/>
    <cellStyle name="Normal 3 2 2 3 2 2 2 10 3" xfId="8540"/>
    <cellStyle name="Normal 3 2 2 3 2 2 2 10 4" xfId="8541"/>
    <cellStyle name="Normal 3 2 2 3 2 2 2 10 5" xfId="8542"/>
    <cellStyle name="Normal 3 2 2 3 2 2 2 10 6" xfId="8543"/>
    <cellStyle name="Normal 3 2 2 3 2 2 2 10 7" xfId="8544"/>
    <cellStyle name="Normal 3 2 2 3 2 2 2 10 8" xfId="8545"/>
    <cellStyle name="Normal 3 2 2 3 2 2 2 10 9" xfId="8546"/>
    <cellStyle name="Normal 3 2 2 3 2 2 2 11" xfId="8547"/>
    <cellStyle name="Normal 3 2 2 3 2 2 2 11 2" xfId="8548"/>
    <cellStyle name="Normal 3 2 2 3 2 2 2 11 3" xfId="8549"/>
    <cellStyle name="Normal 3 2 2 3 2 2 2 11 4" xfId="8550"/>
    <cellStyle name="Normal 3 2 2 3 2 2 2 11 5" xfId="8551"/>
    <cellStyle name="Normal 3 2 2 3 2 2 2 11 6" xfId="8552"/>
    <cellStyle name="Normal 3 2 2 3 2 2 2 11 7" xfId="8553"/>
    <cellStyle name="Normal 3 2 2 3 2 2 2 11 8" xfId="8554"/>
    <cellStyle name="Normal 3 2 2 3 2 2 2 12" xfId="8555"/>
    <cellStyle name="Normal 3 2 2 3 2 2 2 13" xfId="8556"/>
    <cellStyle name="Normal 3 2 2 3 2 2 2 14" xfId="8557"/>
    <cellStyle name="Normal 3 2 2 3 2 2 2 15" xfId="8558"/>
    <cellStyle name="Normal 3 2 2 3 2 2 2 16" xfId="8559"/>
    <cellStyle name="Normal 3 2 2 3 2 2 2 17" xfId="8560"/>
    <cellStyle name="Normal 3 2 2 3 2 2 2 2" xfId="8561"/>
    <cellStyle name="Normal 3 2 2 3 2 2 2 2 10" xfId="8562"/>
    <cellStyle name="Normal 3 2 2 3 2 2 2 2 2" xfId="8563"/>
    <cellStyle name="Normal 3 2 2 3 2 2 2 2 2 2" xfId="8564"/>
    <cellStyle name="Normal 3 2 2 3 2 2 2 2 2 2 2" xfId="8565"/>
    <cellStyle name="Normal 3 2 2 3 2 2 2 2 2 2 2 2" xfId="8566"/>
    <cellStyle name="Normal 3 2 2 3 2 2 2 2 2 2 2 3" xfId="8567"/>
    <cellStyle name="Normal 3 2 2 3 2 2 2 2 2 2 2 4" xfId="8568"/>
    <cellStyle name="Normal 3 2 2 3 2 2 2 2 2 2 2 5" xfId="8569"/>
    <cellStyle name="Normal 3 2 2 3 2 2 2 2 2 2 2 6" xfId="8570"/>
    <cellStyle name="Normal 3 2 2 3 2 2 2 2 2 2 2 7" xfId="8571"/>
    <cellStyle name="Normal 3 2 2 3 2 2 2 2 2 2 2 8" xfId="8572"/>
    <cellStyle name="Normal 3 2 2 3 2 2 2 2 2 2 3" xfId="8573"/>
    <cellStyle name="Normal 3 2 2 3 2 2 2 2 2 2 4" xfId="8574"/>
    <cellStyle name="Normal 3 2 2 3 2 2 2 2 2 2 5" xfId="8575"/>
    <cellStyle name="Normal 3 2 2 3 2 2 2 2 2 2 6" xfId="8576"/>
    <cellStyle name="Normal 3 2 2 3 2 2 2 2 2 2 7" xfId="8577"/>
    <cellStyle name="Normal 3 2 2 3 2 2 2 2 2 2 8" xfId="8578"/>
    <cellStyle name="Normal 3 2 2 3 2 2 2 2 2 3" xfId="8579"/>
    <cellStyle name="Normal 3 2 2 3 2 2 2 2 2 4" xfId="8580"/>
    <cellStyle name="Normal 3 2 2 3 2 2 2 2 2 5" xfId="8581"/>
    <cellStyle name="Normal 3 2 2 3 2 2 2 2 2 6" xfId="8582"/>
    <cellStyle name="Normal 3 2 2 3 2 2 2 2 2 7" xfId="8583"/>
    <cellStyle name="Normal 3 2 2 3 2 2 2 2 2 8" xfId="8584"/>
    <cellStyle name="Normal 3 2 2 3 2 2 2 2 2 9" xfId="8585"/>
    <cellStyle name="Normal 3 2 2 3 2 2 2 2 3" xfId="8586"/>
    <cellStyle name="Normal 3 2 2 3 2 2 2 2 4" xfId="8587"/>
    <cellStyle name="Normal 3 2 2 3 2 2 2 2 4 2" xfId="8588"/>
    <cellStyle name="Normal 3 2 2 3 2 2 2 2 4 3" xfId="8589"/>
    <cellStyle name="Normal 3 2 2 3 2 2 2 2 4 4" xfId="8590"/>
    <cellStyle name="Normal 3 2 2 3 2 2 2 2 4 5" xfId="8591"/>
    <cellStyle name="Normal 3 2 2 3 2 2 2 2 4 6" xfId="8592"/>
    <cellStyle name="Normal 3 2 2 3 2 2 2 2 4 7" xfId="8593"/>
    <cellStyle name="Normal 3 2 2 3 2 2 2 2 4 8" xfId="8594"/>
    <cellStyle name="Normal 3 2 2 3 2 2 2 2 5" xfId="8595"/>
    <cellStyle name="Normal 3 2 2 3 2 2 2 2 6" xfId="8596"/>
    <cellStyle name="Normal 3 2 2 3 2 2 2 2 7" xfId="8597"/>
    <cellStyle name="Normal 3 2 2 3 2 2 2 2 8" xfId="8598"/>
    <cellStyle name="Normal 3 2 2 3 2 2 2 2 9" xfId="8599"/>
    <cellStyle name="Normal 3 2 2 3 2 2 2 3" xfId="8600"/>
    <cellStyle name="Normal 3 2 2 3 2 2 2 4" xfId="8601"/>
    <cellStyle name="Normal 3 2 2 3 2 2 2 5" xfId="8602"/>
    <cellStyle name="Normal 3 2 2 3 2 2 2 6" xfId="8603"/>
    <cellStyle name="Normal 3 2 2 3 2 2 2 7" xfId="8604"/>
    <cellStyle name="Normal 3 2 2 3 2 2 2 8" xfId="8605"/>
    <cellStyle name="Normal 3 2 2 3 2 2 2 9" xfId="8606"/>
    <cellStyle name="Normal 3 2 2 3 2 2 3" xfId="8607"/>
    <cellStyle name="Normal 3 2 2 3 2 2 3 10" xfId="8608"/>
    <cellStyle name="Normal 3 2 2 3 2 2 3 2" xfId="8609"/>
    <cellStyle name="Normal 3 2 2 3 2 2 3 2 2" xfId="8610"/>
    <cellStyle name="Normal 3 2 2 3 2 2 3 2 2 2" xfId="8611"/>
    <cellStyle name="Normal 3 2 2 3 2 2 3 2 2 2 2" xfId="8612"/>
    <cellStyle name="Normal 3 2 2 3 2 2 3 2 2 2 3" xfId="8613"/>
    <cellStyle name="Normal 3 2 2 3 2 2 3 2 2 2 4" xfId="8614"/>
    <cellStyle name="Normal 3 2 2 3 2 2 3 2 2 2 5" xfId="8615"/>
    <cellStyle name="Normal 3 2 2 3 2 2 3 2 2 2 6" xfId="8616"/>
    <cellStyle name="Normal 3 2 2 3 2 2 3 2 2 2 7" xfId="8617"/>
    <cellStyle name="Normal 3 2 2 3 2 2 3 2 2 2 8" xfId="8618"/>
    <cellStyle name="Normal 3 2 2 3 2 2 3 2 2 3" xfId="8619"/>
    <cellStyle name="Normal 3 2 2 3 2 2 3 2 2 4" xfId="8620"/>
    <cellStyle name="Normal 3 2 2 3 2 2 3 2 2 5" xfId="8621"/>
    <cellStyle name="Normal 3 2 2 3 2 2 3 2 2 6" xfId="8622"/>
    <cellStyle name="Normal 3 2 2 3 2 2 3 2 2 7" xfId="8623"/>
    <cellStyle name="Normal 3 2 2 3 2 2 3 2 2 8" xfId="8624"/>
    <cellStyle name="Normal 3 2 2 3 2 2 3 2 3" xfId="8625"/>
    <cellStyle name="Normal 3 2 2 3 2 2 3 2 4" xfId="8626"/>
    <cellStyle name="Normal 3 2 2 3 2 2 3 2 5" xfId="8627"/>
    <cellStyle name="Normal 3 2 2 3 2 2 3 2 6" xfId="8628"/>
    <cellStyle name="Normal 3 2 2 3 2 2 3 2 7" xfId="8629"/>
    <cellStyle name="Normal 3 2 2 3 2 2 3 2 8" xfId="8630"/>
    <cellStyle name="Normal 3 2 2 3 2 2 3 2 9" xfId="8631"/>
    <cellStyle name="Normal 3 2 2 3 2 2 3 3" xfId="8632"/>
    <cellStyle name="Normal 3 2 2 3 2 2 3 4" xfId="8633"/>
    <cellStyle name="Normal 3 2 2 3 2 2 3 4 2" xfId="8634"/>
    <cellStyle name="Normal 3 2 2 3 2 2 3 4 3" xfId="8635"/>
    <cellStyle name="Normal 3 2 2 3 2 2 3 4 4" xfId="8636"/>
    <cellStyle name="Normal 3 2 2 3 2 2 3 4 5" xfId="8637"/>
    <cellStyle name="Normal 3 2 2 3 2 2 3 4 6" xfId="8638"/>
    <cellStyle name="Normal 3 2 2 3 2 2 3 4 7" xfId="8639"/>
    <cellStyle name="Normal 3 2 2 3 2 2 3 4 8" xfId="8640"/>
    <cellStyle name="Normal 3 2 2 3 2 2 3 5" xfId="8641"/>
    <cellStyle name="Normal 3 2 2 3 2 2 3 6" xfId="8642"/>
    <cellStyle name="Normal 3 2 2 3 2 2 3 7" xfId="8643"/>
    <cellStyle name="Normal 3 2 2 3 2 2 3 8" xfId="8644"/>
    <cellStyle name="Normal 3 2 2 3 2 2 3 9" xfId="8645"/>
    <cellStyle name="Normal 3 2 2 3 2 2 4" xfId="8646"/>
    <cellStyle name="Normal 3 2 2 3 2 2 5" xfId="8647"/>
    <cellStyle name="Normal 3 2 2 3 2 2 6" xfId="8648"/>
    <cellStyle name="Normal 3 2 2 3 2 2 7" xfId="8649"/>
    <cellStyle name="Normal 3 2 2 3 2 2 8" xfId="8650"/>
    <cellStyle name="Normal 3 2 2 3 2 2 9" xfId="8651"/>
    <cellStyle name="Normal 3 2 2 3 2 20" xfId="8652"/>
    <cellStyle name="Normal 3 2 2 3 2 21" xfId="8653"/>
    <cellStyle name="Normal 3 2 2 3 2 22" xfId="8654"/>
    <cellStyle name="Normal 3 2 2 3 2 3" xfId="8655"/>
    <cellStyle name="Normal 3 2 2 3 2 4" xfId="8656"/>
    <cellStyle name="Normal 3 2 2 3 2 5" xfId="8657"/>
    <cellStyle name="Normal 3 2 2 3 2 6" xfId="8658"/>
    <cellStyle name="Normal 3 2 2 3 2 7" xfId="8659"/>
    <cellStyle name="Normal 3 2 2 3 2 7 10" xfId="8660"/>
    <cellStyle name="Normal 3 2 2 3 2 7 2" xfId="8661"/>
    <cellStyle name="Normal 3 2 2 3 2 7 2 2" xfId="8662"/>
    <cellStyle name="Normal 3 2 2 3 2 7 2 2 2" xfId="8663"/>
    <cellStyle name="Normal 3 2 2 3 2 7 2 2 2 2" xfId="8664"/>
    <cellStyle name="Normal 3 2 2 3 2 7 2 2 2 3" xfId="8665"/>
    <cellStyle name="Normal 3 2 2 3 2 7 2 2 2 4" xfId="8666"/>
    <cellStyle name="Normal 3 2 2 3 2 7 2 2 2 5" xfId="8667"/>
    <cellStyle name="Normal 3 2 2 3 2 7 2 2 2 6" xfId="8668"/>
    <cellStyle name="Normal 3 2 2 3 2 7 2 2 2 7" xfId="8669"/>
    <cellStyle name="Normal 3 2 2 3 2 7 2 2 2 8" xfId="8670"/>
    <cellStyle name="Normal 3 2 2 3 2 7 2 2 3" xfId="8671"/>
    <cellStyle name="Normal 3 2 2 3 2 7 2 2 4" xfId="8672"/>
    <cellStyle name="Normal 3 2 2 3 2 7 2 2 5" xfId="8673"/>
    <cellStyle name="Normal 3 2 2 3 2 7 2 2 6" xfId="8674"/>
    <cellStyle name="Normal 3 2 2 3 2 7 2 2 7" xfId="8675"/>
    <cellStyle name="Normal 3 2 2 3 2 7 2 2 8" xfId="8676"/>
    <cellStyle name="Normal 3 2 2 3 2 7 2 3" xfId="8677"/>
    <cellStyle name="Normal 3 2 2 3 2 7 2 4" xfId="8678"/>
    <cellStyle name="Normal 3 2 2 3 2 7 2 5" xfId="8679"/>
    <cellStyle name="Normal 3 2 2 3 2 7 2 6" xfId="8680"/>
    <cellStyle name="Normal 3 2 2 3 2 7 2 7" xfId="8681"/>
    <cellStyle name="Normal 3 2 2 3 2 7 2 8" xfId="8682"/>
    <cellStyle name="Normal 3 2 2 3 2 7 2 9" xfId="8683"/>
    <cellStyle name="Normal 3 2 2 3 2 7 3" xfId="8684"/>
    <cellStyle name="Normal 3 2 2 3 2 7 4" xfId="8685"/>
    <cellStyle name="Normal 3 2 2 3 2 7 4 2" xfId="8686"/>
    <cellStyle name="Normal 3 2 2 3 2 7 4 3" xfId="8687"/>
    <cellStyle name="Normal 3 2 2 3 2 7 4 4" xfId="8688"/>
    <cellStyle name="Normal 3 2 2 3 2 7 4 5" xfId="8689"/>
    <cellStyle name="Normal 3 2 2 3 2 7 4 6" xfId="8690"/>
    <cellStyle name="Normal 3 2 2 3 2 7 4 7" xfId="8691"/>
    <cellStyle name="Normal 3 2 2 3 2 7 4 8" xfId="8692"/>
    <cellStyle name="Normal 3 2 2 3 2 7 5" xfId="8693"/>
    <cellStyle name="Normal 3 2 2 3 2 7 6" xfId="8694"/>
    <cellStyle name="Normal 3 2 2 3 2 7 7" xfId="8695"/>
    <cellStyle name="Normal 3 2 2 3 2 7 8" xfId="8696"/>
    <cellStyle name="Normal 3 2 2 3 2 7 9" xfId="8697"/>
    <cellStyle name="Normal 3 2 2 3 2 8" xfId="8698"/>
    <cellStyle name="Normal 3 2 2 3 2 9" xfId="8699"/>
    <cellStyle name="Normal 3 2 2 3 20" xfId="8700"/>
    <cellStyle name="Normal 3 2 2 3 21" xfId="8701"/>
    <cellStyle name="Normal 3 2 2 3 22" xfId="8702"/>
    <cellStyle name="Normal 3 2 2 3 3" xfId="8703"/>
    <cellStyle name="Normal 3 2 2 3 3 10" xfId="8704"/>
    <cellStyle name="Normal 3 2 2 3 3 10 2" xfId="8705"/>
    <cellStyle name="Normal 3 2 2 3 3 10 2 2" xfId="8706"/>
    <cellStyle name="Normal 3 2 2 3 3 10 2 2 2" xfId="8707"/>
    <cellStyle name="Normal 3 2 2 3 3 10 2 2 3" xfId="8708"/>
    <cellStyle name="Normal 3 2 2 3 3 10 2 2 4" xfId="8709"/>
    <cellStyle name="Normal 3 2 2 3 3 10 2 2 5" xfId="8710"/>
    <cellStyle name="Normal 3 2 2 3 3 10 2 2 6" xfId="8711"/>
    <cellStyle name="Normal 3 2 2 3 3 10 2 2 7" xfId="8712"/>
    <cellStyle name="Normal 3 2 2 3 3 10 2 2 8" xfId="8713"/>
    <cellStyle name="Normal 3 2 2 3 3 10 2 3" xfId="8714"/>
    <cellStyle name="Normal 3 2 2 3 3 10 2 4" xfId="8715"/>
    <cellStyle name="Normal 3 2 2 3 3 10 2 5" xfId="8716"/>
    <cellStyle name="Normal 3 2 2 3 3 10 2 6" xfId="8717"/>
    <cellStyle name="Normal 3 2 2 3 3 10 2 7" xfId="8718"/>
    <cellStyle name="Normal 3 2 2 3 3 10 2 8" xfId="8719"/>
    <cellStyle name="Normal 3 2 2 3 3 10 3" xfId="8720"/>
    <cellStyle name="Normal 3 2 2 3 3 10 4" xfId="8721"/>
    <cellStyle name="Normal 3 2 2 3 3 10 5" xfId="8722"/>
    <cellStyle name="Normal 3 2 2 3 3 10 6" xfId="8723"/>
    <cellStyle name="Normal 3 2 2 3 3 10 7" xfId="8724"/>
    <cellStyle name="Normal 3 2 2 3 3 10 8" xfId="8725"/>
    <cellStyle name="Normal 3 2 2 3 3 10 9" xfId="8726"/>
    <cellStyle name="Normal 3 2 2 3 3 11" xfId="8727"/>
    <cellStyle name="Normal 3 2 2 3 3 11 2" xfId="8728"/>
    <cellStyle name="Normal 3 2 2 3 3 11 3" xfId="8729"/>
    <cellStyle name="Normal 3 2 2 3 3 11 4" xfId="8730"/>
    <cellStyle name="Normal 3 2 2 3 3 11 5" xfId="8731"/>
    <cellStyle name="Normal 3 2 2 3 3 11 6" xfId="8732"/>
    <cellStyle name="Normal 3 2 2 3 3 11 7" xfId="8733"/>
    <cellStyle name="Normal 3 2 2 3 3 11 8" xfId="8734"/>
    <cellStyle name="Normal 3 2 2 3 3 12" xfId="8735"/>
    <cellStyle name="Normal 3 2 2 3 3 13" xfId="8736"/>
    <cellStyle name="Normal 3 2 2 3 3 14" xfId="8737"/>
    <cellStyle name="Normal 3 2 2 3 3 15" xfId="8738"/>
    <cellStyle name="Normal 3 2 2 3 3 16" xfId="8739"/>
    <cellStyle name="Normal 3 2 2 3 3 17" xfId="8740"/>
    <cellStyle name="Normal 3 2 2 3 3 2" xfId="8741"/>
    <cellStyle name="Normal 3 2 2 3 3 2 10" xfId="8742"/>
    <cellStyle name="Normal 3 2 2 3 3 2 10 2" xfId="8743"/>
    <cellStyle name="Normal 3 2 2 3 3 2 10 2 2" xfId="8744"/>
    <cellStyle name="Normal 3 2 2 3 3 2 10 2 2 2" xfId="8745"/>
    <cellStyle name="Normal 3 2 2 3 3 2 10 2 2 3" xfId="8746"/>
    <cellStyle name="Normal 3 2 2 3 3 2 10 2 2 4" xfId="8747"/>
    <cellStyle name="Normal 3 2 2 3 3 2 10 2 2 5" xfId="8748"/>
    <cellStyle name="Normal 3 2 2 3 3 2 10 2 2 6" xfId="8749"/>
    <cellStyle name="Normal 3 2 2 3 3 2 10 2 2 7" xfId="8750"/>
    <cellStyle name="Normal 3 2 2 3 3 2 10 2 2 8" xfId="8751"/>
    <cellStyle name="Normal 3 2 2 3 3 2 10 2 3" xfId="8752"/>
    <cellStyle name="Normal 3 2 2 3 3 2 10 2 4" xfId="8753"/>
    <cellStyle name="Normal 3 2 2 3 3 2 10 2 5" xfId="8754"/>
    <cellStyle name="Normal 3 2 2 3 3 2 10 2 6" xfId="8755"/>
    <cellStyle name="Normal 3 2 2 3 3 2 10 2 7" xfId="8756"/>
    <cellStyle name="Normal 3 2 2 3 3 2 10 2 8" xfId="8757"/>
    <cellStyle name="Normal 3 2 2 3 3 2 10 3" xfId="8758"/>
    <cellStyle name="Normal 3 2 2 3 3 2 10 4" xfId="8759"/>
    <cellStyle name="Normal 3 2 2 3 3 2 10 5" xfId="8760"/>
    <cellStyle name="Normal 3 2 2 3 3 2 10 6" xfId="8761"/>
    <cellStyle name="Normal 3 2 2 3 3 2 10 7" xfId="8762"/>
    <cellStyle name="Normal 3 2 2 3 3 2 10 8" xfId="8763"/>
    <cellStyle name="Normal 3 2 2 3 3 2 10 9" xfId="8764"/>
    <cellStyle name="Normal 3 2 2 3 3 2 11" xfId="8765"/>
    <cellStyle name="Normal 3 2 2 3 3 2 11 2" xfId="8766"/>
    <cellStyle name="Normal 3 2 2 3 3 2 11 3" xfId="8767"/>
    <cellStyle name="Normal 3 2 2 3 3 2 11 4" xfId="8768"/>
    <cellStyle name="Normal 3 2 2 3 3 2 11 5" xfId="8769"/>
    <cellStyle name="Normal 3 2 2 3 3 2 11 6" xfId="8770"/>
    <cellStyle name="Normal 3 2 2 3 3 2 11 7" xfId="8771"/>
    <cellStyle name="Normal 3 2 2 3 3 2 11 8" xfId="8772"/>
    <cellStyle name="Normal 3 2 2 3 3 2 12" xfId="8773"/>
    <cellStyle name="Normal 3 2 2 3 3 2 13" xfId="8774"/>
    <cellStyle name="Normal 3 2 2 3 3 2 14" xfId="8775"/>
    <cellStyle name="Normal 3 2 2 3 3 2 15" xfId="8776"/>
    <cellStyle name="Normal 3 2 2 3 3 2 16" xfId="8777"/>
    <cellStyle name="Normal 3 2 2 3 3 2 17" xfId="8778"/>
    <cellStyle name="Normal 3 2 2 3 3 2 2" xfId="8779"/>
    <cellStyle name="Normal 3 2 2 3 3 2 2 10" xfId="8780"/>
    <cellStyle name="Normal 3 2 2 3 3 2 2 2" xfId="8781"/>
    <cellStyle name="Normal 3 2 2 3 3 2 2 2 2" xfId="8782"/>
    <cellStyle name="Normal 3 2 2 3 3 2 2 2 2 2" xfId="8783"/>
    <cellStyle name="Normal 3 2 2 3 3 2 2 2 2 2 2" xfId="8784"/>
    <cellStyle name="Normal 3 2 2 3 3 2 2 2 2 2 3" xfId="8785"/>
    <cellStyle name="Normal 3 2 2 3 3 2 2 2 2 2 4" xfId="8786"/>
    <cellStyle name="Normal 3 2 2 3 3 2 2 2 2 2 5" xfId="8787"/>
    <cellStyle name="Normal 3 2 2 3 3 2 2 2 2 2 6" xfId="8788"/>
    <cellStyle name="Normal 3 2 2 3 3 2 2 2 2 2 7" xfId="8789"/>
    <cellStyle name="Normal 3 2 2 3 3 2 2 2 2 2 8" xfId="8790"/>
    <cellStyle name="Normal 3 2 2 3 3 2 2 2 2 3" xfId="8791"/>
    <cellStyle name="Normal 3 2 2 3 3 2 2 2 2 4" xfId="8792"/>
    <cellStyle name="Normal 3 2 2 3 3 2 2 2 2 5" xfId="8793"/>
    <cellStyle name="Normal 3 2 2 3 3 2 2 2 2 6" xfId="8794"/>
    <cellStyle name="Normal 3 2 2 3 3 2 2 2 2 7" xfId="8795"/>
    <cellStyle name="Normal 3 2 2 3 3 2 2 2 2 8" xfId="8796"/>
    <cellStyle name="Normal 3 2 2 3 3 2 2 2 3" xfId="8797"/>
    <cellStyle name="Normal 3 2 2 3 3 2 2 2 4" xfId="8798"/>
    <cellStyle name="Normal 3 2 2 3 3 2 2 2 5" xfId="8799"/>
    <cellStyle name="Normal 3 2 2 3 3 2 2 2 6" xfId="8800"/>
    <cellStyle name="Normal 3 2 2 3 3 2 2 2 7" xfId="8801"/>
    <cellStyle name="Normal 3 2 2 3 3 2 2 2 8" xfId="8802"/>
    <cellStyle name="Normal 3 2 2 3 3 2 2 2 9" xfId="8803"/>
    <cellStyle name="Normal 3 2 2 3 3 2 2 3" xfId="8804"/>
    <cellStyle name="Normal 3 2 2 3 3 2 2 4" xfId="8805"/>
    <cellStyle name="Normal 3 2 2 3 3 2 2 4 2" xfId="8806"/>
    <cellStyle name="Normal 3 2 2 3 3 2 2 4 3" xfId="8807"/>
    <cellStyle name="Normal 3 2 2 3 3 2 2 4 4" xfId="8808"/>
    <cellStyle name="Normal 3 2 2 3 3 2 2 4 5" xfId="8809"/>
    <cellStyle name="Normal 3 2 2 3 3 2 2 4 6" xfId="8810"/>
    <cellStyle name="Normal 3 2 2 3 3 2 2 4 7" xfId="8811"/>
    <cellStyle name="Normal 3 2 2 3 3 2 2 4 8" xfId="8812"/>
    <cellStyle name="Normal 3 2 2 3 3 2 2 5" xfId="8813"/>
    <cellStyle name="Normal 3 2 2 3 3 2 2 6" xfId="8814"/>
    <cellStyle name="Normal 3 2 2 3 3 2 2 7" xfId="8815"/>
    <cellStyle name="Normal 3 2 2 3 3 2 2 8" xfId="8816"/>
    <cellStyle name="Normal 3 2 2 3 3 2 2 9" xfId="8817"/>
    <cellStyle name="Normal 3 2 2 3 3 2 3" xfId="8818"/>
    <cellStyle name="Normal 3 2 2 3 3 2 4" xfId="8819"/>
    <cellStyle name="Normal 3 2 2 3 3 2 5" xfId="8820"/>
    <cellStyle name="Normal 3 2 2 3 3 2 6" xfId="8821"/>
    <cellStyle name="Normal 3 2 2 3 3 2 7" xfId="8822"/>
    <cellStyle name="Normal 3 2 2 3 3 2 8" xfId="8823"/>
    <cellStyle name="Normal 3 2 2 3 3 2 9" xfId="8824"/>
    <cellStyle name="Normal 3 2 2 3 3 3" xfId="8825"/>
    <cellStyle name="Normal 3 2 2 3 3 3 10" xfId="8826"/>
    <cellStyle name="Normal 3 2 2 3 3 3 2" xfId="8827"/>
    <cellStyle name="Normal 3 2 2 3 3 3 2 2" xfId="8828"/>
    <cellStyle name="Normal 3 2 2 3 3 3 2 2 2" xfId="8829"/>
    <cellStyle name="Normal 3 2 2 3 3 3 2 2 2 2" xfId="8830"/>
    <cellStyle name="Normal 3 2 2 3 3 3 2 2 2 3" xfId="8831"/>
    <cellStyle name="Normal 3 2 2 3 3 3 2 2 2 4" xfId="8832"/>
    <cellStyle name="Normal 3 2 2 3 3 3 2 2 2 5" xfId="8833"/>
    <cellStyle name="Normal 3 2 2 3 3 3 2 2 2 6" xfId="8834"/>
    <cellStyle name="Normal 3 2 2 3 3 3 2 2 2 7" xfId="8835"/>
    <cellStyle name="Normal 3 2 2 3 3 3 2 2 2 8" xfId="8836"/>
    <cellStyle name="Normal 3 2 2 3 3 3 2 2 3" xfId="8837"/>
    <cellStyle name="Normal 3 2 2 3 3 3 2 2 4" xfId="8838"/>
    <cellStyle name="Normal 3 2 2 3 3 3 2 2 5" xfId="8839"/>
    <cellStyle name="Normal 3 2 2 3 3 3 2 2 6" xfId="8840"/>
    <cellStyle name="Normal 3 2 2 3 3 3 2 2 7" xfId="8841"/>
    <cellStyle name="Normal 3 2 2 3 3 3 2 2 8" xfId="8842"/>
    <cellStyle name="Normal 3 2 2 3 3 3 2 3" xfId="8843"/>
    <cellStyle name="Normal 3 2 2 3 3 3 2 4" xfId="8844"/>
    <cellStyle name="Normal 3 2 2 3 3 3 2 5" xfId="8845"/>
    <cellStyle name="Normal 3 2 2 3 3 3 2 6" xfId="8846"/>
    <cellStyle name="Normal 3 2 2 3 3 3 2 7" xfId="8847"/>
    <cellStyle name="Normal 3 2 2 3 3 3 2 8" xfId="8848"/>
    <cellStyle name="Normal 3 2 2 3 3 3 2 9" xfId="8849"/>
    <cellStyle name="Normal 3 2 2 3 3 3 3" xfId="8850"/>
    <cellStyle name="Normal 3 2 2 3 3 3 4" xfId="8851"/>
    <cellStyle name="Normal 3 2 2 3 3 3 4 2" xfId="8852"/>
    <cellStyle name="Normal 3 2 2 3 3 3 4 3" xfId="8853"/>
    <cellStyle name="Normal 3 2 2 3 3 3 4 4" xfId="8854"/>
    <cellStyle name="Normal 3 2 2 3 3 3 4 5" xfId="8855"/>
    <cellStyle name="Normal 3 2 2 3 3 3 4 6" xfId="8856"/>
    <cellStyle name="Normal 3 2 2 3 3 3 4 7" xfId="8857"/>
    <cellStyle name="Normal 3 2 2 3 3 3 4 8" xfId="8858"/>
    <cellStyle name="Normal 3 2 2 3 3 3 5" xfId="8859"/>
    <cellStyle name="Normal 3 2 2 3 3 3 6" xfId="8860"/>
    <cellStyle name="Normal 3 2 2 3 3 3 7" xfId="8861"/>
    <cellStyle name="Normal 3 2 2 3 3 3 8" xfId="8862"/>
    <cellStyle name="Normal 3 2 2 3 3 3 9" xfId="8863"/>
    <cellStyle name="Normal 3 2 2 3 3 4" xfId="8864"/>
    <cellStyle name="Normal 3 2 2 3 3 5" xfId="8865"/>
    <cellStyle name="Normal 3 2 2 3 3 6" xfId="8866"/>
    <cellStyle name="Normal 3 2 2 3 3 7" xfId="8867"/>
    <cellStyle name="Normal 3 2 2 3 3 8" xfId="8868"/>
    <cellStyle name="Normal 3 2 2 3 3 9" xfId="8869"/>
    <cellStyle name="Normal 3 2 2 3 4" xfId="8870"/>
    <cellStyle name="Normal 3 2 2 3 5" xfId="8871"/>
    <cellStyle name="Normal 3 2 2 3 6" xfId="8872"/>
    <cellStyle name="Normal 3 2 2 3 7" xfId="8873"/>
    <cellStyle name="Normal 3 2 2 3 7 10" xfId="8874"/>
    <cellStyle name="Normal 3 2 2 3 7 2" xfId="8875"/>
    <cellStyle name="Normal 3 2 2 3 7 2 2" xfId="8876"/>
    <cellStyle name="Normal 3 2 2 3 7 2 2 2" xfId="8877"/>
    <cellStyle name="Normal 3 2 2 3 7 2 2 2 2" xfId="8878"/>
    <cellStyle name="Normal 3 2 2 3 7 2 2 2 3" xfId="8879"/>
    <cellStyle name="Normal 3 2 2 3 7 2 2 2 4" xfId="8880"/>
    <cellStyle name="Normal 3 2 2 3 7 2 2 2 5" xfId="8881"/>
    <cellStyle name="Normal 3 2 2 3 7 2 2 2 6" xfId="8882"/>
    <cellStyle name="Normal 3 2 2 3 7 2 2 2 7" xfId="8883"/>
    <cellStyle name="Normal 3 2 2 3 7 2 2 2 8" xfId="8884"/>
    <cellStyle name="Normal 3 2 2 3 7 2 2 3" xfId="8885"/>
    <cellStyle name="Normal 3 2 2 3 7 2 2 4" xfId="8886"/>
    <cellStyle name="Normal 3 2 2 3 7 2 2 5" xfId="8887"/>
    <cellStyle name="Normal 3 2 2 3 7 2 2 6" xfId="8888"/>
    <cellStyle name="Normal 3 2 2 3 7 2 2 7" xfId="8889"/>
    <cellStyle name="Normal 3 2 2 3 7 2 2 8" xfId="8890"/>
    <cellStyle name="Normal 3 2 2 3 7 2 3" xfId="8891"/>
    <cellStyle name="Normal 3 2 2 3 7 2 4" xfId="8892"/>
    <cellStyle name="Normal 3 2 2 3 7 2 5" xfId="8893"/>
    <cellStyle name="Normal 3 2 2 3 7 2 6" xfId="8894"/>
    <cellStyle name="Normal 3 2 2 3 7 2 7" xfId="8895"/>
    <cellStyle name="Normal 3 2 2 3 7 2 8" xfId="8896"/>
    <cellStyle name="Normal 3 2 2 3 7 2 9" xfId="8897"/>
    <cellStyle name="Normal 3 2 2 3 7 3" xfId="8898"/>
    <cellStyle name="Normal 3 2 2 3 7 4" xfId="8899"/>
    <cellStyle name="Normal 3 2 2 3 7 4 2" xfId="8900"/>
    <cellStyle name="Normal 3 2 2 3 7 4 3" xfId="8901"/>
    <cellStyle name="Normal 3 2 2 3 7 4 4" xfId="8902"/>
    <cellStyle name="Normal 3 2 2 3 7 4 5" xfId="8903"/>
    <cellStyle name="Normal 3 2 2 3 7 4 6" xfId="8904"/>
    <cellStyle name="Normal 3 2 2 3 7 4 7" xfId="8905"/>
    <cellStyle name="Normal 3 2 2 3 7 4 8" xfId="8906"/>
    <cellStyle name="Normal 3 2 2 3 7 5" xfId="8907"/>
    <cellStyle name="Normal 3 2 2 3 7 6" xfId="8908"/>
    <cellStyle name="Normal 3 2 2 3 7 7" xfId="8909"/>
    <cellStyle name="Normal 3 2 2 3 7 8" xfId="8910"/>
    <cellStyle name="Normal 3 2 2 3 7 9" xfId="8911"/>
    <cellStyle name="Normal 3 2 2 3 8" xfId="8912"/>
    <cellStyle name="Normal 3 2 2 3 9" xfId="8913"/>
    <cellStyle name="Normal 3 2 2 30" xfId="8914"/>
    <cellStyle name="Normal 3 2 2 31" xfId="8915"/>
    <cellStyle name="Normal 3 2 2 32" xfId="8916"/>
    <cellStyle name="Normal 3 2 2 33" xfId="8917"/>
    <cellStyle name="Normal 3 2 2 34" xfId="8918"/>
    <cellStyle name="Normal 3 2 2 35" xfId="8919"/>
    <cellStyle name="Normal 3 2 2 36" xfId="8920"/>
    <cellStyle name="Normal 3 2 2 36 2" xfId="8921"/>
    <cellStyle name="Normal 3 2 2 36 2 2" xfId="8922"/>
    <cellStyle name="Normal 3 2 2 36 2 2 2" xfId="8923"/>
    <cellStyle name="Normal 3 2 2 36 2 2 3" xfId="8924"/>
    <cellStyle name="Normal 3 2 2 36 2 2 4" xfId="8925"/>
    <cellStyle name="Normal 3 2 2 36 2 2 5" xfId="8926"/>
    <cellStyle name="Normal 3 2 2 36 2 2 6" xfId="8927"/>
    <cellStyle name="Normal 3 2 2 36 2 2 7" xfId="8928"/>
    <cellStyle name="Normal 3 2 2 36 2 2 8" xfId="8929"/>
    <cellStyle name="Normal 3 2 2 36 2 3" xfId="8930"/>
    <cellStyle name="Normal 3 2 2 36 2 4" xfId="8931"/>
    <cellStyle name="Normal 3 2 2 36 2 5" xfId="8932"/>
    <cellStyle name="Normal 3 2 2 36 2 6" xfId="8933"/>
    <cellStyle name="Normal 3 2 2 36 2 7" xfId="8934"/>
    <cellStyle name="Normal 3 2 2 36 2 8" xfId="8935"/>
    <cellStyle name="Normal 3 2 2 36 3" xfId="8936"/>
    <cellStyle name="Normal 3 2 2 36 4" xfId="8937"/>
    <cellStyle name="Normal 3 2 2 36 5" xfId="8938"/>
    <cellStyle name="Normal 3 2 2 36 6" xfId="8939"/>
    <cellStyle name="Normal 3 2 2 36 7" xfId="8940"/>
    <cellStyle name="Normal 3 2 2 36 8" xfId="8941"/>
    <cellStyle name="Normal 3 2 2 36 9" xfId="8942"/>
    <cellStyle name="Normal 3 2 2 37" xfId="8943"/>
    <cellStyle name="Normal 3 2 2 37 2" xfId="8944"/>
    <cellStyle name="Normal 3 2 2 37 3" xfId="8945"/>
    <cellStyle name="Normal 3 2 2 37 4" xfId="8946"/>
    <cellStyle name="Normal 3 2 2 37 5" xfId="8947"/>
    <cellStyle name="Normal 3 2 2 37 6" xfId="8948"/>
    <cellStyle name="Normal 3 2 2 37 7" xfId="8949"/>
    <cellStyle name="Normal 3 2 2 37 8" xfId="8950"/>
    <cellStyle name="Normal 3 2 2 38" xfId="8951"/>
    <cellStyle name="Normal 3 2 2 39" xfId="8952"/>
    <cellStyle name="Normal 3 2 2 4" xfId="8953"/>
    <cellStyle name="Normal 3 2 2 40" xfId="8954"/>
    <cellStyle name="Normal 3 2 2 41" xfId="8955"/>
    <cellStyle name="Normal 3 2 2 42" xfId="8956"/>
    <cellStyle name="Normal 3 2 2 43" xfId="8957"/>
    <cellStyle name="Normal 3 2 2 5" xfId="8958"/>
    <cellStyle name="Normal 3 2 2 6" xfId="8959"/>
    <cellStyle name="Normal 3 2 2 7" xfId="8960"/>
    <cellStyle name="Normal 3 2 2 8" xfId="8961"/>
    <cellStyle name="Normal 3 2 2 9" xfId="8962"/>
    <cellStyle name="Normal 3 2 20" xfId="8963"/>
    <cellStyle name="Normal 3 2 21" xfId="8964"/>
    <cellStyle name="Normal 3 2 22" xfId="8965"/>
    <cellStyle name="Normal 3 2 23" xfId="8966"/>
    <cellStyle name="Normal 3 2 24" xfId="8967"/>
    <cellStyle name="Normal 3 2 25" xfId="8968"/>
    <cellStyle name="Normal 3 2 26" xfId="8969"/>
    <cellStyle name="Normal 3 2 27" xfId="8970"/>
    <cellStyle name="Normal 3 2 28" xfId="8971"/>
    <cellStyle name="Normal 3 2 29" xfId="8972"/>
    <cellStyle name="Normal 3 2 3" xfId="8973"/>
    <cellStyle name="Normal 3 2 30" xfId="8974"/>
    <cellStyle name="Normal 3 2 31" xfId="8975"/>
    <cellStyle name="Normal 3 2 32" xfId="8976"/>
    <cellStyle name="Normal 3 2 33" xfId="8977"/>
    <cellStyle name="Normal 3 2 33 10" xfId="8978"/>
    <cellStyle name="Normal 3 2 33 10 2" xfId="8979"/>
    <cellStyle name="Normal 3 2 33 10 2 2" xfId="8980"/>
    <cellStyle name="Normal 3 2 33 10 2 2 2" xfId="8981"/>
    <cellStyle name="Normal 3 2 33 10 2 2 3" xfId="8982"/>
    <cellStyle name="Normal 3 2 33 10 2 2 4" xfId="8983"/>
    <cellStyle name="Normal 3 2 33 10 2 2 5" xfId="8984"/>
    <cellStyle name="Normal 3 2 33 10 2 2 6" xfId="8985"/>
    <cellStyle name="Normal 3 2 33 10 2 2 7" xfId="8986"/>
    <cellStyle name="Normal 3 2 33 10 2 2 8" xfId="8987"/>
    <cellStyle name="Normal 3 2 33 10 2 3" xfId="8988"/>
    <cellStyle name="Normal 3 2 33 10 2 4" xfId="8989"/>
    <cellStyle name="Normal 3 2 33 10 2 5" xfId="8990"/>
    <cellStyle name="Normal 3 2 33 10 2 6" xfId="8991"/>
    <cellStyle name="Normal 3 2 33 10 2 7" xfId="8992"/>
    <cellStyle name="Normal 3 2 33 10 2 8" xfId="8993"/>
    <cellStyle name="Normal 3 2 33 10 3" xfId="8994"/>
    <cellStyle name="Normal 3 2 33 10 4" xfId="8995"/>
    <cellStyle name="Normal 3 2 33 10 5" xfId="8996"/>
    <cellStyle name="Normal 3 2 33 10 6" xfId="8997"/>
    <cellStyle name="Normal 3 2 33 10 7" xfId="8998"/>
    <cellStyle name="Normal 3 2 33 10 8" xfId="8999"/>
    <cellStyle name="Normal 3 2 33 10 9" xfId="9000"/>
    <cellStyle name="Normal 3 2 33 11" xfId="9001"/>
    <cellStyle name="Normal 3 2 33 11 2" xfId="9002"/>
    <cellStyle name="Normal 3 2 33 11 3" xfId="9003"/>
    <cellStyle name="Normal 3 2 33 11 4" xfId="9004"/>
    <cellStyle name="Normal 3 2 33 11 5" xfId="9005"/>
    <cellStyle name="Normal 3 2 33 11 6" xfId="9006"/>
    <cellStyle name="Normal 3 2 33 11 7" xfId="9007"/>
    <cellStyle name="Normal 3 2 33 11 8" xfId="9008"/>
    <cellStyle name="Normal 3 2 33 12" xfId="9009"/>
    <cellStyle name="Normal 3 2 33 13" xfId="9010"/>
    <cellStyle name="Normal 3 2 33 14" xfId="9011"/>
    <cellStyle name="Normal 3 2 33 15" xfId="9012"/>
    <cellStyle name="Normal 3 2 33 16" xfId="9013"/>
    <cellStyle name="Normal 3 2 33 17" xfId="9014"/>
    <cellStyle name="Normal 3 2 33 2" xfId="9015"/>
    <cellStyle name="Normal 3 2 33 2 10" xfId="9016"/>
    <cellStyle name="Normal 3 2 33 2 10 2" xfId="9017"/>
    <cellStyle name="Normal 3 2 33 2 10 2 2" xfId="9018"/>
    <cellStyle name="Normal 3 2 33 2 10 2 2 2" xfId="9019"/>
    <cellStyle name="Normal 3 2 33 2 10 2 2 3" xfId="9020"/>
    <cellStyle name="Normal 3 2 33 2 10 2 2 4" xfId="9021"/>
    <cellStyle name="Normal 3 2 33 2 10 2 2 5" xfId="9022"/>
    <cellStyle name="Normal 3 2 33 2 10 2 2 6" xfId="9023"/>
    <cellStyle name="Normal 3 2 33 2 10 2 2 7" xfId="9024"/>
    <cellStyle name="Normal 3 2 33 2 10 2 2 8" xfId="9025"/>
    <cellStyle name="Normal 3 2 33 2 10 2 3" xfId="9026"/>
    <cellStyle name="Normal 3 2 33 2 10 2 4" xfId="9027"/>
    <cellStyle name="Normal 3 2 33 2 10 2 5" xfId="9028"/>
    <cellStyle name="Normal 3 2 33 2 10 2 6" xfId="9029"/>
    <cellStyle name="Normal 3 2 33 2 10 2 7" xfId="9030"/>
    <cellStyle name="Normal 3 2 33 2 10 2 8" xfId="9031"/>
    <cellStyle name="Normal 3 2 33 2 10 3" xfId="9032"/>
    <cellStyle name="Normal 3 2 33 2 10 4" xfId="9033"/>
    <cellStyle name="Normal 3 2 33 2 10 5" xfId="9034"/>
    <cellStyle name="Normal 3 2 33 2 10 6" xfId="9035"/>
    <cellStyle name="Normal 3 2 33 2 10 7" xfId="9036"/>
    <cellStyle name="Normal 3 2 33 2 10 8" xfId="9037"/>
    <cellStyle name="Normal 3 2 33 2 10 9" xfId="9038"/>
    <cellStyle name="Normal 3 2 33 2 11" xfId="9039"/>
    <cellStyle name="Normal 3 2 33 2 11 2" xfId="9040"/>
    <cellStyle name="Normal 3 2 33 2 11 3" xfId="9041"/>
    <cellStyle name="Normal 3 2 33 2 11 4" xfId="9042"/>
    <cellStyle name="Normal 3 2 33 2 11 5" xfId="9043"/>
    <cellStyle name="Normal 3 2 33 2 11 6" xfId="9044"/>
    <cellStyle name="Normal 3 2 33 2 11 7" xfId="9045"/>
    <cellStyle name="Normal 3 2 33 2 11 8" xfId="9046"/>
    <cellStyle name="Normal 3 2 33 2 12" xfId="9047"/>
    <cellStyle name="Normal 3 2 33 2 13" xfId="9048"/>
    <cellStyle name="Normal 3 2 33 2 14" xfId="9049"/>
    <cellStyle name="Normal 3 2 33 2 15" xfId="9050"/>
    <cellStyle name="Normal 3 2 33 2 16" xfId="9051"/>
    <cellStyle name="Normal 3 2 33 2 17" xfId="9052"/>
    <cellStyle name="Normal 3 2 33 2 2" xfId="9053"/>
    <cellStyle name="Normal 3 2 33 2 2 10" xfId="9054"/>
    <cellStyle name="Normal 3 2 33 2 2 2" xfId="9055"/>
    <cellStyle name="Normal 3 2 33 2 2 2 2" xfId="9056"/>
    <cellStyle name="Normal 3 2 33 2 2 2 2 2" xfId="9057"/>
    <cellStyle name="Normal 3 2 33 2 2 2 2 2 2" xfId="9058"/>
    <cellStyle name="Normal 3 2 33 2 2 2 2 2 3" xfId="9059"/>
    <cellStyle name="Normal 3 2 33 2 2 2 2 2 4" xfId="9060"/>
    <cellStyle name="Normal 3 2 33 2 2 2 2 2 5" xfId="9061"/>
    <cellStyle name="Normal 3 2 33 2 2 2 2 2 6" xfId="9062"/>
    <cellStyle name="Normal 3 2 33 2 2 2 2 2 7" xfId="9063"/>
    <cellStyle name="Normal 3 2 33 2 2 2 2 2 8" xfId="9064"/>
    <cellStyle name="Normal 3 2 33 2 2 2 2 3" xfId="9065"/>
    <cellStyle name="Normal 3 2 33 2 2 2 2 4" xfId="9066"/>
    <cellStyle name="Normal 3 2 33 2 2 2 2 5" xfId="9067"/>
    <cellStyle name="Normal 3 2 33 2 2 2 2 6" xfId="9068"/>
    <cellStyle name="Normal 3 2 33 2 2 2 2 7" xfId="9069"/>
    <cellStyle name="Normal 3 2 33 2 2 2 2 8" xfId="9070"/>
    <cellStyle name="Normal 3 2 33 2 2 2 3" xfId="9071"/>
    <cellStyle name="Normal 3 2 33 2 2 2 4" xfId="9072"/>
    <cellStyle name="Normal 3 2 33 2 2 2 5" xfId="9073"/>
    <cellStyle name="Normal 3 2 33 2 2 2 6" xfId="9074"/>
    <cellStyle name="Normal 3 2 33 2 2 2 7" xfId="9075"/>
    <cellStyle name="Normal 3 2 33 2 2 2 8" xfId="9076"/>
    <cellStyle name="Normal 3 2 33 2 2 2 9" xfId="9077"/>
    <cellStyle name="Normal 3 2 33 2 2 3" xfId="9078"/>
    <cellStyle name="Normal 3 2 33 2 2 4" xfId="9079"/>
    <cellStyle name="Normal 3 2 33 2 2 4 2" xfId="9080"/>
    <cellStyle name="Normal 3 2 33 2 2 4 3" xfId="9081"/>
    <cellStyle name="Normal 3 2 33 2 2 4 4" xfId="9082"/>
    <cellStyle name="Normal 3 2 33 2 2 4 5" xfId="9083"/>
    <cellStyle name="Normal 3 2 33 2 2 4 6" xfId="9084"/>
    <cellStyle name="Normal 3 2 33 2 2 4 7" xfId="9085"/>
    <cellStyle name="Normal 3 2 33 2 2 4 8" xfId="9086"/>
    <cellStyle name="Normal 3 2 33 2 2 5" xfId="9087"/>
    <cellStyle name="Normal 3 2 33 2 2 6" xfId="9088"/>
    <cellStyle name="Normal 3 2 33 2 2 7" xfId="9089"/>
    <cellStyle name="Normal 3 2 33 2 2 8" xfId="9090"/>
    <cellStyle name="Normal 3 2 33 2 2 9" xfId="9091"/>
    <cellStyle name="Normal 3 2 33 2 3" xfId="9092"/>
    <cellStyle name="Normal 3 2 33 2 4" xfId="9093"/>
    <cellStyle name="Normal 3 2 33 2 5" xfId="9094"/>
    <cellStyle name="Normal 3 2 33 2 6" xfId="9095"/>
    <cellStyle name="Normal 3 2 33 2 7" xfId="9096"/>
    <cellStyle name="Normal 3 2 33 2 8" xfId="9097"/>
    <cellStyle name="Normal 3 2 33 2 9" xfId="9098"/>
    <cellStyle name="Normal 3 2 33 3" xfId="9099"/>
    <cellStyle name="Normal 3 2 33 3 10" xfId="9100"/>
    <cellStyle name="Normal 3 2 33 3 2" xfId="9101"/>
    <cellStyle name="Normal 3 2 33 3 2 2" xfId="9102"/>
    <cellStyle name="Normal 3 2 33 3 2 2 2" xfId="9103"/>
    <cellStyle name="Normal 3 2 33 3 2 2 2 2" xfId="9104"/>
    <cellStyle name="Normal 3 2 33 3 2 2 2 3" xfId="9105"/>
    <cellStyle name="Normal 3 2 33 3 2 2 2 4" xfId="9106"/>
    <cellStyle name="Normal 3 2 33 3 2 2 2 5" xfId="9107"/>
    <cellStyle name="Normal 3 2 33 3 2 2 2 6" xfId="9108"/>
    <cellStyle name="Normal 3 2 33 3 2 2 2 7" xfId="9109"/>
    <cellStyle name="Normal 3 2 33 3 2 2 2 8" xfId="9110"/>
    <cellStyle name="Normal 3 2 33 3 2 2 3" xfId="9111"/>
    <cellStyle name="Normal 3 2 33 3 2 2 4" xfId="9112"/>
    <cellStyle name="Normal 3 2 33 3 2 2 5" xfId="9113"/>
    <cellStyle name="Normal 3 2 33 3 2 2 6" xfId="9114"/>
    <cellStyle name="Normal 3 2 33 3 2 2 7" xfId="9115"/>
    <cellStyle name="Normal 3 2 33 3 2 2 8" xfId="9116"/>
    <cellStyle name="Normal 3 2 33 3 2 3" xfId="9117"/>
    <cellStyle name="Normal 3 2 33 3 2 4" xfId="9118"/>
    <cellStyle name="Normal 3 2 33 3 2 5" xfId="9119"/>
    <cellStyle name="Normal 3 2 33 3 2 6" xfId="9120"/>
    <cellStyle name="Normal 3 2 33 3 2 7" xfId="9121"/>
    <cellStyle name="Normal 3 2 33 3 2 8" xfId="9122"/>
    <cellStyle name="Normal 3 2 33 3 2 9" xfId="9123"/>
    <cellStyle name="Normal 3 2 33 3 3" xfId="9124"/>
    <cellStyle name="Normal 3 2 33 3 4" xfId="9125"/>
    <cellStyle name="Normal 3 2 33 3 4 2" xfId="9126"/>
    <cellStyle name="Normal 3 2 33 3 4 3" xfId="9127"/>
    <cellStyle name="Normal 3 2 33 3 4 4" xfId="9128"/>
    <cellStyle name="Normal 3 2 33 3 4 5" xfId="9129"/>
    <cellStyle name="Normal 3 2 33 3 4 6" xfId="9130"/>
    <cellStyle name="Normal 3 2 33 3 4 7" xfId="9131"/>
    <cellStyle name="Normal 3 2 33 3 4 8" xfId="9132"/>
    <cellStyle name="Normal 3 2 33 3 5" xfId="9133"/>
    <cellStyle name="Normal 3 2 33 3 6" xfId="9134"/>
    <cellStyle name="Normal 3 2 33 3 7" xfId="9135"/>
    <cellStyle name="Normal 3 2 33 3 8" xfId="9136"/>
    <cellStyle name="Normal 3 2 33 3 9" xfId="9137"/>
    <cellStyle name="Normal 3 2 33 4" xfId="9138"/>
    <cellStyle name="Normal 3 2 33 5" xfId="9139"/>
    <cellStyle name="Normal 3 2 33 6" xfId="9140"/>
    <cellStyle name="Normal 3 2 33 7" xfId="9141"/>
    <cellStyle name="Normal 3 2 33 8" xfId="9142"/>
    <cellStyle name="Normal 3 2 33 9" xfId="9143"/>
    <cellStyle name="Normal 3 2 34" xfId="9144"/>
    <cellStyle name="Normal 3 2 35" xfId="9145"/>
    <cellStyle name="Normal 3 2 36" xfId="9146"/>
    <cellStyle name="Normal 3 2 37" xfId="9147"/>
    <cellStyle name="Normal 3 2 38" xfId="9148"/>
    <cellStyle name="Normal 3 2 38 10" xfId="9149"/>
    <cellStyle name="Normal 3 2 38 2" xfId="9150"/>
    <cellStyle name="Normal 3 2 38 2 2" xfId="9151"/>
    <cellStyle name="Normal 3 2 38 2 2 2" xfId="9152"/>
    <cellStyle name="Normal 3 2 38 2 2 2 2" xfId="9153"/>
    <cellStyle name="Normal 3 2 38 2 2 2 3" xfId="9154"/>
    <cellStyle name="Normal 3 2 38 2 2 2 4" xfId="9155"/>
    <cellStyle name="Normal 3 2 38 2 2 2 5" xfId="9156"/>
    <cellStyle name="Normal 3 2 38 2 2 2 6" xfId="9157"/>
    <cellStyle name="Normal 3 2 38 2 2 2 7" xfId="9158"/>
    <cellStyle name="Normal 3 2 38 2 2 2 8" xfId="9159"/>
    <cellStyle name="Normal 3 2 38 2 2 3" xfId="9160"/>
    <cellStyle name="Normal 3 2 38 2 2 4" xfId="9161"/>
    <cellStyle name="Normal 3 2 38 2 2 5" xfId="9162"/>
    <cellStyle name="Normal 3 2 38 2 2 6" xfId="9163"/>
    <cellStyle name="Normal 3 2 38 2 2 7" xfId="9164"/>
    <cellStyle name="Normal 3 2 38 2 2 8" xfId="9165"/>
    <cellStyle name="Normal 3 2 38 2 3" xfId="9166"/>
    <cellStyle name="Normal 3 2 38 2 4" xfId="9167"/>
    <cellStyle name="Normal 3 2 38 2 5" xfId="9168"/>
    <cellStyle name="Normal 3 2 38 2 6" xfId="9169"/>
    <cellStyle name="Normal 3 2 38 2 7" xfId="9170"/>
    <cellStyle name="Normal 3 2 38 2 8" xfId="9171"/>
    <cellStyle name="Normal 3 2 38 2 9" xfId="9172"/>
    <cellStyle name="Normal 3 2 38 3" xfId="9173"/>
    <cellStyle name="Normal 3 2 38 4" xfId="9174"/>
    <cellStyle name="Normal 3 2 38 4 2" xfId="9175"/>
    <cellStyle name="Normal 3 2 38 4 3" xfId="9176"/>
    <cellStyle name="Normal 3 2 38 4 4" xfId="9177"/>
    <cellStyle name="Normal 3 2 38 4 5" xfId="9178"/>
    <cellStyle name="Normal 3 2 38 4 6" xfId="9179"/>
    <cellStyle name="Normal 3 2 38 4 7" xfId="9180"/>
    <cellStyle name="Normal 3 2 38 4 8" xfId="9181"/>
    <cellStyle name="Normal 3 2 38 5" xfId="9182"/>
    <cellStyle name="Normal 3 2 38 6" xfId="9183"/>
    <cellStyle name="Normal 3 2 38 7" xfId="9184"/>
    <cellStyle name="Normal 3 2 38 8" xfId="9185"/>
    <cellStyle name="Normal 3 2 38 9" xfId="9186"/>
    <cellStyle name="Normal 3 2 39" xfId="9187"/>
    <cellStyle name="Normal 3 2 4" xfId="9188"/>
    <cellStyle name="Normal 3 2 40" xfId="9189"/>
    <cellStyle name="Normal 3 2 41" xfId="9190"/>
    <cellStyle name="Normal 3 2 42" xfId="9191"/>
    <cellStyle name="Normal 3 2 43" xfId="9192"/>
    <cellStyle name="Normal 3 2 44" xfId="9193"/>
    <cellStyle name="Normal 3 2 45" xfId="9194"/>
    <cellStyle name="Normal 3 2 46" xfId="9195"/>
    <cellStyle name="Normal 3 2 46 2" xfId="9196"/>
    <cellStyle name="Normal 3 2 46 2 2" xfId="9197"/>
    <cellStyle name="Normal 3 2 46 2 2 2" xfId="9198"/>
    <cellStyle name="Normal 3 2 46 2 2 3" xfId="9199"/>
    <cellStyle name="Normal 3 2 46 2 2 4" xfId="9200"/>
    <cellStyle name="Normal 3 2 46 2 2 5" xfId="9201"/>
    <cellStyle name="Normal 3 2 46 2 2 6" xfId="9202"/>
    <cellStyle name="Normal 3 2 46 2 2 7" xfId="9203"/>
    <cellStyle name="Normal 3 2 46 2 2 8" xfId="9204"/>
    <cellStyle name="Normal 3 2 46 2 3" xfId="9205"/>
    <cellStyle name="Normal 3 2 46 2 4" xfId="9206"/>
    <cellStyle name="Normal 3 2 46 2 5" xfId="9207"/>
    <cellStyle name="Normal 3 2 46 2 6" xfId="9208"/>
    <cellStyle name="Normal 3 2 46 2 7" xfId="9209"/>
    <cellStyle name="Normal 3 2 46 2 8" xfId="9210"/>
    <cellStyle name="Normal 3 2 46 3" xfId="9211"/>
    <cellStyle name="Normal 3 2 46 4" xfId="9212"/>
    <cellStyle name="Normal 3 2 46 5" xfId="9213"/>
    <cellStyle name="Normal 3 2 46 6" xfId="9214"/>
    <cellStyle name="Normal 3 2 46 7" xfId="9215"/>
    <cellStyle name="Normal 3 2 46 8" xfId="9216"/>
    <cellStyle name="Normal 3 2 46 9" xfId="9217"/>
    <cellStyle name="Normal 3 2 47" xfId="9218"/>
    <cellStyle name="Normal 3 2 47 2" xfId="9219"/>
    <cellStyle name="Normal 3 2 47 3" xfId="9220"/>
    <cellStyle name="Normal 3 2 47 4" xfId="9221"/>
    <cellStyle name="Normal 3 2 47 5" xfId="9222"/>
    <cellStyle name="Normal 3 2 47 6" xfId="9223"/>
    <cellStyle name="Normal 3 2 47 7" xfId="9224"/>
    <cellStyle name="Normal 3 2 47 8" xfId="9225"/>
    <cellStyle name="Normal 3 2 48" xfId="9226"/>
    <cellStyle name="Normal 3 2 49" xfId="9227"/>
    <cellStyle name="Normal 3 2 5" xfId="9228"/>
    <cellStyle name="Normal 3 2 50" xfId="9229"/>
    <cellStyle name="Normal 3 2 51" xfId="9230"/>
    <cellStyle name="Normal 3 2 52" xfId="9231"/>
    <cellStyle name="Normal 3 2 53" xfId="9232"/>
    <cellStyle name="Normal 3 2 54" xfId="13734"/>
    <cellStyle name="Normal 3 2 6" xfId="9233"/>
    <cellStyle name="Normal 3 2 7" xfId="9234"/>
    <cellStyle name="Normal 3 2 8" xfId="9235"/>
    <cellStyle name="Normal 3 2 9" xfId="9236"/>
    <cellStyle name="Normal 3 20" xfId="9237"/>
    <cellStyle name="Normal 3 21" xfId="9238"/>
    <cellStyle name="Normal 3 22" xfId="9239"/>
    <cellStyle name="Normal 3 23" xfId="9240"/>
    <cellStyle name="Normal 3 24" xfId="9241"/>
    <cellStyle name="Normal 3 25" xfId="9242"/>
    <cellStyle name="Normal 3 26" xfId="13902"/>
    <cellStyle name="Normal 3 3" xfId="9243"/>
    <cellStyle name="Normal 3 3 10" xfId="9244"/>
    <cellStyle name="Normal 3 3 11" xfId="9245"/>
    <cellStyle name="Normal 3 3 12" xfId="9246"/>
    <cellStyle name="Normal 3 3 13" xfId="9247"/>
    <cellStyle name="Normal 3 3 14" xfId="9248"/>
    <cellStyle name="Normal 3 3 15" xfId="9249"/>
    <cellStyle name="Normal 3 3 16" xfId="9250"/>
    <cellStyle name="Normal 3 3 17" xfId="9251"/>
    <cellStyle name="Normal 3 3 18" xfId="9252"/>
    <cellStyle name="Normal 3 3 19" xfId="9253"/>
    <cellStyle name="Normal 3 3 2" xfId="9254"/>
    <cellStyle name="Normal 3 3 2 10" xfId="9255"/>
    <cellStyle name="Normal 3 3 2 11" xfId="9256"/>
    <cellStyle name="Normal 3 3 2 12" xfId="9257"/>
    <cellStyle name="Normal 3 3 2 13" xfId="9258"/>
    <cellStyle name="Normal 3 3 2 14" xfId="9259"/>
    <cellStyle name="Normal 3 3 2 15" xfId="9260"/>
    <cellStyle name="Normal 3 3 2 16" xfId="9261"/>
    <cellStyle name="Normal 3 3 2 17" xfId="9262"/>
    <cellStyle name="Normal 3 3 2 18" xfId="9263"/>
    <cellStyle name="Normal 3 3 2 19" xfId="9264"/>
    <cellStyle name="Normal 3 3 2 2" xfId="9265"/>
    <cellStyle name="Normal 3 3 2 2 10" xfId="9266"/>
    <cellStyle name="Normal 3 3 2 2 11" xfId="9267"/>
    <cellStyle name="Normal 3 3 2 2 12" xfId="9268"/>
    <cellStyle name="Normal 3 3 2 2 13" xfId="9269"/>
    <cellStyle name="Normal 3 3 2 2 14" xfId="9270"/>
    <cellStyle name="Normal 3 3 2 2 15" xfId="9271"/>
    <cellStyle name="Normal 3 3 2 2 15 2" xfId="9272"/>
    <cellStyle name="Normal 3 3 2 2 15 2 2" xfId="9273"/>
    <cellStyle name="Normal 3 3 2 2 15 2 2 2" xfId="9274"/>
    <cellStyle name="Normal 3 3 2 2 15 2 2 3" xfId="9275"/>
    <cellStyle name="Normal 3 3 2 2 15 2 2 4" xfId="9276"/>
    <cellStyle name="Normal 3 3 2 2 15 2 2 5" xfId="9277"/>
    <cellStyle name="Normal 3 3 2 2 15 2 2 6" xfId="9278"/>
    <cellStyle name="Normal 3 3 2 2 15 2 2 7" xfId="9279"/>
    <cellStyle name="Normal 3 3 2 2 15 2 2 8" xfId="9280"/>
    <cellStyle name="Normal 3 3 2 2 15 2 3" xfId="9281"/>
    <cellStyle name="Normal 3 3 2 2 15 2 4" xfId="9282"/>
    <cellStyle name="Normal 3 3 2 2 15 2 5" xfId="9283"/>
    <cellStyle name="Normal 3 3 2 2 15 2 6" xfId="9284"/>
    <cellStyle name="Normal 3 3 2 2 15 2 7" xfId="9285"/>
    <cellStyle name="Normal 3 3 2 2 15 2 8" xfId="9286"/>
    <cellStyle name="Normal 3 3 2 2 15 3" xfId="9287"/>
    <cellStyle name="Normal 3 3 2 2 15 4" xfId="9288"/>
    <cellStyle name="Normal 3 3 2 2 15 5" xfId="9289"/>
    <cellStyle name="Normal 3 3 2 2 15 6" xfId="9290"/>
    <cellStyle name="Normal 3 3 2 2 15 7" xfId="9291"/>
    <cellStyle name="Normal 3 3 2 2 15 8" xfId="9292"/>
    <cellStyle name="Normal 3 3 2 2 15 9" xfId="9293"/>
    <cellStyle name="Normal 3 3 2 2 16" xfId="9294"/>
    <cellStyle name="Normal 3 3 2 2 16 2" xfId="9295"/>
    <cellStyle name="Normal 3 3 2 2 16 3" xfId="9296"/>
    <cellStyle name="Normal 3 3 2 2 16 4" xfId="9297"/>
    <cellStyle name="Normal 3 3 2 2 16 5" xfId="9298"/>
    <cellStyle name="Normal 3 3 2 2 16 6" xfId="9299"/>
    <cellStyle name="Normal 3 3 2 2 16 7" xfId="9300"/>
    <cellStyle name="Normal 3 3 2 2 16 8" xfId="9301"/>
    <cellStyle name="Normal 3 3 2 2 17" xfId="9302"/>
    <cellStyle name="Normal 3 3 2 2 18" xfId="9303"/>
    <cellStyle name="Normal 3 3 2 2 19" xfId="9304"/>
    <cellStyle name="Normal 3 3 2 2 2" xfId="9305"/>
    <cellStyle name="Normal 3 3 2 2 2 10" xfId="9306"/>
    <cellStyle name="Normal 3 3 2 2 2 11" xfId="9307"/>
    <cellStyle name="Normal 3 3 2 2 2 12" xfId="9308"/>
    <cellStyle name="Normal 3 3 2 2 2 13" xfId="9309"/>
    <cellStyle name="Normal 3 3 2 2 2 14" xfId="9310"/>
    <cellStyle name="Normal 3 3 2 2 2 15" xfId="9311"/>
    <cellStyle name="Normal 3 3 2 2 2 15 2" xfId="9312"/>
    <cellStyle name="Normal 3 3 2 2 2 15 2 2" xfId="9313"/>
    <cellStyle name="Normal 3 3 2 2 2 15 2 2 2" xfId="9314"/>
    <cellStyle name="Normal 3 3 2 2 2 15 2 2 3" xfId="9315"/>
    <cellStyle name="Normal 3 3 2 2 2 15 2 2 4" xfId="9316"/>
    <cellStyle name="Normal 3 3 2 2 2 15 2 2 5" xfId="9317"/>
    <cellStyle name="Normal 3 3 2 2 2 15 2 2 6" xfId="9318"/>
    <cellStyle name="Normal 3 3 2 2 2 15 2 2 7" xfId="9319"/>
    <cellStyle name="Normal 3 3 2 2 2 15 2 2 8" xfId="9320"/>
    <cellStyle name="Normal 3 3 2 2 2 15 2 3" xfId="9321"/>
    <cellStyle name="Normal 3 3 2 2 2 15 2 4" xfId="9322"/>
    <cellStyle name="Normal 3 3 2 2 2 15 2 5" xfId="9323"/>
    <cellStyle name="Normal 3 3 2 2 2 15 2 6" xfId="9324"/>
    <cellStyle name="Normal 3 3 2 2 2 15 2 7" xfId="9325"/>
    <cellStyle name="Normal 3 3 2 2 2 15 2 8" xfId="9326"/>
    <cellStyle name="Normal 3 3 2 2 2 15 3" xfId="9327"/>
    <cellStyle name="Normal 3 3 2 2 2 15 4" xfId="9328"/>
    <cellStyle name="Normal 3 3 2 2 2 15 5" xfId="9329"/>
    <cellStyle name="Normal 3 3 2 2 2 15 6" xfId="9330"/>
    <cellStyle name="Normal 3 3 2 2 2 15 7" xfId="9331"/>
    <cellStyle name="Normal 3 3 2 2 2 15 8" xfId="9332"/>
    <cellStyle name="Normal 3 3 2 2 2 15 9" xfId="9333"/>
    <cellStyle name="Normal 3 3 2 2 2 16" xfId="9334"/>
    <cellStyle name="Normal 3 3 2 2 2 16 2" xfId="9335"/>
    <cellStyle name="Normal 3 3 2 2 2 16 3" xfId="9336"/>
    <cellStyle name="Normal 3 3 2 2 2 16 4" xfId="9337"/>
    <cellStyle name="Normal 3 3 2 2 2 16 5" xfId="9338"/>
    <cellStyle name="Normal 3 3 2 2 2 16 6" xfId="9339"/>
    <cellStyle name="Normal 3 3 2 2 2 16 7" xfId="9340"/>
    <cellStyle name="Normal 3 3 2 2 2 16 8" xfId="9341"/>
    <cellStyle name="Normal 3 3 2 2 2 17" xfId="9342"/>
    <cellStyle name="Normal 3 3 2 2 2 18" xfId="9343"/>
    <cellStyle name="Normal 3 3 2 2 2 19" xfId="9344"/>
    <cellStyle name="Normal 3 3 2 2 2 2" xfId="9345"/>
    <cellStyle name="Normal 3 3 2 2 2 2 10" xfId="9346"/>
    <cellStyle name="Normal 3 3 2 2 2 2 10 2" xfId="9347"/>
    <cellStyle name="Normal 3 3 2 2 2 2 10 2 2" xfId="9348"/>
    <cellStyle name="Normal 3 3 2 2 2 2 10 2 2 2" xfId="9349"/>
    <cellStyle name="Normal 3 3 2 2 2 2 10 2 2 3" xfId="9350"/>
    <cellStyle name="Normal 3 3 2 2 2 2 10 2 2 4" xfId="9351"/>
    <cellStyle name="Normal 3 3 2 2 2 2 10 2 2 5" xfId="9352"/>
    <cellStyle name="Normal 3 3 2 2 2 2 10 2 2 6" xfId="9353"/>
    <cellStyle name="Normal 3 3 2 2 2 2 10 2 2 7" xfId="9354"/>
    <cellStyle name="Normal 3 3 2 2 2 2 10 2 2 8" xfId="9355"/>
    <cellStyle name="Normal 3 3 2 2 2 2 10 2 3" xfId="9356"/>
    <cellStyle name="Normal 3 3 2 2 2 2 10 2 4" xfId="9357"/>
    <cellStyle name="Normal 3 3 2 2 2 2 10 2 5" xfId="9358"/>
    <cellStyle name="Normal 3 3 2 2 2 2 10 2 6" xfId="9359"/>
    <cellStyle name="Normal 3 3 2 2 2 2 10 2 7" xfId="9360"/>
    <cellStyle name="Normal 3 3 2 2 2 2 10 2 8" xfId="9361"/>
    <cellStyle name="Normal 3 3 2 2 2 2 10 3" xfId="9362"/>
    <cellStyle name="Normal 3 3 2 2 2 2 10 4" xfId="9363"/>
    <cellStyle name="Normal 3 3 2 2 2 2 10 5" xfId="9364"/>
    <cellStyle name="Normal 3 3 2 2 2 2 10 6" xfId="9365"/>
    <cellStyle name="Normal 3 3 2 2 2 2 10 7" xfId="9366"/>
    <cellStyle name="Normal 3 3 2 2 2 2 10 8" xfId="9367"/>
    <cellStyle name="Normal 3 3 2 2 2 2 10 9" xfId="9368"/>
    <cellStyle name="Normal 3 3 2 2 2 2 11" xfId="9369"/>
    <cellStyle name="Normal 3 3 2 2 2 2 11 2" xfId="9370"/>
    <cellStyle name="Normal 3 3 2 2 2 2 11 3" xfId="9371"/>
    <cellStyle name="Normal 3 3 2 2 2 2 11 4" xfId="9372"/>
    <cellStyle name="Normal 3 3 2 2 2 2 11 5" xfId="9373"/>
    <cellStyle name="Normal 3 3 2 2 2 2 11 6" xfId="9374"/>
    <cellStyle name="Normal 3 3 2 2 2 2 11 7" xfId="9375"/>
    <cellStyle name="Normal 3 3 2 2 2 2 11 8" xfId="9376"/>
    <cellStyle name="Normal 3 3 2 2 2 2 12" xfId="9377"/>
    <cellStyle name="Normal 3 3 2 2 2 2 13" xfId="9378"/>
    <cellStyle name="Normal 3 3 2 2 2 2 14" xfId="9379"/>
    <cellStyle name="Normal 3 3 2 2 2 2 15" xfId="9380"/>
    <cellStyle name="Normal 3 3 2 2 2 2 16" xfId="9381"/>
    <cellStyle name="Normal 3 3 2 2 2 2 17" xfId="9382"/>
    <cellStyle name="Normal 3 3 2 2 2 2 2" xfId="9383"/>
    <cellStyle name="Normal 3 3 2 2 2 2 2 10" xfId="9384"/>
    <cellStyle name="Normal 3 3 2 2 2 2 2 10 2" xfId="9385"/>
    <cellStyle name="Normal 3 3 2 2 2 2 2 10 2 2" xfId="9386"/>
    <cellStyle name="Normal 3 3 2 2 2 2 2 10 2 2 2" xfId="9387"/>
    <cellStyle name="Normal 3 3 2 2 2 2 2 10 2 2 3" xfId="9388"/>
    <cellStyle name="Normal 3 3 2 2 2 2 2 10 2 2 4" xfId="9389"/>
    <cellStyle name="Normal 3 3 2 2 2 2 2 10 2 2 5" xfId="9390"/>
    <cellStyle name="Normal 3 3 2 2 2 2 2 10 2 2 6" xfId="9391"/>
    <cellStyle name="Normal 3 3 2 2 2 2 2 10 2 2 7" xfId="9392"/>
    <cellStyle name="Normal 3 3 2 2 2 2 2 10 2 2 8" xfId="9393"/>
    <cellStyle name="Normal 3 3 2 2 2 2 2 10 2 3" xfId="9394"/>
    <cellStyle name="Normal 3 3 2 2 2 2 2 10 2 4" xfId="9395"/>
    <cellStyle name="Normal 3 3 2 2 2 2 2 10 2 5" xfId="9396"/>
    <cellStyle name="Normal 3 3 2 2 2 2 2 10 2 6" xfId="9397"/>
    <cellStyle name="Normal 3 3 2 2 2 2 2 10 2 7" xfId="9398"/>
    <cellStyle name="Normal 3 3 2 2 2 2 2 10 2 8" xfId="9399"/>
    <cellStyle name="Normal 3 3 2 2 2 2 2 10 3" xfId="9400"/>
    <cellStyle name="Normal 3 3 2 2 2 2 2 10 4" xfId="9401"/>
    <cellStyle name="Normal 3 3 2 2 2 2 2 10 5" xfId="9402"/>
    <cellStyle name="Normal 3 3 2 2 2 2 2 10 6" xfId="9403"/>
    <cellStyle name="Normal 3 3 2 2 2 2 2 10 7" xfId="9404"/>
    <cellStyle name="Normal 3 3 2 2 2 2 2 10 8" xfId="9405"/>
    <cellStyle name="Normal 3 3 2 2 2 2 2 10 9" xfId="9406"/>
    <cellStyle name="Normal 3 3 2 2 2 2 2 11" xfId="9407"/>
    <cellStyle name="Normal 3 3 2 2 2 2 2 11 2" xfId="9408"/>
    <cellStyle name="Normal 3 3 2 2 2 2 2 11 3" xfId="9409"/>
    <cellStyle name="Normal 3 3 2 2 2 2 2 11 4" xfId="9410"/>
    <cellStyle name="Normal 3 3 2 2 2 2 2 11 5" xfId="9411"/>
    <cellStyle name="Normal 3 3 2 2 2 2 2 11 6" xfId="9412"/>
    <cellStyle name="Normal 3 3 2 2 2 2 2 11 7" xfId="9413"/>
    <cellStyle name="Normal 3 3 2 2 2 2 2 11 8" xfId="9414"/>
    <cellStyle name="Normal 3 3 2 2 2 2 2 12" xfId="9415"/>
    <cellStyle name="Normal 3 3 2 2 2 2 2 13" xfId="9416"/>
    <cellStyle name="Normal 3 3 2 2 2 2 2 14" xfId="9417"/>
    <cellStyle name="Normal 3 3 2 2 2 2 2 15" xfId="9418"/>
    <cellStyle name="Normal 3 3 2 2 2 2 2 16" xfId="9419"/>
    <cellStyle name="Normal 3 3 2 2 2 2 2 17" xfId="9420"/>
    <cellStyle name="Normal 3 3 2 2 2 2 2 2" xfId="9421"/>
    <cellStyle name="Normal 3 3 2 2 2 2 2 2 10" xfId="9422"/>
    <cellStyle name="Normal 3 3 2 2 2 2 2 2 2" xfId="9423"/>
    <cellStyle name="Normal 3 3 2 2 2 2 2 2 2 2" xfId="9424"/>
    <cellStyle name="Normal 3 3 2 2 2 2 2 2 2 2 2" xfId="9425"/>
    <cellStyle name="Normal 3 3 2 2 2 2 2 2 2 2 2 2" xfId="9426"/>
    <cellStyle name="Normal 3 3 2 2 2 2 2 2 2 2 2 3" xfId="9427"/>
    <cellStyle name="Normal 3 3 2 2 2 2 2 2 2 2 2 4" xfId="9428"/>
    <cellStyle name="Normal 3 3 2 2 2 2 2 2 2 2 2 5" xfId="9429"/>
    <cellStyle name="Normal 3 3 2 2 2 2 2 2 2 2 2 6" xfId="9430"/>
    <cellStyle name="Normal 3 3 2 2 2 2 2 2 2 2 2 7" xfId="9431"/>
    <cellStyle name="Normal 3 3 2 2 2 2 2 2 2 2 2 8" xfId="9432"/>
    <cellStyle name="Normal 3 3 2 2 2 2 2 2 2 2 3" xfId="9433"/>
    <cellStyle name="Normal 3 3 2 2 2 2 2 2 2 2 4" xfId="9434"/>
    <cellStyle name="Normal 3 3 2 2 2 2 2 2 2 2 5" xfId="9435"/>
    <cellStyle name="Normal 3 3 2 2 2 2 2 2 2 2 6" xfId="9436"/>
    <cellStyle name="Normal 3 3 2 2 2 2 2 2 2 2 7" xfId="9437"/>
    <cellStyle name="Normal 3 3 2 2 2 2 2 2 2 2 8" xfId="9438"/>
    <cellStyle name="Normal 3 3 2 2 2 2 2 2 2 3" xfId="9439"/>
    <cellStyle name="Normal 3 3 2 2 2 2 2 2 2 4" xfId="9440"/>
    <cellStyle name="Normal 3 3 2 2 2 2 2 2 2 5" xfId="9441"/>
    <cellStyle name="Normal 3 3 2 2 2 2 2 2 2 6" xfId="9442"/>
    <cellStyle name="Normal 3 3 2 2 2 2 2 2 2 7" xfId="9443"/>
    <cellStyle name="Normal 3 3 2 2 2 2 2 2 2 8" xfId="9444"/>
    <cellStyle name="Normal 3 3 2 2 2 2 2 2 2 9" xfId="9445"/>
    <cellStyle name="Normal 3 3 2 2 2 2 2 2 3" xfId="9446"/>
    <cellStyle name="Normal 3 3 2 2 2 2 2 2 4" xfId="9447"/>
    <cellStyle name="Normal 3 3 2 2 2 2 2 2 4 2" xfId="9448"/>
    <cellStyle name="Normal 3 3 2 2 2 2 2 2 4 3" xfId="9449"/>
    <cellStyle name="Normal 3 3 2 2 2 2 2 2 4 4" xfId="9450"/>
    <cellStyle name="Normal 3 3 2 2 2 2 2 2 4 5" xfId="9451"/>
    <cellStyle name="Normal 3 3 2 2 2 2 2 2 4 6" xfId="9452"/>
    <cellStyle name="Normal 3 3 2 2 2 2 2 2 4 7" xfId="9453"/>
    <cellStyle name="Normal 3 3 2 2 2 2 2 2 4 8" xfId="9454"/>
    <cellStyle name="Normal 3 3 2 2 2 2 2 2 5" xfId="9455"/>
    <cellStyle name="Normal 3 3 2 2 2 2 2 2 6" xfId="9456"/>
    <cellStyle name="Normal 3 3 2 2 2 2 2 2 7" xfId="9457"/>
    <cellStyle name="Normal 3 3 2 2 2 2 2 2 8" xfId="9458"/>
    <cellStyle name="Normal 3 3 2 2 2 2 2 2 9" xfId="9459"/>
    <cellStyle name="Normal 3 3 2 2 2 2 2 3" xfId="9460"/>
    <cellStyle name="Normal 3 3 2 2 2 2 2 4" xfId="9461"/>
    <cellStyle name="Normal 3 3 2 2 2 2 2 5" xfId="9462"/>
    <cellStyle name="Normal 3 3 2 2 2 2 2 6" xfId="9463"/>
    <cellStyle name="Normal 3 3 2 2 2 2 2 7" xfId="9464"/>
    <cellStyle name="Normal 3 3 2 2 2 2 2 8" xfId="9465"/>
    <cellStyle name="Normal 3 3 2 2 2 2 2 9" xfId="9466"/>
    <cellStyle name="Normal 3 3 2 2 2 2 3" xfId="9467"/>
    <cellStyle name="Normal 3 3 2 2 2 2 3 10" xfId="9468"/>
    <cellStyle name="Normal 3 3 2 2 2 2 3 2" xfId="9469"/>
    <cellStyle name="Normal 3 3 2 2 2 2 3 2 2" xfId="9470"/>
    <cellStyle name="Normal 3 3 2 2 2 2 3 2 2 2" xfId="9471"/>
    <cellStyle name="Normal 3 3 2 2 2 2 3 2 2 2 2" xfId="9472"/>
    <cellStyle name="Normal 3 3 2 2 2 2 3 2 2 2 3" xfId="9473"/>
    <cellStyle name="Normal 3 3 2 2 2 2 3 2 2 2 4" xfId="9474"/>
    <cellStyle name="Normal 3 3 2 2 2 2 3 2 2 2 5" xfId="9475"/>
    <cellStyle name="Normal 3 3 2 2 2 2 3 2 2 2 6" xfId="9476"/>
    <cellStyle name="Normal 3 3 2 2 2 2 3 2 2 2 7" xfId="9477"/>
    <cellStyle name="Normal 3 3 2 2 2 2 3 2 2 2 8" xfId="9478"/>
    <cellStyle name="Normal 3 3 2 2 2 2 3 2 2 3" xfId="9479"/>
    <cellStyle name="Normal 3 3 2 2 2 2 3 2 2 4" xfId="9480"/>
    <cellStyle name="Normal 3 3 2 2 2 2 3 2 2 5" xfId="9481"/>
    <cellStyle name="Normal 3 3 2 2 2 2 3 2 2 6" xfId="9482"/>
    <cellStyle name="Normal 3 3 2 2 2 2 3 2 2 7" xfId="9483"/>
    <cellStyle name="Normal 3 3 2 2 2 2 3 2 2 8" xfId="9484"/>
    <cellStyle name="Normal 3 3 2 2 2 2 3 2 3" xfId="9485"/>
    <cellStyle name="Normal 3 3 2 2 2 2 3 2 4" xfId="9486"/>
    <cellStyle name="Normal 3 3 2 2 2 2 3 2 5" xfId="9487"/>
    <cellStyle name="Normal 3 3 2 2 2 2 3 2 6" xfId="9488"/>
    <cellStyle name="Normal 3 3 2 2 2 2 3 2 7" xfId="9489"/>
    <cellStyle name="Normal 3 3 2 2 2 2 3 2 8" xfId="9490"/>
    <cellStyle name="Normal 3 3 2 2 2 2 3 2 9" xfId="9491"/>
    <cellStyle name="Normal 3 3 2 2 2 2 3 3" xfId="9492"/>
    <cellStyle name="Normal 3 3 2 2 2 2 3 4" xfId="9493"/>
    <cellStyle name="Normal 3 3 2 2 2 2 3 4 2" xfId="9494"/>
    <cellStyle name="Normal 3 3 2 2 2 2 3 4 3" xfId="9495"/>
    <cellStyle name="Normal 3 3 2 2 2 2 3 4 4" xfId="9496"/>
    <cellStyle name="Normal 3 3 2 2 2 2 3 4 5" xfId="9497"/>
    <cellStyle name="Normal 3 3 2 2 2 2 3 4 6" xfId="9498"/>
    <cellStyle name="Normal 3 3 2 2 2 2 3 4 7" xfId="9499"/>
    <cellStyle name="Normal 3 3 2 2 2 2 3 4 8" xfId="9500"/>
    <cellStyle name="Normal 3 3 2 2 2 2 3 5" xfId="9501"/>
    <cellStyle name="Normal 3 3 2 2 2 2 3 6" xfId="9502"/>
    <cellStyle name="Normal 3 3 2 2 2 2 3 7" xfId="9503"/>
    <cellStyle name="Normal 3 3 2 2 2 2 3 8" xfId="9504"/>
    <cellStyle name="Normal 3 3 2 2 2 2 3 9" xfId="9505"/>
    <cellStyle name="Normal 3 3 2 2 2 2 4" xfId="9506"/>
    <cellStyle name="Normal 3 3 2 2 2 2 5" xfId="9507"/>
    <cellStyle name="Normal 3 3 2 2 2 2 6" xfId="9508"/>
    <cellStyle name="Normal 3 3 2 2 2 2 7" xfId="9509"/>
    <cellStyle name="Normal 3 3 2 2 2 2 8" xfId="9510"/>
    <cellStyle name="Normal 3 3 2 2 2 2 9" xfId="9511"/>
    <cellStyle name="Normal 3 3 2 2 2 20" xfId="9512"/>
    <cellStyle name="Normal 3 3 2 2 2 21" xfId="9513"/>
    <cellStyle name="Normal 3 3 2 2 2 22" xfId="9514"/>
    <cellStyle name="Normal 3 3 2 2 2 3" xfId="9515"/>
    <cellStyle name="Normal 3 3 2 2 2 4" xfId="9516"/>
    <cellStyle name="Normal 3 3 2 2 2 5" xfId="9517"/>
    <cellStyle name="Normal 3 3 2 2 2 6" xfId="9518"/>
    <cellStyle name="Normal 3 3 2 2 2 7" xfId="9519"/>
    <cellStyle name="Normal 3 3 2 2 2 7 10" xfId="9520"/>
    <cellStyle name="Normal 3 3 2 2 2 7 2" xfId="9521"/>
    <cellStyle name="Normal 3 3 2 2 2 7 2 2" xfId="9522"/>
    <cellStyle name="Normal 3 3 2 2 2 7 2 2 2" xfId="9523"/>
    <cellStyle name="Normal 3 3 2 2 2 7 2 2 2 2" xfId="9524"/>
    <cellStyle name="Normal 3 3 2 2 2 7 2 2 2 3" xfId="9525"/>
    <cellStyle name="Normal 3 3 2 2 2 7 2 2 2 4" xfId="9526"/>
    <cellStyle name="Normal 3 3 2 2 2 7 2 2 2 5" xfId="9527"/>
    <cellStyle name="Normal 3 3 2 2 2 7 2 2 2 6" xfId="9528"/>
    <cellStyle name="Normal 3 3 2 2 2 7 2 2 2 7" xfId="9529"/>
    <cellStyle name="Normal 3 3 2 2 2 7 2 2 2 8" xfId="9530"/>
    <cellStyle name="Normal 3 3 2 2 2 7 2 2 3" xfId="9531"/>
    <cellStyle name="Normal 3 3 2 2 2 7 2 2 4" xfId="9532"/>
    <cellStyle name="Normal 3 3 2 2 2 7 2 2 5" xfId="9533"/>
    <cellStyle name="Normal 3 3 2 2 2 7 2 2 6" xfId="9534"/>
    <cellStyle name="Normal 3 3 2 2 2 7 2 2 7" xfId="9535"/>
    <cellStyle name="Normal 3 3 2 2 2 7 2 2 8" xfId="9536"/>
    <cellStyle name="Normal 3 3 2 2 2 7 2 3" xfId="9537"/>
    <cellStyle name="Normal 3 3 2 2 2 7 2 4" xfId="9538"/>
    <cellStyle name="Normal 3 3 2 2 2 7 2 5" xfId="9539"/>
    <cellStyle name="Normal 3 3 2 2 2 7 2 6" xfId="9540"/>
    <cellStyle name="Normal 3 3 2 2 2 7 2 7" xfId="9541"/>
    <cellStyle name="Normal 3 3 2 2 2 7 2 8" xfId="9542"/>
    <cellStyle name="Normal 3 3 2 2 2 7 2 9" xfId="9543"/>
    <cellStyle name="Normal 3 3 2 2 2 7 3" xfId="9544"/>
    <cellStyle name="Normal 3 3 2 2 2 7 4" xfId="9545"/>
    <cellStyle name="Normal 3 3 2 2 2 7 4 2" xfId="9546"/>
    <cellStyle name="Normal 3 3 2 2 2 7 4 3" xfId="9547"/>
    <cellStyle name="Normal 3 3 2 2 2 7 4 4" xfId="9548"/>
    <cellStyle name="Normal 3 3 2 2 2 7 4 5" xfId="9549"/>
    <cellStyle name="Normal 3 3 2 2 2 7 4 6" xfId="9550"/>
    <cellStyle name="Normal 3 3 2 2 2 7 4 7" xfId="9551"/>
    <cellStyle name="Normal 3 3 2 2 2 7 4 8" xfId="9552"/>
    <cellStyle name="Normal 3 3 2 2 2 7 5" xfId="9553"/>
    <cellStyle name="Normal 3 3 2 2 2 7 6" xfId="9554"/>
    <cellStyle name="Normal 3 3 2 2 2 7 7" xfId="9555"/>
    <cellStyle name="Normal 3 3 2 2 2 7 8" xfId="9556"/>
    <cellStyle name="Normal 3 3 2 2 2 7 9" xfId="9557"/>
    <cellStyle name="Normal 3 3 2 2 2 8" xfId="9558"/>
    <cellStyle name="Normal 3 3 2 2 2 9" xfId="9559"/>
    <cellStyle name="Normal 3 3 2 2 20" xfId="9560"/>
    <cellStyle name="Normal 3 3 2 2 21" xfId="9561"/>
    <cellStyle name="Normal 3 3 2 2 22" xfId="9562"/>
    <cellStyle name="Normal 3 3 2 2 3" xfId="9563"/>
    <cellStyle name="Normal 3 3 2 2 3 10" xfId="9564"/>
    <cellStyle name="Normal 3 3 2 2 3 10 2" xfId="9565"/>
    <cellStyle name="Normal 3 3 2 2 3 10 2 2" xfId="9566"/>
    <cellStyle name="Normal 3 3 2 2 3 10 2 2 2" xfId="9567"/>
    <cellStyle name="Normal 3 3 2 2 3 10 2 2 3" xfId="9568"/>
    <cellStyle name="Normal 3 3 2 2 3 10 2 2 4" xfId="9569"/>
    <cellStyle name="Normal 3 3 2 2 3 10 2 2 5" xfId="9570"/>
    <cellStyle name="Normal 3 3 2 2 3 10 2 2 6" xfId="9571"/>
    <cellStyle name="Normal 3 3 2 2 3 10 2 2 7" xfId="9572"/>
    <cellStyle name="Normal 3 3 2 2 3 10 2 2 8" xfId="9573"/>
    <cellStyle name="Normal 3 3 2 2 3 10 2 3" xfId="9574"/>
    <cellStyle name="Normal 3 3 2 2 3 10 2 4" xfId="9575"/>
    <cellStyle name="Normal 3 3 2 2 3 10 2 5" xfId="9576"/>
    <cellStyle name="Normal 3 3 2 2 3 10 2 6" xfId="9577"/>
    <cellStyle name="Normal 3 3 2 2 3 10 2 7" xfId="9578"/>
    <cellStyle name="Normal 3 3 2 2 3 10 2 8" xfId="9579"/>
    <cellStyle name="Normal 3 3 2 2 3 10 3" xfId="9580"/>
    <cellStyle name="Normal 3 3 2 2 3 10 4" xfId="9581"/>
    <cellStyle name="Normal 3 3 2 2 3 10 5" xfId="9582"/>
    <cellStyle name="Normal 3 3 2 2 3 10 6" xfId="9583"/>
    <cellStyle name="Normal 3 3 2 2 3 10 7" xfId="9584"/>
    <cellStyle name="Normal 3 3 2 2 3 10 8" xfId="9585"/>
    <cellStyle name="Normal 3 3 2 2 3 10 9" xfId="9586"/>
    <cellStyle name="Normal 3 3 2 2 3 11" xfId="9587"/>
    <cellStyle name="Normal 3 3 2 2 3 11 2" xfId="9588"/>
    <cellStyle name="Normal 3 3 2 2 3 11 3" xfId="9589"/>
    <cellStyle name="Normal 3 3 2 2 3 11 4" xfId="9590"/>
    <cellStyle name="Normal 3 3 2 2 3 11 5" xfId="9591"/>
    <cellStyle name="Normal 3 3 2 2 3 11 6" xfId="9592"/>
    <cellStyle name="Normal 3 3 2 2 3 11 7" xfId="9593"/>
    <cellStyle name="Normal 3 3 2 2 3 11 8" xfId="9594"/>
    <cellStyle name="Normal 3 3 2 2 3 12" xfId="9595"/>
    <cellStyle name="Normal 3 3 2 2 3 13" xfId="9596"/>
    <cellStyle name="Normal 3 3 2 2 3 14" xfId="9597"/>
    <cellStyle name="Normal 3 3 2 2 3 15" xfId="9598"/>
    <cellStyle name="Normal 3 3 2 2 3 16" xfId="9599"/>
    <cellStyle name="Normal 3 3 2 2 3 17" xfId="9600"/>
    <cellStyle name="Normal 3 3 2 2 3 2" xfId="9601"/>
    <cellStyle name="Normal 3 3 2 2 3 2 10" xfId="9602"/>
    <cellStyle name="Normal 3 3 2 2 3 2 10 2" xfId="9603"/>
    <cellStyle name="Normal 3 3 2 2 3 2 10 2 2" xfId="9604"/>
    <cellStyle name="Normal 3 3 2 2 3 2 10 2 2 2" xfId="9605"/>
    <cellStyle name="Normal 3 3 2 2 3 2 10 2 2 3" xfId="9606"/>
    <cellStyle name="Normal 3 3 2 2 3 2 10 2 2 4" xfId="9607"/>
    <cellStyle name="Normal 3 3 2 2 3 2 10 2 2 5" xfId="9608"/>
    <cellStyle name="Normal 3 3 2 2 3 2 10 2 2 6" xfId="9609"/>
    <cellStyle name="Normal 3 3 2 2 3 2 10 2 2 7" xfId="9610"/>
    <cellStyle name="Normal 3 3 2 2 3 2 10 2 2 8" xfId="9611"/>
    <cellStyle name="Normal 3 3 2 2 3 2 10 2 3" xfId="9612"/>
    <cellStyle name="Normal 3 3 2 2 3 2 10 2 4" xfId="9613"/>
    <cellStyle name="Normal 3 3 2 2 3 2 10 2 5" xfId="9614"/>
    <cellStyle name="Normal 3 3 2 2 3 2 10 2 6" xfId="9615"/>
    <cellStyle name="Normal 3 3 2 2 3 2 10 2 7" xfId="9616"/>
    <cellStyle name="Normal 3 3 2 2 3 2 10 2 8" xfId="9617"/>
    <cellStyle name="Normal 3 3 2 2 3 2 10 3" xfId="9618"/>
    <cellStyle name="Normal 3 3 2 2 3 2 10 4" xfId="9619"/>
    <cellStyle name="Normal 3 3 2 2 3 2 10 5" xfId="9620"/>
    <cellStyle name="Normal 3 3 2 2 3 2 10 6" xfId="9621"/>
    <cellStyle name="Normal 3 3 2 2 3 2 10 7" xfId="9622"/>
    <cellStyle name="Normal 3 3 2 2 3 2 10 8" xfId="9623"/>
    <cellStyle name="Normal 3 3 2 2 3 2 10 9" xfId="9624"/>
    <cellStyle name="Normal 3 3 2 2 3 2 11" xfId="9625"/>
    <cellStyle name="Normal 3 3 2 2 3 2 11 2" xfId="9626"/>
    <cellStyle name="Normal 3 3 2 2 3 2 11 3" xfId="9627"/>
    <cellStyle name="Normal 3 3 2 2 3 2 11 4" xfId="9628"/>
    <cellStyle name="Normal 3 3 2 2 3 2 11 5" xfId="9629"/>
    <cellStyle name="Normal 3 3 2 2 3 2 11 6" xfId="9630"/>
    <cellStyle name="Normal 3 3 2 2 3 2 11 7" xfId="9631"/>
    <cellStyle name="Normal 3 3 2 2 3 2 11 8" xfId="9632"/>
    <cellStyle name="Normal 3 3 2 2 3 2 12" xfId="9633"/>
    <cellStyle name="Normal 3 3 2 2 3 2 13" xfId="9634"/>
    <cellStyle name="Normal 3 3 2 2 3 2 14" xfId="9635"/>
    <cellStyle name="Normal 3 3 2 2 3 2 15" xfId="9636"/>
    <cellStyle name="Normal 3 3 2 2 3 2 16" xfId="9637"/>
    <cellStyle name="Normal 3 3 2 2 3 2 17" xfId="9638"/>
    <cellStyle name="Normal 3 3 2 2 3 2 2" xfId="9639"/>
    <cellStyle name="Normal 3 3 2 2 3 2 2 10" xfId="9640"/>
    <cellStyle name="Normal 3 3 2 2 3 2 2 2" xfId="9641"/>
    <cellStyle name="Normal 3 3 2 2 3 2 2 2 2" xfId="9642"/>
    <cellStyle name="Normal 3 3 2 2 3 2 2 2 2 2" xfId="9643"/>
    <cellStyle name="Normal 3 3 2 2 3 2 2 2 2 2 2" xfId="9644"/>
    <cellStyle name="Normal 3 3 2 2 3 2 2 2 2 2 3" xfId="9645"/>
    <cellStyle name="Normal 3 3 2 2 3 2 2 2 2 2 4" xfId="9646"/>
    <cellStyle name="Normal 3 3 2 2 3 2 2 2 2 2 5" xfId="9647"/>
    <cellStyle name="Normal 3 3 2 2 3 2 2 2 2 2 6" xfId="9648"/>
    <cellStyle name="Normal 3 3 2 2 3 2 2 2 2 2 7" xfId="9649"/>
    <cellStyle name="Normal 3 3 2 2 3 2 2 2 2 2 8" xfId="9650"/>
    <cellStyle name="Normal 3 3 2 2 3 2 2 2 2 3" xfId="9651"/>
    <cellStyle name="Normal 3 3 2 2 3 2 2 2 2 4" xfId="9652"/>
    <cellStyle name="Normal 3 3 2 2 3 2 2 2 2 5" xfId="9653"/>
    <cellStyle name="Normal 3 3 2 2 3 2 2 2 2 6" xfId="9654"/>
    <cellStyle name="Normal 3 3 2 2 3 2 2 2 2 7" xfId="9655"/>
    <cellStyle name="Normal 3 3 2 2 3 2 2 2 2 8" xfId="9656"/>
    <cellStyle name="Normal 3 3 2 2 3 2 2 2 3" xfId="9657"/>
    <cellStyle name="Normal 3 3 2 2 3 2 2 2 4" xfId="9658"/>
    <cellStyle name="Normal 3 3 2 2 3 2 2 2 5" xfId="9659"/>
    <cellStyle name="Normal 3 3 2 2 3 2 2 2 6" xfId="9660"/>
    <cellStyle name="Normal 3 3 2 2 3 2 2 2 7" xfId="9661"/>
    <cellStyle name="Normal 3 3 2 2 3 2 2 2 8" xfId="9662"/>
    <cellStyle name="Normal 3 3 2 2 3 2 2 2 9" xfId="9663"/>
    <cellStyle name="Normal 3 3 2 2 3 2 2 3" xfId="9664"/>
    <cellStyle name="Normal 3 3 2 2 3 2 2 4" xfId="9665"/>
    <cellStyle name="Normal 3 3 2 2 3 2 2 4 2" xfId="9666"/>
    <cellStyle name="Normal 3 3 2 2 3 2 2 4 3" xfId="9667"/>
    <cellStyle name="Normal 3 3 2 2 3 2 2 4 4" xfId="9668"/>
    <cellStyle name="Normal 3 3 2 2 3 2 2 4 5" xfId="9669"/>
    <cellStyle name="Normal 3 3 2 2 3 2 2 4 6" xfId="9670"/>
    <cellStyle name="Normal 3 3 2 2 3 2 2 4 7" xfId="9671"/>
    <cellStyle name="Normal 3 3 2 2 3 2 2 4 8" xfId="9672"/>
    <cellStyle name="Normal 3 3 2 2 3 2 2 5" xfId="9673"/>
    <cellStyle name="Normal 3 3 2 2 3 2 2 6" xfId="9674"/>
    <cellStyle name="Normal 3 3 2 2 3 2 2 7" xfId="9675"/>
    <cellStyle name="Normal 3 3 2 2 3 2 2 8" xfId="9676"/>
    <cellStyle name="Normal 3 3 2 2 3 2 2 9" xfId="9677"/>
    <cellStyle name="Normal 3 3 2 2 3 2 3" xfId="9678"/>
    <cellStyle name="Normal 3 3 2 2 3 2 4" xfId="9679"/>
    <cellStyle name="Normal 3 3 2 2 3 2 5" xfId="9680"/>
    <cellStyle name="Normal 3 3 2 2 3 2 6" xfId="9681"/>
    <cellStyle name="Normal 3 3 2 2 3 2 7" xfId="9682"/>
    <cellStyle name="Normal 3 3 2 2 3 2 8" xfId="9683"/>
    <cellStyle name="Normal 3 3 2 2 3 2 9" xfId="9684"/>
    <cellStyle name="Normal 3 3 2 2 3 3" xfId="9685"/>
    <cellStyle name="Normal 3 3 2 2 3 3 10" xfId="9686"/>
    <cellStyle name="Normal 3 3 2 2 3 3 2" xfId="9687"/>
    <cellStyle name="Normal 3 3 2 2 3 3 2 2" xfId="9688"/>
    <cellStyle name="Normal 3 3 2 2 3 3 2 2 2" xfId="9689"/>
    <cellStyle name="Normal 3 3 2 2 3 3 2 2 2 2" xfId="9690"/>
    <cellStyle name="Normal 3 3 2 2 3 3 2 2 2 3" xfId="9691"/>
    <cellStyle name="Normal 3 3 2 2 3 3 2 2 2 4" xfId="9692"/>
    <cellStyle name="Normal 3 3 2 2 3 3 2 2 2 5" xfId="9693"/>
    <cellStyle name="Normal 3 3 2 2 3 3 2 2 2 6" xfId="9694"/>
    <cellStyle name="Normal 3 3 2 2 3 3 2 2 2 7" xfId="9695"/>
    <cellStyle name="Normal 3 3 2 2 3 3 2 2 2 8" xfId="9696"/>
    <cellStyle name="Normal 3 3 2 2 3 3 2 2 3" xfId="9697"/>
    <cellStyle name="Normal 3 3 2 2 3 3 2 2 4" xfId="9698"/>
    <cellStyle name="Normal 3 3 2 2 3 3 2 2 5" xfId="9699"/>
    <cellStyle name="Normal 3 3 2 2 3 3 2 2 6" xfId="9700"/>
    <cellStyle name="Normal 3 3 2 2 3 3 2 2 7" xfId="9701"/>
    <cellStyle name="Normal 3 3 2 2 3 3 2 2 8" xfId="9702"/>
    <cellStyle name="Normal 3 3 2 2 3 3 2 3" xfId="9703"/>
    <cellStyle name="Normal 3 3 2 2 3 3 2 4" xfId="9704"/>
    <cellStyle name="Normal 3 3 2 2 3 3 2 5" xfId="9705"/>
    <cellStyle name="Normal 3 3 2 2 3 3 2 6" xfId="9706"/>
    <cellStyle name="Normal 3 3 2 2 3 3 2 7" xfId="9707"/>
    <cellStyle name="Normal 3 3 2 2 3 3 2 8" xfId="9708"/>
    <cellStyle name="Normal 3 3 2 2 3 3 2 9" xfId="9709"/>
    <cellStyle name="Normal 3 3 2 2 3 3 3" xfId="9710"/>
    <cellStyle name="Normal 3 3 2 2 3 3 4" xfId="9711"/>
    <cellStyle name="Normal 3 3 2 2 3 3 4 2" xfId="9712"/>
    <cellStyle name="Normal 3 3 2 2 3 3 4 3" xfId="9713"/>
    <cellStyle name="Normal 3 3 2 2 3 3 4 4" xfId="9714"/>
    <cellStyle name="Normal 3 3 2 2 3 3 4 5" xfId="9715"/>
    <cellStyle name="Normal 3 3 2 2 3 3 4 6" xfId="9716"/>
    <cellStyle name="Normal 3 3 2 2 3 3 4 7" xfId="9717"/>
    <cellStyle name="Normal 3 3 2 2 3 3 4 8" xfId="9718"/>
    <cellStyle name="Normal 3 3 2 2 3 3 5" xfId="9719"/>
    <cellStyle name="Normal 3 3 2 2 3 3 6" xfId="9720"/>
    <cellStyle name="Normal 3 3 2 2 3 3 7" xfId="9721"/>
    <cellStyle name="Normal 3 3 2 2 3 3 8" xfId="9722"/>
    <cellStyle name="Normal 3 3 2 2 3 3 9" xfId="9723"/>
    <cellStyle name="Normal 3 3 2 2 3 4" xfId="9724"/>
    <cellStyle name="Normal 3 3 2 2 3 5" xfId="9725"/>
    <cellStyle name="Normal 3 3 2 2 3 6" xfId="9726"/>
    <cellStyle name="Normal 3 3 2 2 3 7" xfId="9727"/>
    <cellStyle name="Normal 3 3 2 2 3 8" xfId="9728"/>
    <cellStyle name="Normal 3 3 2 2 3 9" xfId="9729"/>
    <cellStyle name="Normal 3 3 2 2 4" xfId="9730"/>
    <cellStyle name="Normal 3 3 2 2 5" xfId="9731"/>
    <cellStyle name="Normal 3 3 2 2 6" xfId="9732"/>
    <cellStyle name="Normal 3 3 2 2 7" xfId="9733"/>
    <cellStyle name="Normal 3 3 2 2 7 10" xfId="9734"/>
    <cellStyle name="Normal 3 3 2 2 7 2" xfId="9735"/>
    <cellStyle name="Normal 3 3 2 2 7 2 2" xfId="9736"/>
    <cellStyle name="Normal 3 3 2 2 7 2 2 2" xfId="9737"/>
    <cellStyle name="Normal 3 3 2 2 7 2 2 2 2" xfId="9738"/>
    <cellStyle name="Normal 3 3 2 2 7 2 2 2 3" xfId="9739"/>
    <cellStyle name="Normal 3 3 2 2 7 2 2 2 4" xfId="9740"/>
    <cellStyle name="Normal 3 3 2 2 7 2 2 2 5" xfId="9741"/>
    <cellStyle name="Normal 3 3 2 2 7 2 2 2 6" xfId="9742"/>
    <cellStyle name="Normal 3 3 2 2 7 2 2 2 7" xfId="9743"/>
    <cellStyle name="Normal 3 3 2 2 7 2 2 2 8" xfId="9744"/>
    <cellStyle name="Normal 3 3 2 2 7 2 2 3" xfId="9745"/>
    <cellStyle name="Normal 3 3 2 2 7 2 2 4" xfId="9746"/>
    <cellStyle name="Normal 3 3 2 2 7 2 2 5" xfId="9747"/>
    <cellStyle name="Normal 3 3 2 2 7 2 2 6" xfId="9748"/>
    <cellStyle name="Normal 3 3 2 2 7 2 2 7" xfId="9749"/>
    <cellStyle name="Normal 3 3 2 2 7 2 2 8" xfId="9750"/>
    <cellStyle name="Normal 3 3 2 2 7 2 3" xfId="9751"/>
    <cellStyle name="Normal 3 3 2 2 7 2 4" xfId="9752"/>
    <cellStyle name="Normal 3 3 2 2 7 2 5" xfId="9753"/>
    <cellStyle name="Normal 3 3 2 2 7 2 6" xfId="9754"/>
    <cellStyle name="Normal 3 3 2 2 7 2 7" xfId="9755"/>
    <cellStyle name="Normal 3 3 2 2 7 2 8" xfId="9756"/>
    <cellStyle name="Normal 3 3 2 2 7 2 9" xfId="9757"/>
    <cellStyle name="Normal 3 3 2 2 7 3" xfId="9758"/>
    <cellStyle name="Normal 3 3 2 2 7 4" xfId="9759"/>
    <cellStyle name="Normal 3 3 2 2 7 4 2" xfId="9760"/>
    <cellStyle name="Normal 3 3 2 2 7 4 3" xfId="9761"/>
    <cellStyle name="Normal 3 3 2 2 7 4 4" xfId="9762"/>
    <cellStyle name="Normal 3 3 2 2 7 4 5" xfId="9763"/>
    <cellStyle name="Normal 3 3 2 2 7 4 6" xfId="9764"/>
    <cellStyle name="Normal 3 3 2 2 7 4 7" xfId="9765"/>
    <cellStyle name="Normal 3 3 2 2 7 4 8" xfId="9766"/>
    <cellStyle name="Normal 3 3 2 2 7 5" xfId="9767"/>
    <cellStyle name="Normal 3 3 2 2 7 6" xfId="9768"/>
    <cellStyle name="Normal 3 3 2 2 7 7" xfId="9769"/>
    <cellStyle name="Normal 3 3 2 2 7 8" xfId="9770"/>
    <cellStyle name="Normal 3 3 2 2 7 9" xfId="9771"/>
    <cellStyle name="Normal 3 3 2 2 8" xfId="9772"/>
    <cellStyle name="Normal 3 3 2 2 9" xfId="9773"/>
    <cellStyle name="Normal 3 3 2 20" xfId="9774"/>
    <cellStyle name="Normal 3 3 2 21" xfId="9775"/>
    <cellStyle name="Normal 3 3 2 22" xfId="9776"/>
    <cellStyle name="Normal 3 3 2 23" xfId="9777"/>
    <cellStyle name="Normal 3 3 2 23 10" xfId="9778"/>
    <cellStyle name="Normal 3 3 2 23 10 2" xfId="9779"/>
    <cellStyle name="Normal 3 3 2 23 10 2 2" xfId="9780"/>
    <cellStyle name="Normal 3 3 2 23 10 2 2 2" xfId="9781"/>
    <cellStyle name="Normal 3 3 2 23 10 2 2 3" xfId="9782"/>
    <cellStyle name="Normal 3 3 2 23 10 2 2 4" xfId="9783"/>
    <cellStyle name="Normal 3 3 2 23 10 2 2 5" xfId="9784"/>
    <cellStyle name="Normal 3 3 2 23 10 2 2 6" xfId="9785"/>
    <cellStyle name="Normal 3 3 2 23 10 2 2 7" xfId="9786"/>
    <cellStyle name="Normal 3 3 2 23 10 2 2 8" xfId="9787"/>
    <cellStyle name="Normal 3 3 2 23 10 2 3" xfId="9788"/>
    <cellStyle name="Normal 3 3 2 23 10 2 4" xfId="9789"/>
    <cellStyle name="Normal 3 3 2 23 10 2 5" xfId="9790"/>
    <cellStyle name="Normal 3 3 2 23 10 2 6" xfId="9791"/>
    <cellStyle name="Normal 3 3 2 23 10 2 7" xfId="9792"/>
    <cellStyle name="Normal 3 3 2 23 10 2 8" xfId="9793"/>
    <cellStyle name="Normal 3 3 2 23 10 3" xfId="9794"/>
    <cellStyle name="Normal 3 3 2 23 10 4" xfId="9795"/>
    <cellStyle name="Normal 3 3 2 23 10 5" xfId="9796"/>
    <cellStyle name="Normal 3 3 2 23 10 6" xfId="9797"/>
    <cellStyle name="Normal 3 3 2 23 10 7" xfId="9798"/>
    <cellStyle name="Normal 3 3 2 23 10 8" xfId="9799"/>
    <cellStyle name="Normal 3 3 2 23 10 9" xfId="9800"/>
    <cellStyle name="Normal 3 3 2 23 11" xfId="9801"/>
    <cellStyle name="Normal 3 3 2 23 11 2" xfId="9802"/>
    <cellStyle name="Normal 3 3 2 23 11 3" xfId="9803"/>
    <cellStyle name="Normal 3 3 2 23 11 4" xfId="9804"/>
    <cellStyle name="Normal 3 3 2 23 11 5" xfId="9805"/>
    <cellStyle name="Normal 3 3 2 23 11 6" xfId="9806"/>
    <cellStyle name="Normal 3 3 2 23 11 7" xfId="9807"/>
    <cellStyle name="Normal 3 3 2 23 11 8" xfId="9808"/>
    <cellStyle name="Normal 3 3 2 23 12" xfId="9809"/>
    <cellStyle name="Normal 3 3 2 23 13" xfId="9810"/>
    <cellStyle name="Normal 3 3 2 23 14" xfId="9811"/>
    <cellStyle name="Normal 3 3 2 23 15" xfId="9812"/>
    <cellStyle name="Normal 3 3 2 23 16" xfId="9813"/>
    <cellStyle name="Normal 3 3 2 23 17" xfId="9814"/>
    <cellStyle name="Normal 3 3 2 23 2" xfId="9815"/>
    <cellStyle name="Normal 3 3 2 23 2 10" xfId="9816"/>
    <cellStyle name="Normal 3 3 2 23 2 10 2" xfId="9817"/>
    <cellStyle name="Normal 3 3 2 23 2 10 2 2" xfId="9818"/>
    <cellStyle name="Normal 3 3 2 23 2 10 2 2 2" xfId="9819"/>
    <cellStyle name="Normal 3 3 2 23 2 10 2 2 3" xfId="9820"/>
    <cellStyle name="Normal 3 3 2 23 2 10 2 2 4" xfId="9821"/>
    <cellStyle name="Normal 3 3 2 23 2 10 2 2 5" xfId="9822"/>
    <cellStyle name="Normal 3 3 2 23 2 10 2 2 6" xfId="9823"/>
    <cellStyle name="Normal 3 3 2 23 2 10 2 2 7" xfId="9824"/>
    <cellStyle name="Normal 3 3 2 23 2 10 2 2 8" xfId="9825"/>
    <cellStyle name="Normal 3 3 2 23 2 10 2 3" xfId="9826"/>
    <cellStyle name="Normal 3 3 2 23 2 10 2 4" xfId="9827"/>
    <cellStyle name="Normal 3 3 2 23 2 10 2 5" xfId="9828"/>
    <cellStyle name="Normal 3 3 2 23 2 10 2 6" xfId="9829"/>
    <cellStyle name="Normal 3 3 2 23 2 10 2 7" xfId="9830"/>
    <cellStyle name="Normal 3 3 2 23 2 10 2 8" xfId="9831"/>
    <cellStyle name="Normal 3 3 2 23 2 10 3" xfId="9832"/>
    <cellStyle name="Normal 3 3 2 23 2 10 4" xfId="9833"/>
    <cellStyle name="Normal 3 3 2 23 2 10 5" xfId="9834"/>
    <cellStyle name="Normal 3 3 2 23 2 10 6" xfId="9835"/>
    <cellStyle name="Normal 3 3 2 23 2 10 7" xfId="9836"/>
    <cellStyle name="Normal 3 3 2 23 2 10 8" xfId="9837"/>
    <cellStyle name="Normal 3 3 2 23 2 10 9" xfId="9838"/>
    <cellStyle name="Normal 3 3 2 23 2 11" xfId="9839"/>
    <cellStyle name="Normal 3 3 2 23 2 11 2" xfId="9840"/>
    <cellStyle name="Normal 3 3 2 23 2 11 3" xfId="9841"/>
    <cellStyle name="Normal 3 3 2 23 2 11 4" xfId="9842"/>
    <cellStyle name="Normal 3 3 2 23 2 11 5" xfId="9843"/>
    <cellStyle name="Normal 3 3 2 23 2 11 6" xfId="9844"/>
    <cellStyle name="Normal 3 3 2 23 2 11 7" xfId="9845"/>
    <cellStyle name="Normal 3 3 2 23 2 11 8" xfId="9846"/>
    <cellStyle name="Normal 3 3 2 23 2 12" xfId="9847"/>
    <cellStyle name="Normal 3 3 2 23 2 13" xfId="9848"/>
    <cellStyle name="Normal 3 3 2 23 2 14" xfId="9849"/>
    <cellStyle name="Normal 3 3 2 23 2 15" xfId="9850"/>
    <cellStyle name="Normal 3 3 2 23 2 16" xfId="9851"/>
    <cellStyle name="Normal 3 3 2 23 2 17" xfId="9852"/>
    <cellStyle name="Normal 3 3 2 23 2 2" xfId="9853"/>
    <cellStyle name="Normal 3 3 2 23 2 2 10" xfId="9854"/>
    <cellStyle name="Normal 3 3 2 23 2 2 2" xfId="9855"/>
    <cellStyle name="Normal 3 3 2 23 2 2 2 2" xfId="9856"/>
    <cellStyle name="Normal 3 3 2 23 2 2 2 2 2" xfId="9857"/>
    <cellStyle name="Normal 3 3 2 23 2 2 2 2 2 2" xfId="9858"/>
    <cellStyle name="Normal 3 3 2 23 2 2 2 2 2 3" xfId="9859"/>
    <cellStyle name="Normal 3 3 2 23 2 2 2 2 2 4" xfId="9860"/>
    <cellStyle name="Normal 3 3 2 23 2 2 2 2 2 5" xfId="9861"/>
    <cellStyle name="Normal 3 3 2 23 2 2 2 2 2 6" xfId="9862"/>
    <cellStyle name="Normal 3 3 2 23 2 2 2 2 2 7" xfId="9863"/>
    <cellStyle name="Normal 3 3 2 23 2 2 2 2 2 8" xfId="9864"/>
    <cellStyle name="Normal 3 3 2 23 2 2 2 2 3" xfId="9865"/>
    <cellStyle name="Normal 3 3 2 23 2 2 2 2 4" xfId="9866"/>
    <cellStyle name="Normal 3 3 2 23 2 2 2 2 5" xfId="9867"/>
    <cellStyle name="Normal 3 3 2 23 2 2 2 2 6" xfId="9868"/>
    <cellStyle name="Normal 3 3 2 23 2 2 2 2 7" xfId="9869"/>
    <cellStyle name="Normal 3 3 2 23 2 2 2 2 8" xfId="9870"/>
    <cellStyle name="Normal 3 3 2 23 2 2 2 3" xfId="9871"/>
    <cellStyle name="Normal 3 3 2 23 2 2 2 4" xfId="9872"/>
    <cellStyle name="Normal 3 3 2 23 2 2 2 5" xfId="9873"/>
    <cellStyle name="Normal 3 3 2 23 2 2 2 6" xfId="9874"/>
    <cellStyle name="Normal 3 3 2 23 2 2 2 7" xfId="9875"/>
    <cellStyle name="Normal 3 3 2 23 2 2 2 8" xfId="9876"/>
    <cellStyle name="Normal 3 3 2 23 2 2 2 9" xfId="9877"/>
    <cellStyle name="Normal 3 3 2 23 2 2 3" xfId="9878"/>
    <cellStyle name="Normal 3 3 2 23 2 2 4" xfId="9879"/>
    <cellStyle name="Normal 3 3 2 23 2 2 4 2" xfId="9880"/>
    <cellStyle name="Normal 3 3 2 23 2 2 4 3" xfId="9881"/>
    <cellStyle name="Normal 3 3 2 23 2 2 4 4" xfId="9882"/>
    <cellStyle name="Normal 3 3 2 23 2 2 4 5" xfId="9883"/>
    <cellStyle name="Normal 3 3 2 23 2 2 4 6" xfId="9884"/>
    <cellStyle name="Normal 3 3 2 23 2 2 4 7" xfId="9885"/>
    <cellStyle name="Normal 3 3 2 23 2 2 4 8" xfId="9886"/>
    <cellStyle name="Normal 3 3 2 23 2 2 5" xfId="9887"/>
    <cellStyle name="Normal 3 3 2 23 2 2 6" xfId="9888"/>
    <cellStyle name="Normal 3 3 2 23 2 2 7" xfId="9889"/>
    <cellStyle name="Normal 3 3 2 23 2 2 8" xfId="9890"/>
    <cellStyle name="Normal 3 3 2 23 2 2 9" xfId="9891"/>
    <cellStyle name="Normal 3 3 2 23 2 3" xfId="9892"/>
    <cellStyle name="Normal 3 3 2 23 2 4" xfId="9893"/>
    <cellStyle name="Normal 3 3 2 23 2 5" xfId="9894"/>
    <cellStyle name="Normal 3 3 2 23 2 6" xfId="9895"/>
    <cellStyle name="Normal 3 3 2 23 2 7" xfId="9896"/>
    <cellStyle name="Normal 3 3 2 23 2 8" xfId="9897"/>
    <cellStyle name="Normal 3 3 2 23 2 9" xfId="9898"/>
    <cellStyle name="Normal 3 3 2 23 3" xfId="9899"/>
    <cellStyle name="Normal 3 3 2 23 3 10" xfId="9900"/>
    <cellStyle name="Normal 3 3 2 23 3 2" xfId="9901"/>
    <cellStyle name="Normal 3 3 2 23 3 2 2" xfId="9902"/>
    <cellStyle name="Normal 3 3 2 23 3 2 2 2" xfId="9903"/>
    <cellStyle name="Normal 3 3 2 23 3 2 2 2 2" xfId="9904"/>
    <cellStyle name="Normal 3 3 2 23 3 2 2 2 3" xfId="9905"/>
    <cellStyle name="Normal 3 3 2 23 3 2 2 2 4" xfId="9906"/>
    <cellStyle name="Normal 3 3 2 23 3 2 2 2 5" xfId="9907"/>
    <cellStyle name="Normal 3 3 2 23 3 2 2 2 6" xfId="9908"/>
    <cellStyle name="Normal 3 3 2 23 3 2 2 2 7" xfId="9909"/>
    <cellStyle name="Normal 3 3 2 23 3 2 2 2 8" xfId="9910"/>
    <cellStyle name="Normal 3 3 2 23 3 2 2 3" xfId="9911"/>
    <cellStyle name="Normal 3 3 2 23 3 2 2 4" xfId="9912"/>
    <cellStyle name="Normal 3 3 2 23 3 2 2 5" xfId="9913"/>
    <cellStyle name="Normal 3 3 2 23 3 2 2 6" xfId="9914"/>
    <cellStyle name="Normal 3 3 2 23 3 2 2 7" xfId="9915"/>
    <cellStyle name="Normal 3 3 2 23 3 2 2 8" xfId="9916"/>
    <cellStyle name="Normal 3 3 2 23 3 2 3" xfId="9917"/>
    <cellStyle name="Normal 3 3 2 23 3 2 4" xfId="9918"/>
    <cellStyle name="Normal 3 3 2 23 3 2 5" xfId="9919"/>
    <cellStyle name="Normal 3 3 2 23 3 2 6" xfId="9920"/>
    <cellStyle name="Normal 3 3 2 23 3 2 7" xfId="9921"/>
    <cellStyle name="Normal 3 3 2 23 3 2 8" xfId="9922"/>
    <cellStyle name="Normal 3 3 2 23 3 2 9" xfId="9923"/>
    <cellStyle name="Normal 3 3 2 23 3 3" xfId="9924"/>
    <cellStyle name="Normal 3 3 2 23 3 4" xfId="9925"/>
    <cellStyle name="Normal 3 3 2 23 3 4 2" xfId="9926"/>
    <cellStyle name="Normal 3 3 2 23 3 4 3" xfId="9927"/>
    <cellStyle name="Normal 3 3 2 23 3 4 4" xfId="9928"/>
    <cellStyle name="Normal 3 3 2 23 3 4 5" xfId="9929"/>
    <cellStyle name="Normal 3 3 2 23 3 4 6" xfId="9930"/>
    <cellStyle name="Normal 3 3 2 23 3 4 7" xfId="9931"/>
    <cellStyle name="Normal 3 3 2 23 3 4 8" xfId="9932"/>
    <cellStyle name="Normal 3 3 2 23 3 5" xfId="9933"/>
    <cellStyle name="Normal 3 3 2 23 3 6" xfId="9934"/>
    <cellStyle name="Normal 3 3 2 23 3 7" xfId="9935"/>
    <cellStyle name="Normal 3 3 2 23 3 8" xfId="9936"/>
    <cellStyle name="Normal 3 3 2 23 3 9" xfId="9937"/>
    <cellStyle name="Normal 3 3 2 23 4" xfId="9938"/>
    <cellStyle name="Normal 3 3 2 23 5" xfId="9939"/>
    <cellStyle name="Normal 3 3 2 23 6" xfId="9940"/>
    <cellStyle name="Normal 3 3 2 23 7" xfId="9941"/>
    <cellStyle name="Normal 3 3 2 23 8" xfId="9942"/>
    <cellStyle name="Normal 3 3 2 23 9" xfId="9943"/>
    <cellStyle name="Normal 3 3 2 24" xfId="9944"/>
    <cellStyle name="Normal 3 3 2 25" xfId="9945"/>
    <cellStyle name="Normal 3 3 2 26" xfId="9946"/>
    <cellStyle name="Normal 3 3 2 27" xfId="9947"/>
    <cellStyle name="Normal 3 3 2 28" xfId="9948"/>
    <cellStyle name="Normal 3 3 2 28 10" xfId="9949"/>
    <cellStyle name="Normal 3 3 2 28 2" xfId="9950"/>
    <cellStyle name="Normal 3 3 2 28 2 2" xfId="9951"/>
    <cellStyle name="Normal 3 3 2 28 2 2 2" xfId="9952"/>
    <cellStyle name="Normal 3 3 2 28 2 2 2 2" xfId="9953"/>
    <cellStyle name="Normal 3 3 2 28 2 2 2 3" xfId="9954"/>
    <cellStyle name="Normal 3 3 2 28 2 2 2 4" xfId="9955"/>
    <cellStyle name="Normal 3 3 2 28 2 2 2 5" xfId="9956"/>
    <cellStyle name="Normal 3 3 2 28 2 2 2 6" xfId="9957"/>
    <cellStyle name="Normal 3 3 2 28 2 2 2 7" xfId="9958"/>
    <cellStyle name="Normal 3 3 2 28 2 2 2 8" xfId="9959"/>
    <cellStyle name="Normal 3 3 2 28 2 2 3" xfId="9960"/>
    <cellStyle name="Normal 3 3 2 28 2 2 4" xfId="9961"/>
    <cellStyle name="Normal 3 3 2 28 2 2 5" xfId="9962"/>
    <cellStyle name="Normal 3 3 2 28 2 2 6" xfId="9963"/>
    <cellStyle name="Normal 3 3 2 28 2 2 7" xfId="9964"/>
    <cellStyle name="Normal 3 3 2 28 2 2 8" xfId="9965"/>
    <cellStyle name="Normal 3 3 2 28 2 3" xfId="9966"/>
    <cellStyle name="Normal 3 3 2 28 2 4" xfId="9967"/>
    <cellStyle name="Normal 3 3 2 28 2 5" xfId="9968"/>
    <cellStyle name="Normal 3 3 2 28 2 6" xfId="9969"/>
    <cellStyle name="Normal 3 3 2 28 2 7" xfId="9970"/>
    <cellStyle name="Normal 3 3 2 28 2 8" xfId="9971"/>
    <cellStyle name="Normal 3 3 2 28 2 9" xfId="9972"/>
    <cellStyle name="Normal 3 3 2 28 3" xfId="9973"/>
    <cellStyle name="Normal 3 3 2 28 4" xfId="9974"/>
    <cellStyle name="Normal 3 3 2 28 4 2" xfId="9975"/>
    <cellStyle name="Normal 3 3 2 28 4 3" xfId="9976"/>
    <cellStyle name="Normal 3 3 2 28 4 4" xfId="9977"/>
    <cellStyle name="Normal 3 3 2 28 4 5" xfId="9978"/>
    <cellStyle name="Normal 3 3 2 28 4 6" xfId="9979"/>
    <cellStyle name="Normal 3 3 2 28 4 7" xfId="9980"/>
    <cellStyle name="Normal 3 3 2 28 4 8" xfId="9981"/>
    <cellStyle name="Normal 3 3 2 28 5" xfId="9982"/>
    <cellStyle name="Normal 3 3 2 28 6" xfId="9983"/>
    <cellStyle name="Normal 3 3 2 28 7" xfId="9984"/>
    <cellStyle name="Normal 3 3 2 28 8" xfId="9985"/>
    <cellStyle name="Normal 3 3 2 28 9" xfId="9986"/>
    <cellStyle name="Normal 3 3 2 29" xfId="9987"/>
    <cellStyle name="Normal 3 3 2 3" xfId="9988"/>
    <cellStyle name="Normal 3 3 2 30" xfId="9989"/>
    <cellStyle name="Normal 3 3 2 31" xfId="9990"/>
    <cellStyle name="Normal 3 3 2 32" xfId="9991"/>
    <cellStyle name="Normal 3 3 2 33" xfId="9992"/>
    <cellStyle name="Normal 3 3 2 34" xfId="9993"/>
    <cellStyle name="Normal 3 3 2 35" xfId="9994"/>
    <cellStyle name="Normal 3 3 2 36" xfId="9995"/>
    <cellStyle name="Normal 3 3 2 36 2" xfId="9996"/>
    <cellStyle name="Normal 3 3 2 36 2 2" xfId="9997"/>
    <cellStyle name="Normal 3 3 2 36 2 2 2" xfId="9998"/>
    <cellStyle name="Normal 3 3 2 36 2 2 3" xfId="9999"/>
    <cellStyle name="Normal 3 3 2 36 2 2 4" xfId="10000"/>
    <cellStyle name="Normal 3 3 2 36 2 2 5" xfId="10001"/>
    <cellStyle name="Normal 3 3 2 36 2 2 6" xfId="10002"/>
    <cellStyle name="Normal 3 3 2 36 2 2 7" xfId="10003"/>
    <cellStyle name="Normal 3 3 2 36 2 2 8" xfId="10004"/>
    <cellStyle name="Normal 3 3 2 36 2 3" xfId="10005"/>
    <cellStyle name="Normal 3 3 2 36 2 4" xfId="10006"/>
    <cellStyle name="Normal 3 3 2 36 2 5" xfId="10007"/>
    <cellStyle name="Normal 3 3 2 36 2 6" xfId="10008"/>
    <cellStyle name="Normal 3 3 2 36 2 7" xfId="10009"/>
    <cellStyle name="Normal 3 3 2 36 2 8" xfId="10010"/>
    <cellStyle name="Normal 3 3 2 36 3" xfId="10011"/>
    <cellStyle name="Normal 3 3 2 36 4" xfId="10012"/>
    <cellStyle name="Normal 3 3 2 36 5" xfId="10013"/>
    <cellStyle name="Normal 3 3 2 36 6" xfId="10014"/>
    <cellStyle name="Normal 3 3 2 36 7" xfId="10015"/>
    <cellStyle name="Normal 3 3 2 36 8" xfId="10016"/>
    <cellStyle name="Normal 3 3 2 36 9" xfId="10017"/>
    <cellStyle name="Normal 3 3 2 37" xfId="10018"/>
    <cellStyle name="Normal 3 3 2 37 2" xfId="10019"/>
    <cellStyle name="Normal 3 3 2 37 3" xfId="10020"/>
    <cellStyle name="Normal 3 3 2 37 4" xfId="10021"/>
    <cellStyle name="Normal 3 3 2 37 5" xfId="10022"/>
    <cellStyle name="Normal 3 3 2 37 6" xfId="10023"/>
    <cellStyle name="Normal 3 3 2 37 7" xfId="10024"/>
    <cellStyle name="Normal 3 3 2 37 8" xfId="10025"/>
    <cellStyle name="Normal 3 3 2 38" xfId="10026"/>
    <cellStyle name="Normal 3 3 2 39" xfId="10027"/>
    <cellStyle name="Normal 3 3 2 4" xfId="10028"/>
    <cellStyle name="Normal 3 3 2 40" xfId="10029"/>
    <cellStyle name="Normal 3 3 2 41" xfId="10030"/>
    <cellStyle name="Normal 3 3 2 42" xfId="10031"/>
    <cellStyle name="Normal 3 3 2 43" xfId="10032"/>
    <cellStyle name="Normal 3 3 2 5" xfId="10033"/>
    <cellStyle name="Normal 3 3 2 6" xfId="10034"/>
    <cellStyle name="Normal 3 3 2 7" xfId="10035"/>
    <cellStyle name="Normal 3 3 2 8" xfId="10036"/>
    <cellStyle name="Normal 3 3 2 9" xfId="10037"/>
    <cellStyle name="Normal 3 3 20" xfId="10038"/>
    <cellStyle name="Normal 3 3 21" xfId="10039"/>
    <cellStyle name="Normal 3 3 22" xfId="10040"/>
    <cellStyle name="Normal 3 3 23" xfId="10041"/>
    <cellStyle name="Normal 3 3 23 10" xfId="10042"/>
    <cellStyle name="Normal 3 3 23 10 2" xfId="10043"/>
    <cellStyle name="Normal 3 3 23 10 2 2" xfId="10044"/>
    <cellStyle name="Normal 3 3 23 10 2 2 2" xfId="10045"/>
    <cellStyle name="Normal 3 3 23 10 2 2 3" xfId="10046"/>
    <cellStyle name="Normal 3 3 23 10 2 2 4" xfId="10047"/>
    <cellStyle name="Normal 3 3 23 10 2 2 5" xfId="10048"/>
    <cellStyle name="Normal 3 3 23 10 2 2 6" xfId="10049"/>
    <cellStyle name="Normal 3 3 23 10 2 2 7" xfId="10050"/>
    <cellStyle name="Normal 3 3 23 10 2 2 8" xfId="10051"/>
    <cellStyle name="Normal 3 3 23 10 2 3" xfId="10052"/>
    <cellStyle name="Normal 3 3 23 10 2 4" xfId="10053"/>
    <cellStyle name="Normal 3 3 23 10 2 5" xfId="10054"/>
    <cellStyle name="Normal 3 3 23 10 2 6" xfId="10055"/>
    <cellStyle name="Normal 3 3 23 10 2 7" xfId="10056"/>
    <cellStyle name="Normal 3 3 23 10 2 8" xfId="10057"/>
    <cellStyle name="Normal 3 3 23 10 3" xfId="10058"/>
    <cellStyle name="Normal 3 3 23 10 4" xfId="10059"/>
    <cellStyle name="Normal 3 3 23 10 5" xfId="10060"/>
    <cellStyle name="Normal 3 3 23 10 6" xfId="10061"/>
    <cellStyle name="Normal 3 3 23 10 7" xfId="10062"/>
    <cellStyle name="Normal 3 3 23 10 8" xfId="10063"/>
    <cellStyle name="Normal 3 3 23 10 9" xfId="10064"/>
    <cellStyle name="Normal 3 3 23 11" xfId="10065"/>
    <cellStyle name="Normal 3 3 23 11 2" xfId="10066"/>
    <cellStyle name="Normal 3 3 23 11 3" xfId="10067"/>
    <cellStyle name="Normal 3 3 23 11 4" xfId="10068"/>
    <cellStyle name="Normal 3 3 23 11 5" xfId="10069"/>
    <cellStyle name="Normal 3 3 23 11 6" xfId="10070"/>
    <cellStyle name="Normal 3 3 23 11 7" xfId="10071"/>
    <cellStyle name="Normal 3 3 23 11 8" xfId="10072"/>
    <cellStyle name="Normal 3 3 23 12" xfId="10073"/>
    <cellStyle name="Normal 3 3 23 13" xfId="10074"/>
    <cellStyle name="Normal 3 3 23 14" xfId="10075"/>
    <cellStyle name="Normal 3 3 23 15" xfId="10076"/>
    <cellStyle name="Normal 3 3 23 16" xfId="10077"/>
    <cellStyle name="Normal 3 3 23 17" xfId="10078"/>
    <cellStyle name="Normal 3 3 23 2" xfId="10079"/>
    <cellStyle name="Normal 3 3 23 2 10" xfId="10080"/>
    <cellStyle name="Normal 3 3 23 2 10 2" xfId="10081"/>
    <cellStyle name="Normal 3 3 23 2 10 2 2" xfId="10082"/>
    <cellStyle name="Normal 3 3 23 2 10 2 2 2" xfId="10083"/>
    <cellStyle name="Normal 3 3 23 2 10 2 2 3" xfId="10084"/>
    <cellStyle name="Normal 3 3 23 2 10 2 2 4" xfId="10085"/>
    <cellStyle name="Normal 3 3 23 2 10 2 2 5" xfId="10086"/>
    <cellStyle name="Normal 3 3 23 2 10 2 2 6" xfId="10087"/>
    <cellStyle name="Normal 3 3 23 2 10 2 2 7" xfId="10088"/>
    <cellStyle name="Normal 3 3 23 2 10 2 2 8" xfId="10089"/>
    <cellStyle name="Normal 3 3 23 2 10 2 3" xfId="10090"/>
    <cellStyle name="Normal 3 3 23 2 10 2 4" xfId="10091"/>
    <cellStyle name="Normal 3 3 23 2 10 2 5" xfId="10092"/>
    <cellStyle name="Normal 3 3 23 2 10 2 6" xfId="10093"/>
    <cellStyle name="Normal 3 3 23 2 10 2 7" xfId="10094"/>
    <cellStyle name="Normal 3 3 23 2 10 2 8" xfId="10095"/>
    <cellStyle name="Normal 3 3 23 2 10 3" xfId="10096"/>
    <cellStyle name="Normal 3 3 23 2 10 4" xfId="10097"/>
    <cellStyle name="Normal 3 3 23 2 10 5" xfId="10098"/>
    <cellStyle name="Normal 3 3 23 2 10 6" xfId="10099"/>
    <cellStyle name="Normal 3 3 23 2 10 7" xfId="10100"/>
    <cellStyle name="Normal 3 3 23 2 10 8" xfId="10101"/>
    <cellStyle name="Normal 3 3 23 2 10 9" xfId="10102"/>
    <cellStyle name="Normal 3 3 23 2 11" xfId="10103"/>
    <cellStyle name="Normal 3 3 23 2 11 2" xfId="10104"/>
    <cellStyle name="Normal 3 3 23 2 11 3" xfId="10105"/>
    <cellStyle name="Normal 3 3 23 2 11 4" xfId="10106"/>
    <cellStyle name="Normal 3 3 23 2 11 5" xfId="10107"/>
    <cellStyle name="Normal 3 3 23 2 11 6" xfId="10108"/>
    <cellStyle name="Normal 3 3 23 2 11 7" xfId="10109"/>
    <cellStyle name="Normal 3 3 23 2 11 8" xfId="10110"/>
    <cellStyle name="Normal 3 3 23 2 12" xfId="10111"/>
    <cellStyle name="Normal 3 3 23 2 13" xfId="10112"/>
    <cellStyle name="Normal 3 3 23 2 14" xfId="10113"/>
    <cellStyle name="Normal 3 3 23 2 15" xfId="10114"/>
    <cellStyle name="Normal 3 3 23 2 16" xfId="10115"/>
    <cellStyle name="Normal 3 3 23 2 17" xfId="10116"/>
    <cellStyle name="Normal 3 3 23 2 2" xfId="10117"/>
    <cellStyle name="Normal 3 3 23 2 2 10" xfId="10118"/>
    <cellStyle name="Normal 3 3 23 2 2 2" xfId="10119"/>
    <cellStyle name="Normal 3 3 23 2 2 2 2" xfId="10120"/>
    <cellStyle name="Normal 3 3 23 2 2 2 2 2" xfId="10121"/>
    <cellStyle name="Normal 3 3 23 2 2 2 2 2 2" xfId="10122"/>
    <cellStyle name="Normal 3 3 23 2 2 2 2 2 3" xfId="10123"/>
    <cellStyle name="Normal 3 3 23 2 2 2 2 2 4" xfId="10124"/>
    <cellStyle name="Normal 3 3 23 2 2 2 2 2 5" xfId="10125"/>
    <cellStyle name="Normal 3 3 23 2 2 2 2 2 6" xfId="10126"/>
    <cellStyle name="Normal 3 3 23 2 2 2 2 2 7" xfId="10127"/>
    <cellStyle name="Normal 3 3 23 2 2 2 2 2 8" xfId="10128"/>
    <cellStyle name="Normal 3 3 23 2 2 2 2 3" xfId="10129"/>
    <cellStyle name="Normal 3 3 23 2 2 2 2 4" xfId="10130"/>
    <cellStyle name="Normal 3 3 23 2 2 2 2 5" xfId="10131"/>
    <cellStyle name="Normal 3 3 23 2 2 2 2 6" xfId="10132"/>
    <cellStyle name="Normal 3 3 23 2 2 2 2 7" xfId="10133"/>
    <cellStyle name="Normal 3 3 23 2 2 2 2 8" xfId="10134"/>
    <cellStyle name="Normal 3 3 23 2 2 2 3" xfId="10135"/>
    <cellStyle name="Normal 3 3 23 2 2 2 4" xfId="10136"/>
    <cellStyle name="Normal 3 3 23 2 2 2 5" xfId="10137"/>
    <cellStyle name="Normal 3 3 23 2 2 2 6" xfId="10138"/>
    <cellStyle name="Normal 3 3 23 2 2 2 7" xfId="10139"/>
    <cellStyle name="Normal 3 3 23 2 2 2 8" xfId="10140"/>
    <cellStyle name="Normal 3 3 23 2 2 2 9" xfId="10141"/>
    <cellStyle name="Normal 3 3 23 2 2 3" xfId="10142"/>
    <cellStyle name="Normal 3 3 23 2 2 4" xfId="10143"/>
    <cellStyle name="Normal 3 3 23 2 2 4 2" xfId="10144"/>
    <cellStyle name="Normal 3 3 23 2 2 4 3" xfId="10145"/>
    <cellStyle name="Normal 3 3 23 2 2 4 4" xfId="10146"/>
    <cellStyle name="Normal 3 3 23 2 2 4 5" xfId="10147"/>
    <cellStyle name="Normal 3 3 23 2 2 4 6" xfId="10148"/>
    <cellStyle name="Normal 3 3 23 2 2 4 7" xfId="10149"/>
    <cellStyle name="Normal 3 3 23 2 2 4 8" xfId="10150"/>
    <cellStyle name="Normal 3 3 23 2 2 5" xfId="10151"/>
    <cellStyle name="Normal 3 3 23 2 2 6" xfId="10152"/>
    <cellStyle name="Normal 3 3 23 2 2 7" xfId="10153"/>
    <cellStyle name="Normal 3 3 23 2 2 8" xfId="10154"/>
    <cellStyle name="Normal 3 3 23 2 2 9" xfId="10155"/>
    <cellStyle name="Normal 3 3 23 2 3" xfId="10156"/>
    <cellStyle name="Normal 3 3 23 2 4" xfId="10157"/>
    <cellStyle name="Normal 3 3 23 2 5" xfId="10158"/>
    <cellStyle name="Normal 3 3 23 2 6" xfId="10159"/>
    <cellStyle name="Normal 3 3 23 2 7" xfId="10160"/>
    <cellStyle name="Normal 3 3 23 2 8" xfId="10161"/>
    <cellStyle name="Normal 3 3 23 2 9" xfId="10162"/>
    <cellStyle name="Normal 3 3 23 3" xfId="10163"/>
    <cellStyle name="Normal 3 3 23 3 10" xfId="10164"/>
    <cellStyle name="Normal 3 3 23 3 2" xfId="10165"/>
    <cellStyle name="Normal 3 3 23 3 2 2" xfId="10166"/>
    <cellStyle name="Normal 3 3 23 3 2 2 2" xfId="10167"/>
    <cellStyle name="Normal 3 3 23 3 2 2 2 2" xfId="10168"/>
    <cellStyle name="Normal 3 3 23 3 2 2 2 3" xfId="10169"/>
    <cellStyle name="Normal 3 3 23 3 2 2 2 4" xfId="10170"/>
    <cellStyle name="Normal 3 3 23 3 2 2 2 5" xfId="10171"/>
    <cellStyle name="Normal 3 3 23 3 2 2 2 6" xfId="10172"/>
    <cellStyle name="Normal 3 3 23 3 2 2 2 7" xfId="10173"/>
    <cellStyle name="Normal 3 3 23 3 2 2 2 8" xfId="10174"/>
    <cellStyle name="Normal 3 3 23 3 2 2 3" xfId="10175"/>
    <cellStyle name="Normal 3 3 23 3 2 2 4" xfId="10176"/>
    <cellStyle name="Normal 3 3 23 3 2 2 5" xfId="10177"/>
    <cellStyle name="Normal 3 3 23 3 2 2 6" xfId="10178"/>
    <cellStyle name="Normal 3 3 23 3 2 2 7" xfId="10179"/>
    <cellStyle name="Normal 3 3 23 3 2 2 8" xfId="10180"/>
    <cellStyle name="Normal 3 3 23 3 2 3" xfId="10181"/>
    <cellStyle name="Normal 3 3 23 3 2 4" xfId="10182"/>
    <cellStyle name="Normal 3 3 23 3 2 5" xfId="10183"/>
    <cellStyle name="Normal 3 3 23 3 2 6" xfId="10184"/>
    <cellStyle name="Normal 3 3 23 3 2 7" xfId="10185"/>
    <cellStyle name="Normal 3 3 23 3 2 8" xfId="10186"/>
    <cellStyle name="Normal 3 3 23 3 2 9" xfId="10187"/>
    <cellStyle name="Normal 3 3 23 3 3" xfId="10188"/>
    <cellStyle name="Normal 3 3 23 3 4" xfId="10189"/>
    <cellStyle name="Normal 3 3 23 3 4 2" xfId="10190"/>
    <cellStyle name="Normal 3 3 23 3 4 3" xfId="10191"/>
    <cellStyle name="Normal 3 3 23 3 4 4" xfId="10192"/>
    <cellStyle name="Normal 3 3 23 3 4 5" xfId="10193"/>
    <cellStyle name="Normal 3 3 23 3 4 6" xfId="10194"/>
    <cellStyle name="Normal 3 3 23 3 4 7" xfId="10195"/>
    <cellStyle name="Normal 3 3 23 3 4 8" xfId="10196"/>
    <cellStyle name="Normal 3 3 23 3 5" xfId="10197"/>
    <cellStyle name="Normal 3 3 23 3 6" xfId="10198"/>
    <cellStyle name="Normal 3 3 23 3 7" xfId="10199"/>
    <cellStyle name="Normal 3 3 23 3 8" xfId="10200"/>
    <cellStyle name="Normal 3 3 23 3 9" xfId="10201"/>
    <cellStyle name="Normal 3 3 23 4" xfId="10202"/>
    <cellStyle name="Normal 3 3 23 5" xfId="10203"/>
    <cellStyle name="Normal 3 3 23 6" xfId="10204"/>
    <cellStyle name="Normal 3 3 23 7" xfId="10205"/>
    <cellStyle name="Normal 3 3 23 8" xfId="10206"/>
    <cellStyle name="Normal 3 3 23 9" xfId="10207"/>
    <cellStyle name="Normal 3 3 24" xfId="10208"/>
    <cellStyle name="Normal 3 3 25" xfId="10209"/>
    <cellStyle name="Normal 3 3 26" xfId="10210"/>
    <cellStyle name="Normal 3 3 27" xfId="10211"/>
    <cellStyle name="Normal 3 3 28" xfId="10212"/>
    <cellStyle name="Normal 3 3 28 10" xfId="10213"/>
    <cellStyle name="Normal 3 3 28 2" xfId="10214"/>
    <cellStyle name="Normal 3 3 28 2 2" xfId="10215"/>
    <cellStyle name="Normal 3 3 28 2 2 2" xfId="10216"/>
    <cellStyle name="Normal 3 3 28 2 2 2 2" xfId="10217"/>
    <cellStyle name="Normal 3 3 28 2 2 2 3" xfId="10218"/>
    <cellStyle name="Normal 3 3 28 2 2 2 4" xfId="10219"/>
    <cellStyle name="Normal 3 3 28 2 2 2 5" xfId="10220"/>
    <cellStyle name="Normal 3 3 28 2 2 2 6" xfId="10221"/>
    <cellStyle name="Normal 3 3 28 2 2 2 7" xfId="10222"/>
    <cellStyle name="Normal 3 3 28 2 2 2 8" xfId="10223"/>
    <cellStyle name="Normal 3 3 28 2 2 3" xfId="10224"/>
    <cellStyle name="Normal 3 3 28 2 2 4" xfId="10225"/>
    <cellStyle name="Normal 3 3 28 2 2 5" xfId="10226"/>
    <cellStyle name="Normal 3 3 28 2 2 6" xfId="10227"/>
    <cellStyle name="Normal 3 3 28 2 2 7" xfId="10228"/>
    <cellStyle name="Normal 3 3 28 2 2 8" xfId="10229"/>
    <cellStyle name="Normal 3 3 28 2 3" xfId="10230"/>
    <cellStyle name="Normal 3 3 28 2 4" xfId="10231"/>
    <cellStyle name="Normal 3 3 28 2 5" xfId="10232"/>
    <cellStyle name="Normal 3 3 28 2 6" xfId="10233"/>
    <cellStyle name="Normal 3 3 28 2 7" xfId="10234"/>
    <cellStyle name="Normal 3 3 28 2 8" xfId="10235"/>
    <cellStyle name="Normal 3 3 28 2 9" xfId="10236"/>
    <cellStyle name="Normal 3 3 28 3" xfId="10237"/>
    <cellStyle name="Normal 3 3 28 4" xfId="10238"/>
    <cellStyle name="Normal 3 3 28 4 2" xfId="10239"/>
    <cellStyle name="Normal 3 3 28 4 3" xfId="10240"/>
    <cellStyle name="Normal 3 3 28 4 4" xfId="10241"/>
    <cellStyle name="Normal 3 3 28 4 5" xfId="10242"/>
    <cellStyle name="Normal 3 3 28 4 6" xfId="10243"/>
    <cellStyle name="Normal 3 3 28 4 7" xfId="10244"/>
    <cellStyle name="Normal 3 3 28 4 8" xfId="10245"/>
    <cellStyle name="Normal 3 3 28 5" xfId="10246"/>
    <cellStyle name="Normal 3 3 28 6" xfId="10247"/>
    <cellStyle name="Normal 3 3 28 7" xfId="10248"/>
    <cellStyle name="Normal 3 3 28 8" xfId="10249"/>
    <cellStyle name="Normal 3 3 28 9" xfId="10250"/>
    <cellStyle name="Normal 3 3 29" xfId="10251"/>
    <cellStyle name="Normal 3 3 3" xfId="10252"/>
    <cellStyle name="Normal 3 3 3 10" xfId="10253"/>
    <cellStyle name="Normal 3 3 3 11" xfId="10254"/>
    <cellStyle name="Normal 3 3 3 12" xfId="10255"/>
    <cellStyle name="Normal 3 3 3 13" xfId="10256"/>
    <cellStyle name="Normal 3 3 3 14" xfId="10257"/>
    <cellStyle name="Normal 3 3 3 15" xfId="10258"/>
    <cellStyle name="Normal 3 3 3 15 2" xfId="10259"/>
    <cellStyle name="Normal 3 3 3 15 2 2" xfId="10260"/>
    <cellStyle name="Normal 3 3 3 15 2 2 2" xfId="10261"/>
    <cellStyle name="Normal 3 3 3 15 2 2 3" xfId="10262"/>
    <cellStyle name="Normal 3 3 3 15 2 2 4" xfId="10263"/>
    <cellStyle name="Normal 3 3 3 15 2 2 5" xfId="10264"/>
    <cellStyle name="Normal 3 3 3 15 2 2 6" xfId="10265"/>
    <cellStyle name="Normal 3 3 3 15 2 2 7" xfId="10266"/>
    <cellStyle name="Normal 3 3 3 15 2 2 8" xfId="10267"/>
    <cellStyle name="Normal 3 3 3 15 2 3" xfId="10268"/>
    <cellStyle name="Normal 3 3 3 15 2 4" xfId="10269"/>
    <cellStyle name="Normal 3 3 3 15 2 5" xfId="10270"/>
    <cellStyle name="Normal 3 3 3 15 2 6" xfId="10271"/>
    <cellStyle name="Normal 3 3 3 15 2 7" xfId="10272"/>
    <cellStyle name="Normal 3 3 3 15 2 8" xfId="10273"/>
    <cellStyle name="Normal 3 3 3 15 3" xfId="10274"/>
    <cellStyle name="Normal 3 3 3 15 4" xfId="10275"/>
    <cellStyle name="Normal 3 3 3 15 5" xfId="10276"/>
    <cellStyle name="Normal 3 3 3 15 6" xfId="10277"/>
    <cellStyle name="Normal 3 3 3 15 7" xfId="10278"/>
    <cellStyle name="Normal 3 3 3 15 8" xfId="10279"/>
    <cellStyle name="Normal 3 3 3 15 9" xfId="10280"/>
    <cellStyle name="Normal 3 3 3 16" xfId="10281"/>
    <cellStyle name="Normal 3 3 3 16 2" xfId="10282"/>
    <cellStyle name="Normal 3 3 3 16 3" xfId="10283"/>
    <cellStyle name="Normal 3 3 3 16 4" xfId="10284"/>
    <cellStyle name="Normal 3 3 3 16 5" xfId="10285"/>
    <cellStyle name="Normal 3 3 3 16 6" xfId="10286"/>
    <cellStyle name="Normal 3 3 3 16 7" xfId="10287"/>
    <cellStyle name="Normal 3 3 3 16 8" xfId="10288"/>
    <cellStyle name="Normal 3 3 3 17" xfId="10289"/>
    <cellStyle name="Normal 3 3 3 18" xfId="10290"/>
    <cellStyle name="Normal 3 3 3 19" xfId="10291"/>
    <cellStyle name="Normal 3 3 3 2" xfId="10292"/>
    <cellStyle name="Normal 3 3 3 2 10" xfId="10293"/>
    <cellStyle name="Normal 3 3 3 2 11" xfId="10294"/>
    <cellStyle name="Normal 3 3 3 2 12" xfId="10295"/>
    <cellStyle name="Normal 3 3 3 2 13" xfId="10296"/>
    <cellStyle name="Normal 3 3 3 2 14" xfId="10297"/>
    <cellStyle name="Normal 3 3 3 2 15" xfId="10298"/>
    <cellStyle name="Normal 3 3 3 2 15 2" xfId="10299"/>
    <cellStyle name="Normal 3 3 3 2 15 2 2" xfId="10300"/>
    <cellStyle name="Normal 3 3 3 2 15 2 2 2" xfId="10301"/>
    <cellStyle name="Normal 3 3 3 2 15 2 2 3" xfId="10302"/>
    <cellStyle name="Normal 3 3 3 2 15 2 2 4" xfId="10303"/>
    <cellStyle name="Normal 3 3 3 2 15 2 2 5" xfId="10304"/>
    <cellStyle name="Normal 3 3 3 2 15 2 2 6" xfId="10305"/>
    <cellStyle name="Normal 3 3 3 2 15 2 2 7" xfId="10306"/>
    <cellStyle name="Normal 3 3 3 2 15 2 2 8" xfId="10307"/>
    <cellStyle name="Normal 3 3 3 2 15 2 3" xfId="10308"/>
    <cellStyle name="Normal 3 3 3 2 15 2 4" xfId="10309"/>
    <cellStyle name="Normal 3 3 3 2 15 2 5" xfId="10310"/>
    <cellStyle name="Normal 3 3 3 2 15 2 6" xfId="10311"/>
    <cellStyle name="Normal 3 3 3 2 15 2 7" xfId="10312"/>
    <cellStyle name="Normal 3 3 3 2 15 2 8" xfId="10313"/>
    <cellStyle name="Normal 3 3 3 2 15 3" xfId="10314"/>
    <cellStyle name="Normal 3 3 3 2 15 4" xfId="10315"/>
    <cellStyle name="Normal 3 3 3 2 15 5" xfId="10316"/>
    <cellStyle name="Normal 3 3 3 2 15 6" xfId="10317"/>
    <cellStyle name="Normal 3 3 3 2 15 7" xfId="10318"/>
    <cellStyle name="Normal 3 3 3 2 15 8" xfId="10319"/>
    <cellStyle name="Normal 3 3 3 2 15 9" xfId="10320"/>
    <cellStyle name="Normal 3 3 3 2 16" xfId="10321"/>
    <cellStyle name="Normal 3 3 3 2 16 2" xfId="10322"/>
    <cellStyle name="Normal 3 3 3 2 16 3" xfId="10323"/>
    <cellStyle name="Normal 3 3 3 2 16 4" xfId="10324"/>
    <cellStyle name="Normal 3 3 3 2 16 5" xfId="10325"/>
    <cellStyle name="Normal 3 3 3 2 16 6" xfId="10326"/>
    <cellStyle name="Normal 3 3 3 2 16 7" xfId="10327"/>
    <cellStyle name="Normal 3 3 3 2 16 8" xfId="10328"/>
    <cellStyle name="Normal 3 3 3 2 17" xfId="10329"/>
    <cellStyle name="Normal 3 3 3 2 18" xfId="10330"/>
    <cellStyle name="Normal 3 3 3 2 19" xfId="10331"/>
    <cellStyle name="Normal 3 3 3 2 2" xfId="10332"/>
    <cellStyle name="Normal 3 3 3 2 2 10" xfId="10333"/>
    <cellStyle name="Normal 3 3 3 2 2 10 2" xfId="10334"/>
    <cellStyle name="Normal 3 3 3 2 2 10 2 2" xfId="10335"/>
    <cellStyle name="Normal 3 3 3 2 2 10 2 2 2" xfId="10336"/>
    <cellStyle name="Normal 3 3 3 2 2 10 2 2 3" xfId="10337"/>
    <cellStyle name="Normal 3 3 3 2 2 10 2 2 4" xfId="10338"/>
    <cellStyle name="Normal 3 3 3 2 2 10 2 2 5" xfId="10339"/>
    <cellStyle name="Normal 3 3 3 2 2 10 2 2 6" xfId="10340"/>
    <cellStyle name="Normal 3 3 3 2 2 10 2 2 7" xfId="10341"/>
    <cellStyle name="Normal 3 3 3 2 2 10 2 2 8" xfId="10342"/>
    <cellStyle name="Normal 3 3 3 2 2 10 2 3" xfId="10343"/>
    <cellStyle name="Normal 3 3 3 2 2 10 2 4" xfId="10344"/>
    <cellStyle name="Normal 3 3 3 2 2 10 2 5" xfId="10345"/>
    <cellStyle name="Normal 3 3 3 2 2 10 2 6" xfId="10346"/>
    <cellStyle name="Normal 3 3 3 2 2 10 2 7" xfId="10347"/>
    <cellStyle name="Normal 3 3 3 2 2 10 2 8" xfId="10348"/>
    <cellStyle name="Normal 3 3 3 2 2 10 3" xfId="10349"/>
    <cellStyle name="Normal 3 3 3 2 2 10 4" xfId="10350"/>
    <cellStyle name="Normal 3 3 3 2 2 10 5" xfId="10351"/>
    <cellStyle name="Normal 3 3 3 2 2 10 6" xfId="10352"/>
    <cellStyle name="Normal 3 3 3 2 2 10 7" xfId="10353"/>
    <cellStyle name="Normal 3 3 3 2 2 10 8" xfId="10354"/>
    <cellStyle name="Normal 3 3 3 2 2 10 9" xfId="10355"/>
    <cellStyle name="Normal 3 3 3 2 2 11" xfId="10356"/>
    <cellStyle name="Normal 3 3 3 2 2 11 2" xfId="10357"/>
    <cellStyle name="Normal 3 3 3 2 2 11 3" xfId="10358"/>
    <cellStyle name="Normal 3 3 3 2 2 11 4" xfId="10359"/>
    <cellStyle name="Normal 3 3 3 2 2 11 5" xfId="10360"/>
    <cellStyle name="Normal 3 3 3 2 2 11 6" xfId="10361"/>
    <cellStyle name="Normal 3 3 3 2 2 11 7" xfId="10362"/>
    <cellStyle name="Normal 3 3 3 2 2 11 8" xfId="10363"/>
    <cellStyle name="Normal 3 3 3 2 2 12" xfId="10364"/>
    <cellStyle name="Normal 3 3 3 2 2 13" xfId="10365"/>
    <cellStyle name="Normal 3 3 3 2 2 14" xfId="10366"/>
    <cellStyle name="Normal 3 3 3 2 2 15" xfId="10367"/>
    <cellStyle name="Normal 3 3 3 2 2 16" xfId="10368"/>
    <cellStyle name="Normal 3 3 3 2 2 17" xfId="10369"/>
    <cellStyle name="Normal 3 3 3 2 2 2" xfId="10370"/>
    <cellStyle name="Normal 3 3 3 2 2 2 10" xfId="10371"/>
    <cellStyle name="Normal 3 3 3 2 2 2 10 2" xfId="10372"/>
    <cellStyle name="Normal 3 3 3 2 2 2 10 2 2" xfId="10373"/>
    <cellStyle name="Normal 3 3 3 2 2 2 10 2 2 2" xfId="10374"/>
    <cellStyle name="Normal 3 3 3 2 2 2 10 2 2 3" xfId="10375"/>
    <cellStyle name="Normal 3 3 3 2 2 2 10 2 2 4" xfId="10376"/>
    <cellStyle name="Normal 3 3 3 2 2 2 10 2 2 5" xfId="10377"/>
    <cellStyle name="Normal 3 3 3 2 2 2 10 2 2 6" xfId="10378"/>
    <cellStyle name="Normal 3 3 3 2 2 2 10 2 2 7" xfId="10379"/>
    <cellStyle name="Normal 3 3 3 2 2 2 10 2 2 8" xfId="10380"/>
    <cellStyle name="Normal 3 3 3 2 2 2 10 2 3" xfId="10381"/>
    <cellStyle name="Normal 3 3 3 2 2 2 10 2 4" xfId="10382"/>
    <cellStyle name="Normal 3 3 3 2 2 2 10 2 5" xfId="10383"/>
    <cellStyle name="Normal 3 3 3 2 2 2 10 2 6" xfId="10384"/>
    <cellStyle name="Normal 3 3 3 2 2 2 10 2 7" xfId="10385"/>
    <cellStyle name="Normal 3 3 3 2 2 2 10 2 8" xfId="10386"/>
    <cellStyle name="Normal 3 3 3 2 2 2 10 3" xfId="10387"/>
    <cellStyle name="Normal 3 3 3 2 2 2 10 4" xfId="10388"/>
    <cellStyle name="Normal 3 3 3 2 2 2 10 5" xfId="10389"/>
    <cellStyle name="Normal 3 3 3 2 2 2 10 6" xfId="10390"/>
    <cellStyle name="Normal 3 3 3 2 2 2 10 7" xfId="10391"/>
    <cellStyle name="Normal 3 3 3 2 2 2 10 8" xfId="10392"/>
    <cellStyle name="Normal 3 3 3 2 2 2 10 9" xfId="10393"/>
    <cellStyle name="Normal 3 3 3 2 2 2 11" xfId="10394"/>
    <cellStyle name="Normal 3 3 3 2 2 2 11 2" xfId="10395"/>
    <cellStyle name="Normal 3 3 3 2 2 2 11 3" xfId="10396"/>
    <cellStyle name="Normal 3 3 3 2 2 2 11 4" xfId="10397"/>
    <cellStyle name="Normal 3 3 3 2 2 2 11 5" xfId="10398"/>
    <cellStyle name="Normal 3 3 3 2 2 2 11 6" xfId="10399"/>
    <cellStyle name="Normal 3 3 3 2 2 2 11 7" xfId="10400"/>
    <cellStyle name="Normal 3 3 3 2 2 2 11 8" xfId="10401"/>
    <cellStyle name="Normal 3 3 3 2 2 2 12" xfId="10402"/>
    <cellStyle name="Normal 3 3 3 2 2 2 13" xfId="10403"/>
    <cellStyle name="Normal 3 3 3 2 2 2 14" xfId="10404"/>
    <cellStyle name="Normal 3 3 3 2 2 2 15" xfId="10405"/>
    <cellStyle name="Normal 3 3 3 2 2 2 16" xfId="10406"/>
    <cellStyle name="Normal 3 3 3 2 2 2 17" xfId="10407"/>
    <cellStyle name="Normal 3 3 3 2 2 2 2" xfId="10408"/>
    <cellStyle name="Normal 3 3 3 2 2 2 2 10" xfId="10409"/>
    <cellStyle name="Normal 3 3 3 2 2 2 2 2" xfId="10410"/>
    <cellStyle name="Normal 3 3 3 2 2 2 2 2 2" xfId="10411"/>
    <cellStyle name="Normal 3 3 3 2 2 2 2 2 2 2" xfId="10412"/>
    <cellStyle name="Normal 3 3 3 2 2 2 2 2 2 2 2" xfId="10413"/>
    <cellStyle name="Normal 3 3 3 2 2 2 2 2 2 2 3" xfId="10414"/>
    <cellStyle name="Normal 3 3 3 2 2 2 2 2 2 2 4" xfId="10415"/>
    <cellStyle name="Normal 3 3 3 2 2 2 2 2 2 2 5" xfId="10416"/>
    <cellStyle name="Normal 3 3 3 2 2 2 2 2 2 2 6" xfId="10417"/>
    <cellStyle name="Normal 3 3 3 2 2 2 2 2 2 2 7" xfId="10418"/>
    <cellStyle name="Normal 3 3 3 2 2 2 2 2 2 2 8" xfId="10419"/>
    <cellStyle name="Normal 3 3 3 2 2 2 2 2 2 3" xfId="10420"/>
    <cellStyle name="Normal 3 3 3 2 2 2 2 2 2 4" xfId="10421"/>
    <cellStyle name="Normal 3 3 3 2 2 2 2 2 2 5" xfId="10422"/>
    <cellStyle name="Normal 3 3 3 2 2 2 2 2 2 6" xfId="10423"/>
    <cellStyle name="Normal 3 3 3 2 2 2 2 2 2 7" xfId="10424"/>
    <cellStyle name="Normal 3 3 3 2 2 2 2 2 2 8" xfId="10425"/>
    <cellStyle name="Normal 3 3 3 2 2 2 2 2 3" xfId="10426"/>
    <cellStyle name="Normal 3 3 3 2 2 2 2 2 4" xfId="10427"/>
    <cellStyle name="Normal 3 3 3 2 2 2 2 2 5" xfId="10428"/>
    <cellStyle name="Normal 3 3 3 2 2 2 2 2 6" xfId="10429"/>
    <cellStyle name="Normal 3 3 3 2 2 2 2 2 7" xfId="10430"/>
    <cellStyle name="Normal 3 3 3 2 2 2 2 2 8" xfId="10431"/>
    <cellStyle name="Normal 3 3 3 2 2 2 2 2 9" xfId="10432"/>
    <cellStyle name="Normal 3 3 3 2 2 2 2 3" xfId="10433"/>
    <cellStyle name="Normal 3 3 3 2 2 2 2 4" xfId="10434"/>
    <cellStyle name="Normal 3 3 3 2 2 2 2 4 2" xfId="10435"/>
    <cellStyle name="Normal 3 3 3 2 2 2 2 4 3" xfId="10436"/>
    <cellStyle name="Normal 3 3 3 2 2 2 2 4 4" xfId="10437"/>
    <cellStyle name="Normal 3 3 3 2 2 2 2 4 5" xfId="10438"/>
    <cellStyle name="Normal 3 3 3 2 2 2 2 4 6" xfId="10439"/>
    <cellStyle name="Normal 3 3 3 2 2 2 2 4 7" xfId="10440"/>
    <cellStyle name="Normal 3 3 3 2 2 2 2 4 8" xfId="10441"/>
    <cellStyle name="Normal 3 3 3 2 2 2 2 5" xfId="10442"/>
    <cellStyle name="Normal 3 3 3 2 2 2 2 6" xfId="10443"/>
    <cellStyle name="Normal 3 3 3 2 2 2 2 7" xfId="10444"/>
    <cellStyle name="Normal 3 3 3 2 2 2 2 8" xfId="10445"/>
    <cellStyle name="Normal 3 3 3 2 2 2 2 9" xfId="10446"/>
    <cellStyle name="Normal 3 3 3 2 2 2 3" xfId="10447"/>
    <cellStyle name="Normal 3 3 3 2 2 2 4" xfId="10448"/>
    <cellStyle name="Normal 3 3 3 2 2 2 5" xfId="10449"/>
    <cellStyle name="Normal 3 3 3 2 2 2 6" xfId="10450"/>
    <cellStyle name="Normal 3 3 3 2 2 2 7" xfId="10451"/>
    <cellStyle name="Normal 3 3 3 2 2 2 8" xfId="10452"/>
    <cellStyle name="Normal 3 3 3 2 2 2 9" xfId="10453"/>
    <cellStyle name="Normal 3 3 3 2 2 3" xfId="10454"/>
    <cellStyle name="Normal 3 3 3 2 2 3 10" xfId="10455"/>
    <cellStyle name="Normal 3 3 3 2 2 3 2" xfId="10456"/>
    <cellStyle name="Normal 3 3 3 2 2 3 2 2" xfId="10457"/>
    <cellStyle name="Normal 3 3 3 2 2 3 2 2 2" xfId="10458"/>
    <cellStyle name="Normal 3 3 3 2 2 3 2 2 2 2" xfId="10459"/>
    <cellStyle name="Normal 3 3 3 2 2 3 2 2 2 3" xfId="10460"/>
    <cellStyle name="Normal 3 3 3 2 2 3 2 2 2 4" xfId="10461"/>
    <cellStyle name="Normal 3 3 3 2 2 3 2 2 2 5" xfId="10462"/>
    <cellStyle name="Normal 3 3 3 2 2 3 2 2 2 6" xfId="10463"/>
    <cellStyle name="Normal 3 3 3 2 2 3 2 2 2 7" xfId="10464"/>
    <cellStyle name="Normal 3 3 3 2 2 3 2 2 2 8" xfId="10465"/>
    <cellStyle name="Normal 3 3 3 2 2 3 2 2 3" xfId="10466"/>
    <cellStyle name="Normal 3 3 3 2 2 3 2 2 4" xfId="10467"/>
    <cellStyle name="Normal 3 3 3 2 2 3 2 2 5" xfId="10468"/>
    <cellStyle name="Normal 3 3 3 2 2 3 2 2 6" xfId="10469"/>
    <cellStyle name="Normal 3 3 3 2 2 3 2 2 7" xfId="10470"/>
    <cellStyle name="Normal 3 3 3 2 2 3 2 2 8" xfId="10471"/>
    <cellStyle name="Normal 3 3 3 2 2 3 2 3" xfId="10472"/>
    <cellStyle name="Normal 3 3 3 2 2 3 2 4" xfId="10473"/>
    <cellStyle name="Normal 3 3 3 2 2 3 2 5" xfId="10474"/>
    <cellStyle name="Normal 3 3 3 2 2 3 2 6" xfId="10475"/>
    <cellStyle name="Normal 3 3 3 2 2 3 2 7" xfId="10476"/>
    <cellStyle name="Normal 3 3 3 2 2 3 2 8" xfId="10477"/>
    <cellStyle name="Normal 3 3 3 2 2 3 2 9" xfId="10478"/>
    <cellStyle name="Normal 3 3 3 2 2 3 3" xfId="10479"/>
    <cellStyle name="Normal 3 3 3 2 2 3 4" xfId="10480"/>
    <cellStyle name="Normal 3 3 3 2 2 3 4 2" xfId="10481"/>
    <cellStyle name="Normal 3 3 3 2 2 3 4 3" xfId="10482"/>
    <cellStyle name="Normal 3 3 3 2 2 3 4 4" xfId="10483"/>
    <cellStyle name="Normal 3 3 3 2 2 3 4 5" xfId="10484"/>
    <cellStyle name="Normal 3 3 3 2 2 3 4 6" xfId="10485"/>
    <cellStyle name="Normal 3 3 3 2 2 3 4 7" xfId="10486"/>
    <cellStyle name="Normal 3 3 3 2 2 3 4 8" xfId="10487"/>
    <cellStyle name="Normal 3 3 3 2 2 3 5" xfId="10488"/>
    <cellStyle name="Normal 3 3 3 2 2 3 6" xfId="10489"/>
    <cellStyle name="Normal 3 3 3 2 2 3 7" xfId="10490"/>
    <cellStyle name="Normal 3 3 3 2 2 3 8" xfId="10491"/>
    <cellStyle name="Normal 3 3 3 2 2 3 9" xfId="10492"/>
    <cellStyle name="Normal 3 3 3 2 2 4" xfId="10493"/>
    <cellStyle name="Normal 3 3 3 2 2 5" xfId="10494"/>
    <cellStyle name="Normal 3 3 3 2 2 6" xfId="10495"/>
    <cellStyle name="Normal 3 3 3 2 2 7" xfId="10496"/>
    <cellStyle name="Normal 3 3 3 2 2 8" xfId="10497"/>
    <cellStyle name="Normal 3 3 3 2 2 9" xfId="10498"/>
    <cellStyle name="Normal 3 3 3 2 20" xfId="10499"/>
    <cellStyle name="Normal 3 3 3 2 21" xfId="10500"/>
    <cellStyle name="Normal 3 3 3 2 22" xfId="10501"/>
    <cellStyle name="Normal 3 3 3 2 3" xfId="10502"/>
    <cellStyle name="Normal 3 3 3 2 4" xfId="10503"/>
    <cellStyle name="Normal 3 3 3 2 5" xfId="10504"/>
    <cellStyle name="Normal 3 3 3 2 6" xfId="10505"/>
    <cellStyle name="Normal 3 3 3 2 7" xfId="10506"/>
    <cellStyle name="Normal 3 3 3 2 7 10" xfId="10507"/>
    <cellStyle name="Normal 3 3 3 2 7 2" xfId="10508"/>
    <cellStyle name="Normal 3 3 3 2 7 2 2" xfId="10509"/>
    <cellStyle name="Normal 3 3 3 2 7 2 2 2" xfId="10510"/>
    <cellStyle name="Normal 3 3 3 2 7 2 2 2 2" xfId="10511"/>
    <cellStyle name="Normal 3 3 3 2 7 2 2 2 3" xfId="10512"/>
    <cellStyle name="Normal 3 3 3 2 7 2 2 2 4" xfId="10513"/>
    <cellStyle name="Normal 3 3 3 2 7 2 2 2 5" xfId="10514"/>
    <cellStyle name="Normal 3 3 3 2 7 2 2 2 6" xfId="10515"/>
    <cellStyle name="Normal 3 3 3 2 7 2 2 2 7" xfId="10516"/>
    <cellStyle name="Normal 3 3 3 2 7 2 2 2 8" xfId="10517"/>
    <cellStyle name="Normal 3 3 3 2 7 2 2 3" xfId="10518"/>
    <cellStyle name="Normal 3 3 3 2 7 2 2 4" xfId="10519"/>
    <cellStyle name="Normal 3 3 3 2 7 2 2 5" xfId="10520"/>
    <cellStyle name="Normal 3 3 3 2 7 2 2 6" xfId="10521"/>
    <cellStyle name="Normal 3 3 3 2 7 2 2 7" xfId="10522"/>
    <cellStyle name="Normal 3 3 3 2 7 2 2 8" xfId="10523"/>
    <cellStyle name="Normal 3 3 3 2 7 2 3" xfId="10524"/>
    <cellStyle name="Normal 3 3 3 2 7 2 4" xfId="10525"/>
    <cellStyle name="Normal 3 3 3 2 7 2 5" xfId="10526"/>
    <cellStyle name="Normal 3 3 3 2 7 2 6" xfId="10527"/>
    <cellStyle name="Normal 3 3 3 2 7 2 7" xfId="10528"/>
    <cellStyle name="Normal 3 3 3 2 7 2 8" xfId="10529"/>
    <cellStyle name="Normal 3 3 3 2 7 2 9" xfId="10530"/>
    <cellStyle name="Normal 3 3 3 2 7 3" xfId="10531"/>
    <cellStyle name="Normal 3 3 3 2 7 4" xfId="10532"/>
    <cellStyle name="Normal 3 3 3 2 7 4 2" xfId="10533"/>
    <cellStyle name="Normal 3 3 3 2 7 4 3" xfId="10534"/>
    <cellStyle name="Normal 3 3 3 2 7 4 4" xfId="10535"/>
    <cellStyle name="Normal 3 3 3 2 7 4 5" xfId="10536"/>
    <cellStyle name="Normal 3 3 3 2 7 4 6" xfId="10537"/>
    <cellStyle name="Normal 3 3 3 2 7 4 7" xfId="10538"/>
    <cellStyle name="Normal 3 3 3 2 7 4 8" xfId="10539"/>
    <cellStyle name="Normal 3 3 3 2 7 5" xfId="10540"/>
    <cellStyle name="Normal 3 3 3 2 7 6" xfId="10541"/>
    <cellStyle name="Normal 3 3 3 2 7 7" xfId="10542"/>
    <cellStyle name="Normal 3 3 3 2 7 8" xfId="10543"/>
    <cellStyle name="Normal 3 3 3 2 7 9" xfId="10544"/>
    <cellStyle name="Normal 3 3 3 2 8" xfId="10545"/>
    <cellStyle name="Normal 3 3 3 2 9" xfId="10546"/>
    <cellStyle name="Normal 3 3 3 20" xfId="10547"/>
    <cellStyle name="Normal 3 3 3 21" xfId="10548"/>
    <cellStyle name="Normal 3 3 3 22" xfId="10549"/>
    <cellStyle name="Normal 3 3 3 3" xfId="10550"/>
    <cellStyle name="Normal 3 3 3 3 10" xfId="10551"/>
    <cellStyle name="Normal 3 3 3 3 10 2" xfId="10552"/>
    <cellStyle name="Normal 3 3 3 3 10 2 2" xfId="10553"/>
    <cellStyle name="Normal 3 3 3 3 10 2 2 2" xfId="10554"/>
    <cellStyle name="Normal 3 3 3 3 10 2 2 3" xfId="10555"/>
    <cellStyle name="Normal 3 3 3 3 10 2 2 4" xfId="10556"/>
    <cellStyle name="Normal 3 3 3 3 10 2 2 5" xfId="10557"/>
    <cellStyle name="Normal 3 3 3 3 10 2 2 6" xfId="10558"/>
    <cellStyle name="Normal 3 3 3 3 10 2 2 7" xfId="10559"/>
    <cellStyle name="Normal 3 3 3 3 10 2 2 8" xfId="10560"/>
    <cellStyle name="Normal 3 3 3 3 10 2 3" xfId="10561"/>
    <cellStyle name="Normal 3 3 3 3 10 2 4" xfId="10562"/>
    <cellStyle name="Normal 3 3 3 3 10 2 5" xfId="10563"/>
    <cellStyle name="Normal 3 3 3 3 10 2 6" xfId="10564"/>
    <cellStyle name="Normal 3 3 3 3 10 2 7" xfId="10565"/>
    <cellStyle name="Normal 3 3 3 3 10 2 8" xfId="10566"/>
    <cellStyle name="Normal 3 3 3 3 10 3" xfId="10567"/>
    <cellStyle name="Normal 3 3 3 3 10 4" xfId="10568"/>
    <cellStyle name="Normal 3 3 3 3 10 5" xfId="10569"/>
    <cellStyle name="Normal 3 3 3 3 10 6" xfId="10570"/>
    <cellStyle name="Normal 3 3 3 3 10 7" xfId="10571"/>
    <cellStyle name="Normal 3 3 3 3 10 8" xfId="10572"/>
    <cellStyle name="Normal 3 3 3 3 10 9" xfId="10573"/>
    <cellStyle name="Normal 3 3 3 3 11" xfId="10574"/>
    <cellStyle name="Normal 3 3 3 3 11 2" xfId="10575"/>
    <cellStyle name="Normal 3 3 3 3 11 3" xfId="10576"/>
    <cellStyle name="Normal 3 3 3 3 11 4" xfId="10577"/>
    <cellStyle name="Normal 3 3 3 3 11 5" xfId="10578"/>
    <cellStyle name="Normal 3 3 3 3 11 6" xfId="10579"/>
    <cellStyle name="Normal 3 3 3 3 11 7" xfId="10580"/>
    <cellStyle name="Normal 3 3 3 3 11 8" xfId="10581"/>
    <cellStyle name="Normal 3 3 3 3 12" xfId="10582"/>
    <cellStyle name="Normal 3 3 3 3 13" xfId="10583"/>
    <cellStyle name="Normal 3 3 3 3 14" xfId="10584"/>
    <cellStyle name="Normal 3 3 3 3 15" xfId="10585"/>
    <cellStyle name="Normal 3 3 3 3 16" xfId="10586"/>
    <cellStyle name="Normal 3 3 3 3 17" xfId="10587"/>
    <cellStyle name="Normal 3 3 3 3 2" xfId="10588"/>
    <cellStyle name="Normal 3 3 3 3 2 10" xfId="10589"/>
    <cellStyle name="Normal 3 3 3 3 2 10 2" xfId="10590"/>
    <cellStyle name="Normal 3 3 3 3 2 10 2 2" xfId="10591"/>
    <cellStyle name="Normal 3 3 3 3 2 10 2 2 2" xfId="10592"/>
    <cellStyle name="Normal 3 3 3 3 2 10 2 2 3" xfId="10593"/>
    <cellStyle name="Normal 3 3 3 3 2 10 2 2 4" xfId="10594"/>
    <cellStyle name="Normal 3 3 3 3 2 10 2 2 5" xfId="10595"/>
    <cellStyle name="Normal 3 3 3 3 2 10 2 2 6" xfId="10596"/>
    <cellStyle name="Normal 3 3 3 3 2 10 2 2 7" xfId="10597"/>
    <cellStyle name="Normal 3 3 3 3 2 10 2 2 8" xfId="10598"/>
    <cellStyle name="Normal 3 3 3 3 2 10 2 3" xfId="10599"/>
    <cellStyle name="Normal 3 3 3 3 2 10 2 4" xfId="10600"/>
    <cellStyle name="Normal 3 3 3 3 2 10 2 5" xfId="10601"/>
    <cellStyle name="Normal 3 3 3 3 2 10 2 6" xfId="10602"/>
    <cellStyle name="Normal 3 3 3 3 2 10 2 7" xfId="10603"/>
    <cellStyle name="Normal 3 3 3 3 2 10 2 8" xfId="10604"/>
    <cellStyle name="Normal 3 3 3 3 2 10 3" xfId="10605"/>
    <cellStyle name="Normal 3 3 3 3 2 10 4" xfId="10606"/>
    <cellStyle name="Normal 3 3 3 3 2 10 5" xfId="10607"/>
    <cellStyle name="Normal 3 3 3 3 2 10 6" xfId="10608"/>
    <cellStyle name="Normal 3 3 3 3 2 10 7" xfId="10609"/>
    <cellStyle name="Normal 3 3 3 3 2 10 8" xfId="10610"/>
    <cellStyle name="Normal 3 3 3 3 2 10 9" xfId="10611"/>
    <cellStyle name="Normal 3 3 3 3 2 11" xfId="10612"/>
    <cellStyle name="Normal 3 3 3 3 2 11 2" xfId="10613"/>
    <cellStyle name="Normal 3 3 3 3 2 11 3" xfId="10614"/>
    <cellStyle name="Normal 3 3 3 3 2 11 4" xfId="10615"/>
    <cellStyle name="Normal 3 3 3 3 2 11 5" xfId="10616"/>
    <cellStyle name="Normal 3 3 3 3 2 11 6" xfId="10617"/>
    <cellStyle name="Normal 3 3 3 3 2 11 7" xfId="10618"/>
    <cellStyle name="Normal 3 3 3 3 2 11 8" xfId="10619"/>
    <cellStyle name="Normal 3 3 3 3 2 12" xfId="10620"/>
    <cellStyle name="Normal 3 3 3 3 2 13" xfId="10621"/>
    <cellStyle name="Normal 3 3 3 3 2 14" xfId="10622"/>
    <cellStyle name="Normal 3 3 3 3 2 15" xfId="10623"/>
    <cellStyle name="Normal 3 3 3 3 2 16" xfId="10624"/>
    <cellStyle name="Normal 3 3 3 3 2 17" xfId="10625"/>
    <cellStyle name="Normal 3 3 3 3 2 2" xfId="10626"/>
    <cellStyle name="Normal 3 3 3 3 2 2 10" xfId="10627"/>
    <cellStyle name="Normal 3 3 3 3 2 2 2" xfId="10628"/>
    <cellStyle name="Normal 3 3 3 3 2 2 2 2" xfId="10629"/>
    <cellStyle name="Normal 3 3 3 3 2 2 2 2 2" xfId="10630"/>
    <cellStyle name="Normal 3 3 3 3 2 2 2 2 2 2" xfId="10631"/>
    <cellStyle name="Normal 3 3 3 3 2 2 2 2 2 3" xfId="10632"/>
    <cellStyle name="Normal 3 3 3 3 2 2 2 2 2 4" xfId="10633"/>
    <cellStyle name="Normal 3 3 3 3 2 2 2 2 2 5" xfId="10634"/>
    <cellStyle name="Normal 3 3 3 3 2 2 2 2 2 6" xfId="10635"/>
    <cellStyle name="Normal 3 3 3 3 2 2 2 2 2 7" xfId="10636"/>
    <cellStyle name="Normal 3 3 3 3 2 2 2 2 2 8" xfId="10637"/>
    <cellStyle name="Normal 3 3 3 3 2 2 2 2 3" xfId="10638"/>
    <cellStyle name="Normal 3 3 3 3 2 2 2 2 4" xfId="10639"/>
    <cellStyle name="Normal 3 3 3 3 2 2 2 2 5" xfId="10640"/>
    <cellStyle name="Normal 3 3 3 3 2 2 2 2 6" xfId="10641"/>
    <cellStyle name="Normal 3 3 3 3 2 2 2 2 7" xfId="10642"/>
    <cellStyle name="Normal 3 3 3 3 2 2 2 2 8" xfId="10643"/>
    <cellStyle name="Normal 3 3 3 3 2 2 2 3" xfId="10644"/>
    <cellStyle name="Normal 3 3 3 3 2 2 2 4" xfId="10645"/>
    <cellStyle name="Normal 3 3 3 3 2 2 2 5" xfId="10646"/>
    <cellStyle name="Normal 3 3 3 3 2 2 2 6" xfId="10647"/>
    <cellStyle name="Normal 3 3 3 3 2 2 2 7" xfId="10648"/>
    <cellStyle name="Normal 3 3 3 3 2 2 2 8" xfId="10649"/>
    <cellStyle name="Normal 3 3 3 3 2 2 2 9" xfId="10650"/>
    <cellStyle name="Normal 3 3 3 3 2 2 3" xfId="10651"/>
    <cellStyle name="Normal 3 3 3 3 2 2 4" xfId="10652"/>
    <cellStyle name="Normal 3 3 3 3 2 2 4 2" xfId="10653"/>
    <cellStyle name="Normal 3 3 3 3 2 2 4 3" xfId="10654"/>
    <cellStyle name="Normal 3 3 3 3 2 2 4 4" xfId="10655"/>
    <cellStyle name="Normal 3 3 3 3 2 2 4 5" xfId="10656"/>
    <cellStyle name="Normal 3 3 3 3 2 2 4 6" xfId="10657"/>
    <cellStyle name="Normal 3 3 3 3 2 2 4 7" xfId="10658"/>
    <cellStyle name="Normal 3 3 3 3 2 2 4 8" xfId="10659"/>
    <cellStyle name="Normal 3 3 3 3 2 2 5" xfId="10660"/>
    <cellStyle name="Normal 3 3 3 3 2 2 6" xfId="10661"/>
    <cellStyle name="Normal 3 3 3 3 2 2 7" xfId="10662"/>
    <cellStyle name="Normal 3 3 3 3 2 2 8" xfId="10663"/>
    <cellStyle name="Normal 3 3 3 3 2 2 9" xfId="10664"/>
    <cellStyle name="Normal 3 3 3 3 2 3" xfId="10665"/>
    <cellStyle name="Normal 3 3 3 3 2 4" xfId="10666"/>
    <cellStyle name="Normal 3 3 3 3 2 5" xfId="10667"/>
    <cellStyle name="Normal 3 3 3 3 2 6" xfId="10668"/>
    <cellStyle name="Normal 3 3 3 3 2 7" xfId="10669"/>
    <cellStyle name="Normal 3 3 3 3 2 8" xfId="10670"/>
    <cellStyle name="Normal 3 3 3 3 2 9" xfId="10671"/>
    <cellStyle name="Normal 3 3 3 3 3" xfId="10672"/>
    <cellStyle name="Normal 3 3 3 3 3 10" xfId="10673"/>
    <cellStyle name="Normal 3 3 3 3 3 2" xfId="10674"/>
    <cellStyle name="Normal 3 3 3 3 3 2 2" xfId="10675"/>
    <cellStyle name="Normal 3 3 3 3 3 2 2 2" xfId="10676"/>
    <cellStyle name="Normal 3 3 3 3 3 2 2 2 2" xfId="10677"/>
    <cellStyle name="Normal 3 3 3 3 3 2 2 2 3" xfId="10678"/>
    <cellStyle name="Normal 3 3 3 3 3 2 2 2 4" xfId="10679"/>
    <cellStyle name="Normal 3 3 3 3 3 2 2 2 5" xfId="10680"/>
    <cellStyle name="Normal 3 3 3 3 3 2 2 2 6" xfId="10681"/>
    <cellStyle name="Normal 3 3 3 3 3 2 2 2 7" xfId="10682"/>
    <cellStyle name="Normal 3 3 3 3 3 2 2 2 8" xfId="10683"/>
    <cellStyle name="Normal 3 3 3 3 3 2 2 3" xfId="10684"/>
    <cellStyle name="Normal 3 3 3 3 3 2 2 4" xfId="10685"/>
    <cellStyle name="Normal 3 3 3 3 3 2 2 5" xfId="10686"/>
    <cellStyle name="Normal 3 3 3 3 3 2 2 6" xfId="10687"/>
    <cellStyle name="Normal 3 3 3 3 3 2 2 7" xfId="10688"/>
    <cellStyle name="Normal 3 3 3 3 3 2 2 8" xfId="10689"/>
    <cellStyle name="Normal 3 3 3 3 3 2 3" xfId="10690"/>
    <cellStyle name="Normal 3 3 3 3 3 2 4" xfId="10691"/>
    <cellStyle name="Normal 3 3 3 3 3 2 5" xfId="10692"/>
    <cellStyle name="Normal 3 3 3 3 3 2 6" xfId="10693"/>
    <cellStyle name="Normal 3 3 3 3 3 2 7" xfId="10694"/>
    <cellStyle name="Normal 3 3 3 3 3 2 8" xfId="10695"/>
    <cellStyle name="Normal 3 3 3 3 3 2 9" xfId="10696"/>
    <cellStyle name="Normal 3 3 3 3 3 3" xfId="10697"/>
    <cellStyle name="Normal 3 3 3 3 3 4" xfId="10698"/>
    <cellStyle name="Normal 3 3 3 3 3 4 2" xfId="10699"/>
    <cellStyle name="Normal 3 3 3 3 3 4 3" xfId="10700"/>
    <cellStyle name="Normal 3 3 3 3 3 4 4" xfId="10701"/>
    <cellStyle name="Normal 3 3 3 3 3 4 5" xfId="10702"/>
    <cellStyle name="Normal 3 3 3 3 3 4 6" xfId="10703"/>
    <cellStyle name="Normal 3 3 3 3 3 4 7" xfId="10704"/>
    <cellStyle name="Normal 3 3 3 3 3 4 8" xfId="10705"/>
    <cellStyle name="Normal 3 3 3 3 3 5" xfId="10706"/>
    <cellStyle name="Normal 3 3 3 3 3 6" xfId="10707"/>
    <cellStyle name="Normal 3 3 3 3 3 7" xfId="10708"/>
    <cellStyle name="Normal 3 3 3 3 3 8" xfId="10709"/>
    <cellStyle name="Normal 3 3 3 3 3 9" xfId="10710"/>
    <cellStyle name="Normal 3 3 3 3 4" xfId="10711"/>
    <cellStyle name="Normal 3 3 3 3 5" xfId="10712"/>
    <cellStyle name="Normal 3 3 3 3 6" xfId="10713"/>
    <cellStyle name="Normal 3 3 3 3 7" xfId="10714"/>
    <cellStyle name="Normal 3 3 3 3 8" xfId="10715"/>
    <cellStyle name="Normal 3 3 3 3 9" xfId="10716"/>
    <cellStyle name="Normal 3 3 3 4" xfId="10717"/>
    <cellStyle name="Normal 3 3 3 5" xfId="10718"/>
    <cellStyle name="Normal 3 3 3 6" xfId="10719"/>
    <cellStyle name="Normal 3 3 3 7" xfId="10720"/>
    <cellStyle name="Normal 3 3 3 7 10" xfId="10721"/>
    <cellStyle name="Normal 3 3 3 7 2" xfId="10722"/>
    <cellStyle name="Normal 3 3 3 7 2 2" xfId="10723"/>
    <cellStyle name="Normal 3 3 3 7 2 2 2" xfId="10724"/>
    <cellStyle name="Normal 3 3 3 7 2 2 2 2" xfId="10725"/>
    <cellStyle name="Normal 3 3 3 7 2 2 2 3" xfId="10726"/>
    <cellStyle name="Normal 3 3 3 7 2 2 2 4" xfId="10727"/>
    <cellStyle name="Normal 3 3 3 7 2 2 2 5" xfId="10728"/>
    <cellStyle name="Normal 3 3 3 7 2 2 2 6" xfId="10729"/>
    <cellStyle name="Normal 3 3 3 7 2 2 2 7" xfId="10730"/>
    <cellStyle name="Normal 3 3 3 7 2 2 2 8" xfId="10731"/>
    <cellStyle name="Normal 3 3 3 7 2 2 3" xfId="10732"/>
    <cellStyle name="Normal 3 3 3 7 2 2 4" xfId="10733"/>
    <cellStyle name="Normal 3 3 3 7 2 2 5" xfId="10734"/>
    <cellStyle name="Normal 3 3 3 7 2 2 6" xfId="10735"/>
    <cellStyle name="Normal 3 3 3 7 2 2 7" xfId="10736"/>
    <cellStyle name="Normal 3 3 3 7 2 2 8" xfId="10737"/>
    <cellStyle name="Normal 3 3 3 7 2 3" xfId="10738"/>
    <cellStyle name="Normal 3 3 3 7 2 4" xfId="10739"/>
    <cellStyle name="Normal 3 3 3 7 2 5" xfId="10740"/>
    <cellStyle name="Normal 3 3 3 7 2 6" xfId="10741"/>
    <cellStyle name="Normal 3 3 3 7 2 7" xfId="10742"/>
    <cellStyle name="Normal 3 3 3 7 2 8" xfId="10743"/>
    <cellStyle name="Normal 3 3 3 7 2 9" xfId="10744"/>
    <cellStyle name="Normal 3 3 3 7 3" xfId="10745"/>
    <cellStyle name="Normal 3 3 3 7 4" xfId="10746"/>
    <cellStyle name="Normal 3 3 3 7 4 2" xfId="10747"/>
    <cellStyle name="Normal 3 3 3 7 4 3" xfId="10748"/>
    <cellStyle name="Normal 3 3 3 7 4 4" xfId="10749"/>
    <cellStyle name="Normal 3 3 3 7 4 5" xfId="10750"/>
    <cellStyle name="Normal 3 3 3 7 4 6" xfId="10751"/>
    <cellStyle name="Normal 3 3 3 7 4 7" xfId="10752"/>
    <cellStyle name="Normal 3 3 3 7 4 8" xfId="10753"/>
    <cellStyle name="Normal 3 3 3 7 5" xfId="10754"/>
    <cellStyle name="Normal 3 3 3 7 6" xfId="10755"/>
    <cellStyle name="Normal 3 3 3 7 7" xfId="10756"/>
    <cellStyle name="Normal 3 3 3 7 8" xfId="10757"/>
    <cellStyle name="Normal 3 3 3 7 9" xfId="10758"/>
    <cellStyle name="Normal 3 3 3 8" xfId="10759"/>
    <cellStyle name="Normal 3 3 3 9" xfId="10760"/>
    <cellStyle name="Normal 3 3 30" xfId="10761"/>
    <cellStyle name="Normal 3 3 31" xfId="10762"/>
    <cellStyle name="Normal 3 3 32" xfId="10763"/>
    <cellStyle name="Normal 3 3 33" xfId="10764"/>
    <cellStyle name="Normal 3 3 34" xfId="10765"/>
    <cellStyle name="Normal 3 3 35" xfId="10766"/>
    <cellStyle name="Normal 3 3 36" xfId="10767"/>
    <cellStyle name="Normal 3 3 36 2" xfId="10768"/>
    <cellStyle name="Normal 3 3 36 2 2" xfId="10769"/>
    <cellStyle name="Normal 3 3 36 2 2 2" xfId="10770"/>
    <cellStyle name="Normal 3 3 36 2 2 3" xfId="10771"/>
    <cellStyle name="Normal 3 3 36 2 2 4" xfId="10772"/>
    <cellStyle name="Normal 3 3 36 2 2 5" xfId="10773"/>
    <cellStyle name="Normal 3 3 36 2 2 6" xfId="10774"/>
    <cellStyle name="Normal 3 3 36 2 2 7" xfId="10775"/>
    <cellStyle name="Normal 3 3 36 2 2 8" xfId="10776"/>
    <cellStyle name="Normal 3 3 36 2 3" xfId="10777"/>
    <cellStyle name="Normal 3 3 36 2 4" xfId="10778"/>
    <cellStyle name="Normal 3 3 36 2 5" xfId="10779"/>
    <cellStyle name="Normal 3 3 36 2 6" xfId="10780"/>
    <cellStyle name="Normal 3 3 36 2 7" xfId="10781"/>
    <cellStyle name="Normal 3 3 36 2 8" xfId="10782"/>
    <cellStyle name="Normal 3 3 36 3" xfId="10783"/>
    <cellStyle name="Normal 3 3 36 4" xfId="10784"/>
    <cellStyle name="Normal 3 3 36 5" xfId="10785"/>
    <cellStyle name="Normal 3 3 36 6" xfId="10786"/>
    <cellStyle name="Normal 3 3 36 7" xfId="10787"/>
    <cellStyle name="Normal 3 3 36 8" xfId="10788"/>
    <cellStyle name="Normal 3 3 36 9" xfId="10789"/>
    <cellStyle name="Normal 3 3 37" xfId="10790"/>
    <cellStyle name="Normal 3 3 37 2" xfId="10791"/>
    <cellStyle name="Normal 3 3 37 3" xfId="10792"/>
    <cellStyle name="Normal 3 3 37 4" xfId="10793"/>
    <cellStyle name="Normal 3 3 37 5" xfId="10794"/>
    <cellStyle name="Normal 3 3 37 6" xfId="10795"/>
    <cellStyle name="Normal 3 3 37 7" xfId="10796"/>
    <cellStyle name="Normal 3 3 37 8" xfId="10797"/>
    <cellStyle name="Normal 3 3 38" xfId="10798"/>
    <cellStyle name="Normal 3 3 39" xfId="10799"/>
    <cellStyle name="Normal 3 3 4" xfId="10800"/>
    <cellStyle name="Normal 3 3 40" xfId="10801"/>
    <cellStyle name="Normal 3 3 41" xfId="10802"/>
    <cellStyle name="Normal 3 3 42" xfId="10803"/>
    <cellStyle name="Normal 3 3 43" xfId="10804"/>
    <cellStyle name="Normal 3 3 44" xfId="13735"/>
    <cellStyle name="Normal 3 3 5" xfId="10805"/>
    <cellStyle name="Normal 3 3 6" xfId="10806"/>
    <cellStyle name="Normal 3 3 7" xfId="10807"/>
    <cellStyle name="Normal 3 3 8" xfId="10808"/>
    <cellStyle name="Normal 3 3 9" xfId="10809"/>
    <cellStyle name="Normal 3 4" xfId="10810"/>
    <cellStyle name="Normal 3 5" xfId="10811"/>
    <cellStyle name="Normal 3 6" xfId="10812"/>
    <cellStyle name="Normal 3 7" xfId="10813"/>
    <cellStyle name="Normal 3 8" xfId="10814"/>
    <cellStyle name="Normal 3 9" xfId="10815"/>
    <cellStyle name="Normal 30" xfId="10816"/>
    <cellStyle name="Normal 30 10" xfId="10817"/>
    <cellStyle name="Normal 30 11" xfId="10818"/>
    <cellStyle name="Normal 30 12" xfId="10819"/>
    <cellStyle name="Normal 30 13" xfId="10820"/>
    <cellStyle name="Normal 30 14" xfId="10821"/>
    <cellStyle name="Normal 30 15" xfId="10822"/>
    <cellStyle name="Normal 30 16" xfId="10823"/>
    <cellStyle name="Normal 30 17" xfId="10824"/>
    <cellStyle name="Normal 30 18" xfId="10825"/>
    <cellStyle name="Normal 30 19" xfId="10826"/>
    <cellStyle name="Normal 30 2" xfId="10827"/>
    <cellStyle name="Normal 30 20" xfId="10828"/>
    <cellStyle name="Normal 30 21" xfId="10829"/>
    <cellStyle name="Normal 30 22" xfId="10830"/>
    <cellStyle name="Normal 30 23" xfId="10831"/>
    <cellStyle name="Normal 30 3" xfId="10832"/>
    <cellStyle name="Normal 30 4" xfId="10833"/>
    <cellStyle name="Normal 30 5" xfId="10834"/>
    <cellStyle name="Normal 30 6" xfId="10835"/>
    <cellStyle name="Normal 30 7" xfId="10836"/>
    <cellStyle name="Normal 30 8" xfId="10837"/>
    <cellStyle name="Normal 30 9" xfId="10838"/>
    <cellStyle name="Normal 31" xfId="13717"/>
    <cellStyle name="Normal 31 2" xfId="10839"/>
    <cellStyle name="Normal 31 3" xfId="10840"/>
    <cellStyle name="Normal 31 4" xfId="10841"/>
    <cellStyle name="Normal 31 5" xfId="10842"/>
    <cellStyle name="Normal 31 6" xfId="10843"/>
    <cellStyle name="Normal 31 7" xfId="13719"/>
    <cellStyle name="Normal 32" xfId="10844"/>
    <cellStyle name="Normal 32 10" xfId="10845"/>
    <cellStyle name="Normal 32 11" xfId="10846"/>
    <cellStyle name="Normal 32 12" xfId="10847"/>
    <cellStyle name="Normal 32 13" xfId="10848"/>
    <cellStyle name="Normal 32 14" xfId="10849"/>
    <cellStyle name="Normal 32 15" xfId="10850"/>
    <cellStyle name="Normal 32 16" xfId="10851"/>
    <cellStyle name="Normal 32 17" xfId="10852"/>
    <cellStyle name="Normal 32 18" xfId="10853"/>
    <cellStyle name="Normal 32 19" xfId="10854"/>
    <cellStyle name="Normal 32 2" xfId="10855"/>
    <cellStyle name="Normal 32 20" xfId="10856"/>
    <cellStyle name="Normal 32 21" xfId="10857"/>
    <cellStyle name="Normal 32 22" xfId="10858"/>
    <cellStyle name="Normal 32 23" xfId="10859"/>
    <cellStyle name="Normal 32 3" xfId="10860"/>
    <cellStyle name="Normal 32 4" xfId="10861"/>
    <cellStyle name="Normal 32 5" xfId="10862"/>
    <cellStyle name="Normal 32 6" xfId="10863"/>
    <cellStyle name="Normal 32 7" xfId="10864"/>
    <cellStyle name="Normal 32 8" xfId="10865"/>
    <cellStyle name="Normal 32 9" xfId="10866"/>
    <cellStyle name="Normal 33" xfId="10867"/>
    <cellStyle name="Normal 33 10" xfId="10868"/>
    <cellStyle name="Normal 33 11" xfId="10869"/>
    <cellStyle name="Normal 33 12" xfId="10870"/>
    <cellStyle name="Normal 33 13" xfId="10871"/>
    <cellStyle name="Normal 33 14" xfId="10872"/>
    <cellStyle name="Normal 33 15" xfId="10873"/>
    <cellStyle name="Normal 33 16" xfId="10874"/>
    <cellStyle name="Normal 33 17" xfId="10875"/>
    <cellStyle name="Normal 33 18" xfId="10876"/>
    <cellStyle name="Normal 33 19" xfId="10877"/>
    <cellStyle name="Normal 33 2" xfId="10878"/>
    <cellStyle name="Normal 33 20" xfId="10879"/>
    <cellStyle name="Normal 33 21" xfId="10880"/>
    <cellStyle name="Normal 33 22" xfId="10881"/>
    <cellStyle name="Normal 33 23" xfId="10882"/>
    <cellStyle name="Normal 33 3" xfId="10883"/>
    <cellStyle name="Normal 33 4" xfId="10884"/>
    <cellStyle name="Normal 33 5" xfId="10885"/>
    <cellStyle name="Normal 33 6" xfId="10886"/>
    <cellStyle name="Normal 33 7" xfId="10887"/>
    <cellStyle name="Normal 33 8" xfId="10888"/>
    <cellStyle name="Normal 33 9" xfId="10889"/>
    <cellStyle name="Normal 34" xfId="10890"/>
    <cellStyle name="Normal 34 10" xfId="10891"/>
    <cellStyle name="Normal 34 11" xfId="10892"/>
    <cellStyle name="Normal 34 12" xfId="10893"/>
    <cellStyle name="Normal 34 13" xfId="10894"/>
    <cellStyle name="Normal 34 14" xfId="10895"/>
    <cellStyle name="Normal 34 15" xfId="10896"/>
    <cellStyle name="Normal 34 16" xfId="10897"/>
    <cellStyle name="Normal 34 17" xfId="10898"/>
    <cellStyle name="Normal 34 18" xfId="10899"/>
    <cellStyle name="Normal 34 19" xfId="10900"/>
    <cellStyle name="Normal 34 2" xfId="10901"/>
    <cellStyle name="Normal 34 20" xfId="10902"/>
    <cellStyle name="Normal 34 21" xfId="10903"/>
    <cellStyle name="Normal 34 22" xfId="10904"/>
    <cellStyle name="Normal 34 23" xfId="10905"/>
    <cellStyle name="Normal 34 3" xfId="10906"/>
    <cellStyle name="Normal 34 4" xfId="10907"/>
    <cellStyle name="Normal 34 5" xfId="10908"/>
    <cellStyle name="Normal 34 6" xfId="10909"/>
    <cellStyle name="Normal 34 7" xfId="10910"/>
    <cellStyle name="Normal 34 8" xfId="10911"/>
    <cellStyle name="Normal 34 9" xfId="10912"/>
    <cellStyle name="Normal 35" xfId="13729"/>
    <cellStyle name="Normal 35 2" xfId="10913"/>
    <cellStyle name="Normal 35 3" xfId="10914"/>
    <cellStyle name="Normal 35 4" xfId="10915"/>
    <cellStyle name="Normal 35 5" xfId="10916"/>
    <cellStyle name="Normal 36" xfId="10917"/>
    <cellStyle name="Normal 36 10" xfId="10918"/>
    <cellStyle name="Normal 36 11" xfId="10919"/>
    <cellStyle name="Normal 36 12" xfId="10920"/>
    <cellStyle name="Normal 36 13" xfId="10921"/>
    <cellStyle name="Normal 36 14" xfId="10922"/>
    <cellStyle name="Normal 36 15" xfId="10923"/>
    <cellStyle name="Normal 36 16" xfId="10924"/>
    <cellStyle name="Normal 36 17" xfId="10925"/>
    <cellStyle name="Normal 36 18" xfId="10926"/>
    <cellStyle name="Normal 36 2" xfId="10927"/>
    <cellStyle name="Normal 36 3" xfId="10928"/>
    <cellStyle name="Normal 36 4" xfId="10929"/>
    <cellStyle name="Normal 36 5" xfId="10930"/>
    <cellStyle name="Normal 36 6" xfId="10931"/>
    <cellStyle name="Normal 36 7" xfId="10932"/>
    <cellStyle name="Normal 36 8" xfId="10933"/>
    <cellStyle name="Normal 36 9" xfId="10934"/>
    <cellStyle name="Normal 37" xfId="10935"/>
    <cellStyle name="Normal 37 10" xfId="10936"/>
    <cellStyle name="Normal 37 11" xfId="10937"/>
    <cellStyle name="Normal 37 12" xfId="10938"/>
    <cellStyle name="Normal 37 13" xfId="10939"/>
    <cellStyle name="Normal 37 14" xfId="10940"/>
    <cellStyle name="Normal 37 15" xfId="10941"/>
    <cellStyle name="Normal 37 16" xfId="10942"/>
    <cellStyle name="Normal 37 17" xfId="10943"/>
    <cellStyle name="Normal 37 18" xfId="10944"/>
    <cellStyle name="Normal 37 2" xfId="10945"/>
    <cellStyle name="Normal 37 3" xfId="10946"/>
    <cellStyle name="Normal 37 4" xfId="10947"/>
    <cellStyle name="Normal 37 5" xfId="10948"/>
    <cellStyle name="Normal 37 6" xfId="10949"/>
    <cellStyle name="Normal 37 7" xfId="10950"/>
    <cellStyle name="Normal 37 8" xfId="10951"/>
    <cellStyle name="Normal 37 9" xfId="10952"/>
    <cellStyle name="Normal 38" xfId="10953"/>
    <cellStyle name="Normal 38 10" xfId="10954"/>
    <cellStyle name="Normal 38 11" xfId="10955"/>
    <cellStyle name="Normal 38 12" xfId="10956"/>
    <cellStyle name="Normal 38 13" xfId="10957"/>
    <cellStyle name="Normal 38 14" xfId="10958"/>
    <cellStyle name="Normal 38 15" xfId="10959"/>
    <cellStyle name="Normal 38 16" xfId="10960"/>
    <cellStyle name="Normal 38 17" xfId="10961"/>
    <cellStyle name="Normal 38 18" xfId="10962"/>
    <cellStyle name="Normal 38 2" xfId="10963"/>
    <cellStyle name="Normal 38 3" xfId="10964"/>
    <cellStyle name="Normal 38 4" xfId="10965"/>
    <cellStyle name="Normal 38 5" xfId="10966"/>
    <cellStyle name="Normal 38 6" xfId="10967"/>
    <cellStyle name="Normal 38 7" xfId="10968"/>
    <cellStyle name="Normal 38 8" xfId="10969"/>
    <cellStyle name="Normal 38 9" xfId="10970"/>
    <cellStyle name="Normal 39" xfId="10971"/>
    <cellStyle name="Normal 39 10" xfId="10972"/>
    <cellStyle name="Normal 39 11" xfId="10973"/>
    <cellStyle name="Normal 39 12" xfId="10974"/>
    <cellStyle name="Normal 39 13" xfId="10975"/>
    <cellStyle name="Normal 39 14" xfId="10976"/>
    <cellStyle name="Normal 39 15" xfId="10977"/>
    <cellStyle name="Normal 39 16" xfId="10978"/>
    <cellStyle name="Normal 39 17" xfId="10979"/>
    <cellStyle name="Normal 39 18" xfId="10980"/>
    <cellStyle name="Normal 39 2" xfId="10981"/>
    <cellStyle name="Normal 39 3" xfId="10982"/>
    <cellStyle name="Normal 39 4" xfId="10983"/>
    <cellStyle name="Normal 39 5" xfId="10984"/>
    <cellStyle name="Normal 39 6" xfId="10985"/>
    <cellStyle name="Normal 39 7" xfId="10986"/>
    <cellStyle name="Normal 39 8" xfId="10987"/>
    <cellStyle name="Normal 39 9" xfId="10988"/>
    <cellStyle name="Normal 4" xfId="10989"/>
    <cellStyle name="Normal 4 10" xfId="10990"/>
    <cellStyle name="Normal 4 11" xfId="10991"/>
    <cellStyle name="Normal 4 12" xfId="10992"/>
    <cellStyle name="Normal 4 13" xfId="10993"/>
    <cellStyle name="Normal 4 14" xfId="10994"/>
    <cellStyle name="Normal 4 15" xfId="10995"/>
    <cellStyle name="Normal 4 16" xfId="10996"/>
    <cellStyle name="Normal 4 17" xfId="10997"/>
    <cellStyle name="Normal 4 18" xfId="10998"/>
    <cellStyle name="Normal 4 19" xfId="10999"/>
    <cellStyle name="Normal 4 2" xfId="11000"/>
    <cellStyle name="Normal 4 2 10" xfId="11001"/>
    <cellStyle name="Normal 4 2 11" xfId="11002"/>
    <cellStyle name="Normal 4 2 12" xfId="11003"/>
    <cellStyle name="Normal 4 2 13" xfId="11004"/>
    <cellStyle name="Normal 4 2 14" xfId="11005"/>
    <cellStyle name="Normal 4 2 15" xfId="11006"/>
    <cellStyle name="Normal 4 2 16" xfId="11007"/>
    <cellStyle name="Normal 4 2 17" xfId="11008"/>
    <cellStyle name="Normal 4 2 18" xfId="11009"/>
    <cellStyle name="Normal 4 2 19" xfId="11010"/>
    <cellStyle name="Normal 4 2 2" xfId="11011"/>
    <cellStyle name="Normal 4 2 2 10" xfId="11012"/>
    <cellStyle name="Normal 4 2 2 11" xfId="11013"/>
    <cellStyle name="Normal 4 2 2 12" xfId="11014"/>
    <cellStyle name="Normal 4 2 2 13" xfId="11015"/>
    <cellStyle name="Normal 4 2 2 14" xfId="11016"/>
    <cellStyle name="Normal 4 2 2 15" xfId="11017"/>
    <cellStyle name="Normal 4 2 2 16" xfId="11018"/>
    <cellStyle name="Normal 4 2 2 17" xfId="11019"/>
    <cellStyle name="Normal 4 2 2 18" xfId="11020"/>
    <cellStyle name="Normal 4 2 2 19" xfId="11021"/>
    <cellStyle name="Normal 4 2 2 2" xfId="11022"/>
    <cellStyle name="Normal 4 2 2 2 10" xfId="11023"/>
    <cellStyle name="Normal 4 2 2 2 11" xfId="11024"/>
    <cellStyle name="Normal 4 2 2 2 12" xfId="11025"/>
    <cellStyle name="Normal 4 2 2 2 13" xfId="11026"/>
    <cellStyle name="Normal 4 2 2 2 14" xfId="11027"/>
    <cellStyle name="Normal 4 2 2 2 15" xfId="11028"/>
    <cellStyle name="Normal 4 2 2 2 15 2" xfId="11029"/>
    <cellStyle name="Normal 4 2 2 2 15 2 2" xfId="11030"/>
    <cellStyle name="Normal 4 2 2 2 15 2 2 2" xfId="11031"/>
    <cellStyle name="Normal 4 2 2 2 15 2 2 3" xfId="11032"/>
    <cellStyle name="Normal 4 2 2 2 15 2 2 4" xfId="11033"/>
    <cellStyle name="Normal 4 2 2 2 15 2 2 5" xfId="11034"/>
    <cellStyle name="Normal 4 2 2 2 15 2 2 6" xfId="11035"/>
    <cellStyle name="Normal 4 2 2 2 15 2 2 7" xfId="11036"/>
    <cellStyle name="Normal 4 2 2 2 15 2 2 8" xfId="11037"/>
    <cellStyle name="Normal 4 2 2 2 15 2 3" xfId="11038"/>
    <cellStyle name="Normal 4 2 2 2 15 2 4" xfId="11039"/>
    <cellStyle name="Normal 4 2 2 2 15 2 5" xfId="11040"/>
    <cellStyle name="Normal 4 2 2 2 15 2 6" xfId="11041"/>
    <cellStyle name="Normal 4 2 2 2 15 2 7" xfId="11042"/>
    <cellStyle name="Normal 4 2 2 2 15 2 8" xfId="11043"/>
    <cellStyle name="Normal 4 2 2 2 15 3" xfId="11044"/>
    <cellStyle name="Normal 4 2 2 2 15 4" xfId="11045"/>
    <cellStyle name="Normal 4 2 2 2 15 5" xfId="11046"/>
    <cellStyle name="Normal 4 2 2 2 15 6" xfId="11047"/>
    <cellStyle name="Normal 4 2 2 2 15 7" xfId="11048"/>
    <cellStyle name="Normal 4 2 2 2 15 8" xfId="11049"/>
    <cellStyle name="Normal 4 2 2 2 15 9" xfId="11050"/>
    <cellStyle name="Normal 4 2 2 2 16" xfId="11051"/>
    <cellStyle name="Normal 4 2 2 2 16 2" xfId="11052"/>
    <cellStyle name="Normal 4 2 2 2 16 3" xfId="11053"/>
    <cellStyle name="Normal 4 2 2 2 16 4" xfId="11054"/>
    <cellStyle name="Normal 4 2 2 2 16 5" xfId="11055"/>
    <cellStyle name="Normal 4 2 2 2 16 6" xfId="11056"/>
    <cellStyle name="Normal 4 2 2 2 16 7" xfId="11057"/>
    <cellStyle name="Normal 4 2 2 2 16 8" xfId="11058"/>
    <cellStyle name="Normal 4 2 2 2 17" xfId="11059"/>
    <cellStyle name="Normal 4 2 2 2 18" xfId="11060"/>
    <cellStyle name="Normal 4 2 2 2 19" xfId="11061"/>
    <cellStyle name="Normal 4 2 2 2 2" xfId="11062"/>
    <cellStyle name="Normal 4 2 2 2 2 10" xfId="11063"/>
    <cellStyle name="Normal 4 2 2 2 2 11" xfId="11064"/>
    <cellStyle name="Normal 4 2 2 2 2 12" xfId="11065"/>
    <cellStyle name="Normal 4 2 2 2 2 13" xfId="11066"/>
    <cellStyle name="Normal 4 2 2 2 2 14" xfId="11067"/>
    <cellStyle name="Normal 4 2 2 2 2 15" xfId="11068"/>
    <cellStyle name="Normal 4 2 2 2 2 15 2" xfId="11069"/>
    <cellStyle name="Normal 4 2 2 2 2 15 2 2" xfId="11070"/>
    <cellStyle name="Normal 4 2 2 2 2 15 2 2 2" xfId="11071"/>
    <cellStyle name="Normal 4 2 2 2 2 15 2 2 3" xfId="11072"/>
    <cellStyle name="Normal 4 2 2 2 2 15 2 2 4" xfId="11073"/>
    <cellStyle name="Normal 4 2 2 2 2 15 2 2 5" xfId="11074"/>
    <cellStyle name="Normal 4 2 2 2 2 15 2 2 6" xfId="11075"/>
    <cellStyle name="Normal 4 2 2 2 2 15 2 2 7" xfId="11076"/>
    <cellStyle name="Normal 4 2 2 2 2 15 2 2 8" xfId="11077"/>
    <cellStyle name="Normal 4 2 2 2 2 15 2 3" xfId="11078"/>
    <cellStyle name="Normal 4 2 2 2 2 15 2 4" xfId="11079"/>
    <cellStyle name="Normal 4 2 2 2 2 15 2 5" xfId="11080"/>
    <cellStyle name="Normal 4 2 2 2 2 15 2 6" xfId="11081"/>
    <cellStyle name="Normal 4 2 2 2 2 15 2 7" xfId="11082"/>
    <cellStyle name="Normal 4 2 2 2 2 15 2 8" xfId="11083"/>
    <cellStyle name="Normal 4 2 2 2 2 15 3" xfId="11084"/>
    <cellStyle name="Normal 4 2 2 2 2 15 4" xfId="11085"/>
    <cellStyle name="Normal 4 2 2 2 2 15 5" xfId="11086"/>
    <cellStyle name="Normal 4 2 2 2 2 15 6" xfId="11087"/>
    <cellStyle name="Normal 4 2 2 2 2 15 7" xfId="11088"/>
    <cellStyle name="Normal 4 2 2 2 2 15 8" xfId="11089"/>
    <cellStyle name="Normal 4 2 2 2 2 15 9" xfId="11090"/>
    <cellStyle name="Normal 4 2 2 2 2 16" xfId="11091"/>
    <cellStyle name="Normal 4 2 2 2 2 16 2" xfId="11092"/>
    <cellStyle name="Normal 4 2 2 2 2 16 3" xfId="11093"/>
    <cellStyle name="Normal 4 2 2 2 2 16 4" xfId="11094"/>
    <cellStyle name="Normal 4 2 2 2 2 16 5" xfId="11095"/>
    <cellStyle name="Normal 4 2 2 2 2 16 6" xfId="11096"/>
    <cellStyle name="Normal 4 2 2 2 2 16 7" xfId="11097"/>
    <cellStyle name="Normal 4 2 2 2 2 16 8" xfId="11098"/>
    <cellStyle name="Normal 4 2 2 2 2 17" xfId="11099"/>
    <cellStyle name="Normal 4 2 2 2 2 18" xfId="11100"/>
    <cellStyle name="Normal 4 2 2 2 2 19" xfId="11101"/>
    <cellStyle name="Normal 4 2 2 2 2 2" xfId="11102"/>
    <cellStyle name="Normal 4 2 2 2 2 2 10" xfId="11103"/>
    <cellStyle name="Normal 4 2 2 2 2 2 10 2" xfId="11104"/>
    <cellStyle name="Normal 4 2 2 2 2 2 10 2 2" xfId="11105"/>
    <cellStyle name="Normal 4 2 2 2 2 2 10 2 2 2" xfId="11106"/>
    <cellStyle name="Normal 4 2 2 2 2 2 10 2 2 3" xfId="11107"/>
    <cellStyle name="Normal 4 2 2 2 2 2 10 2 2 4" xfId="11108"/>
    <cellStyle name="Normal 4 2 2 2 2 2 10 2 2 5" xfId="11109"/>
    <cellStyle name="Normal 4 2 2 2 2 2 10 2 2 6" xfId="11110"/>
    <cellStyle name="Normal 4 2 2 2 2 2 10 2 2 7" xfId="11111"/>
    <cellStyle name="Normal 4 2 2 2 2 2 10 2 2 8" xfId="11112"/>
    <cellStyle name="Normal 4 2 2 2 2 2 10 2 3" xfId="11113"/>
    <cellStyle name="Normal 4 2 2 2 2 2 10 2 4" xfId="11114"/>
    <cellStyle name="Normal 4 2 2 2 2 2 10 2 5" xfId="11115"/>
    <cellStyle name="Normal 4 2 2 2 2 2 10 2 6" xfId="11116"/>
    <cellStyle name="Normal 4 2 2 2 2 2 10 2 7" xfId="11117"/>
    <cellStyle name="Normal 4 2 2 2 2 2 10 2 8" xfId="11118"/>
    <cellStyle name="Normal 4 2 2 2 2 2 10 3" xfId="11119"/>
    <cellStyle name="Normal 4 2 2 2 2 2 10 4" xfId="11120"/>
    <cellStyle name="Normal 4 2 2 2 2 2 10 5" xfId="11121"/>
    <cellStyle name="Normal 4 2 2 2 2 2 10 6" xfId="11122"/>
    <cellStyle name="Normal 4 2 2 2 2 2 10 7" xfId="11123"/>
    <cellStyle name="Normal 4 2 2 2 2 2 10 8" xfId="11124"/>
    <cellStyle name="Normal 4 2 2 2 2 2 10 9" xfId="11125"/>
    <cellStyle name="Normal 4 2 2 2 2 2 11" xfId="11126"/>
    <cellStyle name="Normal 4 2 2 2 2 2 11 2" xfId="11127"/>
    <cellStyle name="Normal 4 2 2 2 2 2 11 3" xfId="11128"/>
    <cellStyle name="Normal 4 2 2 2 2 2 11 4" xfId="11129"/>
    <cellStyle name="Normal 4 2 2 2 2 2 11 5" xfId="11130"/>
    <cellStyle name="Normal 4 2 2 2 2 2 11 6" xfId="11131"/>
    <cellStyle name="Normal 4 2 2 2 2 2 11 7" xfId="11132"/>
    <cellStyle name="Normal 4 2 2 2 2 2 11 8" xfId="11133"/>
    <cellStyle name="Normal 4 2 2 2 2 2 12" xfId="11134"/>
    <cellStyle name="Normal 4 2 2 2 2 2 13" xfId="11135"/>
    <cellStyle name="Normal 4 2 2 2 2 2 14" xfId="11136"/>
    <cellStyle name="Normal 4 2 2 2 2 2 15" xfId="11137"/>
    <cellStyle name="Normal 4 2 2 2 2 2 16" xfId="11138"/>
    <cellStyle name="Normal 4 2 2 2 2 2 17" xfId="11139"/>
    <cellStyle name="Normal 4 2 2 2 2 2 2" xfId="11140"/>
    <cellStyle name="Normal 4 2 2 2 2 2 2 10" xfId="11141"/>
    <cellStyle name="Normal 4 2 2 2 2 2 2 10 2" xfId="11142"/>
    <cellStyle name="Normal 4 2 2 2 2 2 2 10 2 2" xfId="11143"/>
    <cellStyle name="Normal 4 2 2 2 2 2 2 10 2 2 2" xfId="11144"/>
    <cellStyle name="Normal 4 2 2 2 2 2 2 10 2 2 3" xfId="11145"/>
    <cellStyle name="Normal 4 2 2 2 2 2 2 10 2 2 4" xfId="11146"/>
    <cellStyle name="Normal 4 2 2 2 2 2 2 10 2 2 5" xfId="11147"/>
    <cellStyle name="Normal 4 2 2 2 2 2 2 10 2 2 6" xfId="11148"/>
    <cellStyle name="Normal 4 2 2 2 2 2 2 10 2 2 7" xfId="11149"/>
    <cellStyle name="Normal 4 2 2 2 2 2 2 10 2 2 8" xfId="11150"/>
    <cellStyle name="Normal 4 2 2 2 2 2 2 10 2 3" xfId="11151"/>
    <cellStyle name="Normal 4 2 2 2 2 2 2 10 2 4" xfId="11152"/>
    <cellStyle name="Normal 4 2 2 2 2 2 2 10 2 5" xfId="11153"/>
    <cellStyle name="Normal 4 2 2 2 2 2 2 10 2 6" xfId="11154"/>
    <cellStyle name="Normal 4 2 2 2 2 2 2 10 2 7" xfId="11155"/>
    <cellStyle name="Normal 4 2 2 2 2 2 2 10 2 8" xfId="11156"/>
    <cellStyle name="Normal 4 2 2 2 2 2 2 10 3" xfId="11157"/>
    <cellStyle name="Normal 4 2 2 2 2 2 2 10 4" xfId="11158"/>
    <cellStyle name="Normal 4 2 2 2 2 2 2 10 5" xfId="11159"/>
    <cellStyle name="Normal 4 2 2 2 2 2 2 10 6" xfId="11160"/>
    <cellStyle name="Normal 4 2 2 2 2 2 2 10 7" xfId="11161"/>
    <cellStyle name="Normal 4 2 2 2 2 2 2 10 8" xfId="11162"/>
    <cellStyle name="Normal 4 2 2 2 2 2 2 10 9" xfId="11163"/>
    <cellStyle name="Normal 4 2 2 2 2 2 2 11" xfId="11164"/>
    <cellStyle name="Normal 4 2 2 2 2 2 2 11 2" xfId="11165"/>
    <cellStyle name="Normal 4 2 2 2 2 2 2 11 3" xfId="11166"/>
    <cellStyle name="Normal 4 2 2 2 2 2 2 11 4" xfId="11167"/>
    <cellStyle name="Normal 4 2 2 2 2 2 2 11 5" xfId="11168"/>
    <cellStyle name="Normal 4 2 2 2 2 2 2 11 6" xfId="11169"/>
    <cellStyle name="Normal 4 2 2 2 2 2 2 11 7" xfId="11170"/>
    <cellStyle name="Normal 4 2 2 2 2 2 2 11 8" xfId="11171"/>
    <cellStyle name="Normal 4 2 2 2 2 2 2 12" xfId="11172"/>
    <cellStyle name="Normal 4 2 2 2 2 2 2 13" xfId="11173"/>
    <cellStyle name="Normal 4 2 2 2 2 2 2 14" xfId="11174"/>
    <cellStyle name="Normal 4 2 2 2 2 2 2 15" xfId="11175"/>
    <cellStyle name="Normal 4 2 2 2 2 2 2 16" xfId="11176"/>
    <cellStyle name="Normal 4 2 2 2 2 2 2 17" xfId="11177"/>
    <cellStyle name="Normal 4 2 2 2 2 2 2 2" xfId="11178"/>
    <cellStyle name="Normal 4 2 2 2 2 2 2 2 10" xfId="11179"/>
    <cellStyle name="Normal 4 2 2 2 2 2 2 2 2" xfId="11180"/>
    <cellStyle name="Normal 4 2 2 2 2 2 2 2 2 2" xfId="11181"/>
    <cellStyle name="Normal 4 2 2 2 2 2 2 2 2 2 2" xfId="11182"/>
    <cellStyle name="Normal 4 2 2 2 2 2 2 2 2 2 2 2" xfId="11183"/>
    <cellStyle name="Normal 4 2 2 2 2 2 2 2 2 2 2 3" xfId="11184"/>
    <cellStyle name="Normal 4 2 2 2 2 2 2 2 2 2 2 4" xfId="11185"/>
    <cellStyle name="Normal 4 2 2 2 2 2 2 2 2 2 2 5" xfId="11186"/>
    <cellStyle name="Normal 4 2 2 2 2 2 2 2 2 2 2 6" xfId="11187"/>
    <cellStyle name="Normal 4 2 2 2 2 2 2 2 2 2 2 7" xfId="11188"/>
    <cellStyle name="Normal 4 2 2 2 2 2 2 2 2 2 2 8" xfId="11189"/>
    <cellStyle name="Normal 4 2 2 2 2 2 2 2 2 2 3" xfId="11190"/>
    <cellStyle name="Normal 4 2 2 2 2 2 2 2 2 2 4" xfId="11191"/>
    <cellStyle name="Normal 4 2 2 2 2 2 2 2 2 2 5" xfId="11192"/>
    <cellStyle name="Normal 4 2 2 2 2 2 2 2 2 2 6" xfId="11193"/>
    <cellStyle name="Normal 4 2 2 2 2 2 2 2 2 2 7" xfId="11194"/>
    <cellStyle name="Normal 4 2 2 2 2 2 2 2 2 2 8" xfId="11195"/>
    <cellStyle name="Normal 4 2 2 2 2 2 2 2 2 3" xfId="11196"/>
    <cellStyle name="Normal 4 2 2 2 2 2 2 2 2 4" xfId="11197"/>
    <cellStyle name="Normal 4 2 2 2 2 2 2 2 2 5" xfId="11198"/>
    <cellStyle name="Normal 4 2 2 2 2 2 2 2 2 6" xfId="11199"/>
    <cellStyle name="Normal 4 2 2 2 2 2 2 2 2 7" xfId="11200"/>
    <cellStyle name="Normal 4 2 2 2 2 2 2 2 2 8" xfId="11201"/>
    <cellStyle name="Normal 4 2 2 2 2 2 2 2 2 9" xfId="11202"/>
    <cellStyle name="Normal 4 2 2 2 2 2 2 2 3" xfId="11203"/>
    <cellStyle name="Normal 4 2 2 2 2 2 2 2 4" xfId="11204"/>
    <cellStyle name="Normal 4 2 2 2 2 2 2 2 4 2" xfId="11205"/>
    <cellStyle name="Normal 4 2 2 2 2 2 2 2 4 3" xfId="11206"/>
    <cellStyle name="Normal 4 2 2 2 2 2 2 2 4 4" xfId="11207"/>
    <cellStyle name="Normal 4 2 2 2 2 2 2 2 4 5" xfId="11208"/>
    <cellStyle name="Normal 4 2 2 2 2 2 2 2 4 6" xfId="11209"/>
    <cellStyle name="Normal 4 2 2 2 2 2 2 2 4 7" xfId="11210"/>
    <cellStyle name="Normal 4 2 2 2 2 2 2 2 4 8" xfId="11211"/>
    <cellStyle name="Normal 4 2 2 2 2 2 2 2 5" xfId="11212"/>
    <cellStyle name="Normal 4 2 2 2 2 2 2 2 6" xfId="11213"/>
    <cellStyle name="Normal 4 2 2 2 2 2 2 2 7" xfId="11214"/>
    <cellStyle name="Normal 4 2 2 2 2 2 2 2 8" xfId="11215"/>
    <cellStyle name="Normal 4 2 2 2 2 2 2 2 9" xfId="11216"/>
    <cellStyle name="Normal 4 2 2 2 2 2 2 3" xfId="11217"/>
    <cellStyle name="Normal 4 2 2 2 2 2 2 4" xfId="11218"/>
    <cellStyle name="Normal 4 2 2 2 2 2 2 5" xfId="11219"/>
    <cellStyle name="Normal 4 2 2 2 2 2 2 6" xfId="11220"/>
    <cellStyle name="Normal 4 2 2 2 2 2 2 7" xfId="11221"/>
    <cellStyle name="Normal 4 2 2 2 2 2 2 8" xfId="11222"/>
    <cellStyle name="Normal 4 2 2 2 2 2 2 9" xfId="11223"/>
    <cellStyle name="Normal 4 2 2 2 2 2 3" xfId="11224"/>
    <cellStyle name="Normal 4 2 2 2 2 2 3 10" xfId="11225"/>
    <cellStyle name="Normal 4 2 2 2 2 2 3 2" xfId="11226"/>
    <cellStyle name="Normal 4 2 2 2 2 2 3 2 2" xfId="11227"/>
    <cellStyle name="Normal 4 2 2 2 2 2 3 2 2 2" xfId="11228"/>
    <cellStyle name="Normal 4 2 2 2 2 2 3 2 2 2 2" xfId="11229"/>
    <cellStyle name="Normal 4 2 2 2 2 2 3 2 2 2 3" xfId="11230"/>
    <cellStyle name="Normal 4 2 2 2 2 2 3 2 2 2 4" xfId="11231"/>
    <cellStyle name="Normal 4 2 2 2 2 2 3 2 2 2 5" xfId="11232"/>
    <cellStyle name="Normal 4 2 2 2 2 2 3 2 2 2 6" xfId="11233"/>
    <cellStyle name="Normal 4 2 2 2 2 2 3 2 2 2 7" xfId="11234"/>
    <cellStyle name="Normal 4 2 2 2 2 2 3 2 2 2 8" xfId="11235"/>
    <cellStyle name="Normal 4 2 2 2 2 2 3 2 2 3" xfId="11236"/>
    <cellStyle name="Normal 4 2 2 2 2 2 3 2 2 4" xfId="11237"/>
    <cellStyle name="Normal 4 2 2 2 2 2 3 2 2 5" xfId="11238"/>
    <cellStyle name="Normal 4 2 2 2 2 2 3 2 2 6" xfId="11239"/>
    <cellStyle name="Normal 4 2 2 2 2 2 3 2 2 7" xfId="11240"/>
    <cellStyle name="Normal 4 2 2 2 2 2 3 2 2 8" xfId="11241"/>
    <cellStyle name="Normal 4 2 2 2 2 2 3 2 3" xfId="11242"/>
    <cellStyle name="Normal 4 2 2 2 2 2 3 2 4" xfId="11243"/>
    <cellStyle name="Normal 4 2 2 2 2 2 3 2 5" xfId="11244"/>
    <cellStyle name="Normal 4 2 2 2 2 2 3 2 6" xfId="11245"/>
    <cellStyle name="Normal 4 2 2 2 2 2 3 2 7" xfId="11246"/>
    <cellStyle name="Normal 4 2 2 2 2 2 3 2 8" xfId="11247"/>
    <cellStyle name="Normal 4 2 2 2 2 2 3 2 9" xfId="11248"/>
    <cellStyle name="Normal 4 2 2 2 2 2 3 3" xfId="11249"/>
    <cellStyle name="Normal 4 2 2 2 2 2 3 4" xfId="11250"/>
    <cellStyle name="Normal 4 2 2 2 2 2 3 4 2" xfId="11251"/>
    <cellStyle name="Normal 4 2 2 2 2 2 3 4 3" xfId="11252"/>
    <cellStyle name="Normal 4 2 2 2 2 2 3 4 4" xfId="11253"/>
    <cellStyle name="Normal 4 2 2 2 2 2 3 4 5" xfId="11254"/>
    <cellStyle name="Normal 4 2 2 2 2 2 3 4 6" xfId="11255"/>
    <cellStyle name="Normal 4 2 2 2 2 2 3 4 7" xfId="11256"/>
    <cellStyle name="Normal 4 2 2 2 2 2 3 4 8" xfId="11257"/>
    <cellStyle name="Normal 4 2 2 2 2 2 3 5" xfId="11258"/>
    <cellStyle name="Normal 4 2 2 2 2 2 3 6" xfId="11259"/>
    <cellStyle name="Normal 4 2 2 2 2 2 3 7" xfId="11260"/>
    <cellStyle name="Normal 4 2 2 2 2 2 3 8" xfId="11261"/>
    <cellStyle name="Normal 4 2 2 2 2 2 3 9" xfId="11262"/>
    <cellStyle name="Normal 4 2 2 2 2 2 4" xfId="11263"/>
    <cellStyle name="Normal 4 2 2 2 2 2 5" xfId="11264"/>
    <cellStyle name="Normal 4 2 2 2 2 2 6" xfId="11265"/>
    <cellStyle name="Normal 4 2 2 2 2 2 7" xfId="11266"/>
    <cellStyle name="Normal 4 2 2 2 2 2 8" xfId="11267"/>
    <cellStyle name="Normal 4 2 2 2 2 2 9" xfId="11268"/>
    <cellStyle name="Normal 4 2 2 2 2 20" xfId="11269"/>
    <cellStyle name="Normal 4 2 2 2 2 21" xfId="11270"/>
    <cellStyle name="Normal 4 2 2 2 2 22" xfId="11271"/>
    <cellStyle name="Normal 4 2 2 2 2 3" xfId="11272"/>
    <cellStyle name="Normal 4 2 2 2 2 4" xfId="11273"/>
    <cellStyle name="Normal 4 2 2 2 2 5" xfId="11274"/>
    <cellStyle name="Normal 4 2 2 2 2 6" xfId="11275"/>
    <cellStyle name="Normal 4 2 2 2 2 7" xfId="11276"/>
    <cellStyle name="Normal 4 2 2 2 2 7 10" xfId="11277"/>
    <cellStyle name="Normal 4 2 2 2 2 7 2" xfId="11278"/>
    <cellStyle name="Normal 4 2 2 2 2 7 2 2" xfId="11279"/>
    <cellStyle name="Normal 4 2 2 2 2 7 2 2 2" xfId="11280"/>
    <cellStyle name="Normal 4 2 2 2 2 7 2 2 2 2" xfId="11281"/>
    <cellStyle name="Normal 4 2 2 2 2 7 2 2 2 3" xfId="11282"/>
    <cellStyle name="Normal 4 2 2 2 2 7 2 2 2 4" xfId="11283"/>
    <cellStyle name="Normal 4 2 2 2 2 7 2 2 2 5" xfId="11284"/>
    <cellStyle name="Normal 4 2 2 2 2 7 2 2 2 6" xfId="11285"/>
    <cellStyle name="Normal 4 2 2 2 2 7 2 2 2 7" xfId="11286"/>
    <cellStyle name="Normal 4 2 2 2 2 7 2 2 2 8" xfId="11287"/>
    <cellStyle name="Normal 4 2 2 2 2 7 2 2 3" xfId="11288"/>
    <cellStyle name="Normal 4 2 2 2 2 7 2 2 4" xfId="11289"/>
    <cellStyle name="Normal 4 2 2 2 2 7 2 2 5" xfId="11290"/>
    <cellStyle name="Normal 4 2 2 2 2 7 2 2 6" xfId="11291"/>
    <cellStyle name="Normal 4 2 2 2 2 7 2 2 7" xfId="11292"/>
    <cellStyle name="Normal 4 2 2 2 2 7 2 2 8" xfId="11293"/>
    <cellStyle name="Normal 4 2 2 2 2 7 2 3" xfId="11294"/>
    <cellStyle name="Normal 4 2 2 2 2 7 2 4" xfId="11295"/>
    <cellStyle name="Normal 4 2 2 2 2 7 2 5" xfId="11296"/>
    <cellStyle name="Normal 4 2 2 2 2 7 2 6" xfId="11297"/>
    <cellStyle name="Normal 4 2 2 2 2 7 2 7" xfId="11298"/>
    <cellStyle name="Normal 4 2 2 2 2 7 2 8" xfId="11299"/>
    <cellStyle name="Normal 4 2 2 2 2 7 2 9" xfId="11300"/>
    <cellStyle name="Normal 4 2 2 2 2 7 3" xfId="11301"/>
    <cellStyle name="Normal 4 2 2 2 2 7 4" xfId="11302"/>
    <cellStyle name="Normal 4 2 2 2 2 7 4 2" xfId="11303"/>
    <cellStyle name="Normal 4 2 2 2 2 7 4 3" xfId="11304"/>
    <cellStyle name="Normal 4 2 2 2 2 7 4 4" xfId="11305"/>
    <cellStyle name="Normal 4 2 2 2 2 7 4 5" xfId="11306"/>
    <cellStyle name="Normal 4 2 2 2 2 7 4 6" xfId="11307"/>
    <cellStyle name="Normal 4 2 2 2 2 7 4 7" xfId="11308"/>
    <cellStyle name="Normal 4 2 2 2 2 7 4 8" xfId="11309"/>
    <cellStyle name="Normal 4 2 2 2 2 7 5" xfId="11310"/>
    <cellStyle name="Normal 4 2 2 2 2 7 6" xfId="11311"/>
    <cellStyle name="Normal 4 2 2 2 2 7 7" xfId="11312"/>
    <cellStyle name="Normal 4 2 2 2 2 7 8" xfId="11313"/>
    <cellStyle name="Normal 4 2 2 2 2 7 9" xfId="11314"/>
    <cellStyle name="Normal 4 2 2 2 2 8" xfId="11315"/>
    <cellStyle name="Normal 4 2 2 2 2 9" xfId="11316"/>
    <cellStyle name="Normal 4 2 2 2 20" xfId="11317"/>
    <cellStyle name="Normal 4 2 2 2 21" xfId="11318"/>
    <cellStyle name="Normal 4 2 2 2 22" xfId="11319"/>
    <cellStyle name="Normal 4 2 2 2 3" xfId="11320"/>
    <cellStyle name="Normal 4 2 2 2 3 10" xfId="11321"/>
    <cellStyle name="Normal 4 2 2 2 3 10 2" xfId="11322"/>
    <cellStyle name="Normal 4 2 2 2 3 10 2 2" xfId="11323"/>
    <cellStyle name="Normal 4 2 2 2 3 10 2 2 2" xfId="11324"/>
    <cellStyle name="Normal 4 2 2 2 3 10 2 2 3" xfId="11325"/>
    <cellStyle name="Normal 4 2 2 2 3 10 2 2 4" xfId="11326"/>
    <cellStyle name="Normal 4 2 2 2 3 10 2 2 5" xfId="11327"/>
    <cellStyle name="Normal 4 2 2 2 3 10 2 2 6" xfId="11328"/>
    <cellStyle name="Normal 4 2 2 2 3 10 2 2 7" xfId="11329"/>
    <cellStyle name="Normal 4 2 2 2 3 10 2 2 8" xfId="11330"/>
    <cellStyle name="Normal 4 2 2 2 3 10 2 3" xfId="11331"/>
    <cellStyle name="Normal 4 2 2 2 3 10 2 4" xfId="11332"/>
    <cellStyle name="Normal 4 2 2 2 3 10 2 5" xfId="11333"/>
    <cellStyle name="Normal 4 2 2 2 3 10 2 6" xfId="11334"/>
    <cellStyle name="Normal 4 2 2 2 3 10 2 7" xfId="11335"/>
    <cellStyle name="Normal 4 2 2 2 3 10 2 8" xfId="11336"/>
    <cellStyle name="Normal 4 2 2 2 3 10 3" xfId="11337"/>
    <cellStyle name="Normal 4 2 2 2 3 10 4" xfId="11338"/>
    <cellStyle name="Normal 4 2 2 2 3 10 5" xfId="11339"/>
    <cellStyle name="Normal 4 2 2 2 3 10 6" xfId="11340"/>
    <cellStyle name="Normal 4 2 2 2 3 10 7" xfId="11341"/>
    <cellStyle name="Normal 4 2 2 2 3 10 8" xfId="11342"/>
    <cellStyle name="Normal 4 2 2 2 3 10 9" xfId="11343"/>
    <cellStyle name="Normal 4 2 2 2 3 11" xfId="11344"/>
    <cellStyle name="Normal 4 2 2 2 3 11 2" xfId="11345"/>
    <cellStyle name="Normal 4 2 2 2 3 11 3" xfId="11346"/>
    <cellStyle name="Normal 4 2 2 2 3 11 4" xfId="11347"/>
    <cellStyle name="Normal 4 2 2 2 3 11 5" xfId="11348"/>
    <cellStyle name="Normal 4 2 2 2 3 11 6" xfId="11349"/>
    <cellStyle name="Normal 4 2 2 2 3 11 7" xfId="11350"/>
    <cellStyle name="Normal 4 2 2 2 3 11 8" xfId="11351"/>
    <cellStyle name="Normal 4 2 2 2 3 12" xfId="11352"/>
    <cellStyle name="Normal 4 2 2 2 3 13" xfId="11353"/>
    <cellStyle name="Normal 4 2 2 2 3 14" xfId="11354"/>
    <cellStyle name="Normal 4 2 2 2 3 15" xfId="11355"/>
    <cellStyle name="Normal 4 2 2 2 3 16" xfId="11356"/>
    <cellStyle name="Normal 4 2 2 2 3 17" xfId="11357"/>
    <cellStyle name="Normal 4 2 2 2 3 2" xfId="11358"/>
    <cellStyle name="Normal 4 2 2 2 3 2 10" xfId="11359"/>
    <cellStyle name="Normal 4 2 2 2 3 2 10 2" xfId="11360"/>
    <cellStyle name="Normal 4 2 2 2 3 2 10 2 2" xfId="11361"/>
    <cellStyle name="Normal 4 2 2 2 3 2 10 2 2 2" xfId="11362"/>
    <cellStyle name="Normal 4 2 2 2 3 2 10 2 2 3" xfId="11363"/>
    <cellStyle name="Normal 4 2 2 2 3 2 10 2 2 4" xfId="11364"/>
    <cellStyle name="Normal 4 2 2 2 3 2 10 2 2 5" xfId="11365"/>
    <cellStyle name="Normal 4 2 2 2 3 2 10 2 2 6" xfId="11366"/>
    <cellStyle name="Normal 4 2 2 2 3 2 10 2 2 7" xfId="11367"/>
    <cellStyle name="Normal 4 2 2 2 3 2 10 2 2 8" xfId="11368"/>
    <cellStyle name="Normal 4 2 2 2 3 2 10 2 3" xfId="11369"/>
    <cellStyle name="Normal 4 2 2 2 3 2 10 2 4" xfId="11370"/>
    <cellStyle name="Normal 4 2 2 2 3 2 10 2 5" xfId="11371"/>
    <cellStyle name="Normal 4 2 2 2 3 2 10 2 6" xfId="11372"/>
    <cellStyle name="Normal 4 2 2 2 3 2 10 2 7" xfId="11373"/>
    <cellStyle name="Normal 4 2 2 2 3 2 10 2 8" xfId="11374"/>
    <cellStyle name="Normal 4 2 2 2 3 2 10 3" xfId="11375"/>
    <cellStyle name="Normal 4 2 2 2 3 2 10 4" xfId="11376"/>
    <cellStyle name="Normal 4 2 2 2 3 2 10 5" xfId="11377"/>
    <cellStyle name="Normal 4 2 2 2 3 2 10 6" xfId="11378"/>
    <cellStyle name="Normal 4 2 2 2 3 2 10 7" xfId="11379"/>
    <cellStyle name="Normal 4 2 2 2 3 2 10 8" xfId="11380"/>
    <cellStyle name="Normal 4 2 2 2 3 2 10 9" xfId="11381"/>
    <cellStyle name="Normal 4 2 2 2 3 2 11" xfId="11382"/>
    <cellStyle name="Normal 4 2 2 2 3 2 11 2" xfId="11383"/>
    <cellStyle name="Normal 4 2 2 2 3 2 11 3" xfId="11384"/>
    <cellStyle name="Normal 4 2 2 2 3 2 11 4" xfId="11385"/>
    <cellStyle name="Normal 4 2 2 2 3 2 11 5" xfId="11386"/>
    <cellStyle name="Normal 4 2 2 2 3 2 11 6" xfId="11387"/>
    <cellStyle name="Normal 4 2 2 2 3 2 11 7" xfId="11388"/>
    <cellStyle name="Normal 4 2 2 2 3 2 11 8" xfId="11389"/>
    <cellStyle name="Normal 4 2 2 2 3 2 12" xfId="11390"/>
    <cellStyle name="Normal 4 2 2 2 3 2 13" xfId="11391"/>
    <cellStyle name="Normal 4 2 2 2 3 2 14" xfId="11392"/>
    <cellStyle name="Normal 4 2 2 2 3 2 15" xfId="11393"/>
    <cellStyle name="Normal 4 2 2 2 3 2 16" xfId="11394"/>
    <cellStyle name="Normal 4 2 2 2 3 2 17" xfId="11395"/>
    <cellStyle name="Normal 4 2 2 2 3 2 2" xfId="11396"/>
    <cellStyle name="Normal 4 2 2 2 3 2 2 10" xfId="11397"/>
    <cellStyle name="Normal 4 2 2 2 3 2 2 2" xfId="11398"/>
    <cellStyle name="Normal 4 2 2 2 3 2 2 2 2" xfId="11399"/>
    <cellStyle name="Normal 4 2 2 2 3 2 2 2 2 2" xfId="11400"/>
    <cellStyle name="Normal 4 2 2 2 3 2 2 2 2 2 2" xfId="11401"/>
    <cellStyle name="Normal 4 2 2 2 3 2 2 2 2 2 3" xfId="11402"/>
    <cellStyle name="Normal 4 2 2 2 3 2 2 2 2 2 4" xfId="11403"/>
    <cellStyle name="Normal 4 2 2 2 3 2 2 2 2 2 5" xfId="11404"/>
    <cellStyle name="Normal 4 2 2 2 3 2 2 2 2 2 6" xfId="11405"/>
    <cellStyle name="Normal 4 2 2 2 3 2 2 2 2 2 7" xfId="11406"/>
    <cellStyle name="Normal 4 2 2 2 3 2 2 2 2 2 8" xfId="11407"/>
    <cellStyle name="Normal 4 2 2 2 3 2 2 2 2 3" xfId="11408"/>
    <cellStyle name="Normal 4 2 2 2 3 2 2 2 2 4" xfId="11409"/>
    <cellStyle name="Normal 4 2 2 2 3 2 2 2 2 5" xfId="11410"/>
    <cellStyle name="Normal 4 2 2 2 3 2 2 2 2 6" xfId="11411"/>
    <cellStyle name="Normal 4 2 2 2 3 2 2 2 2 7" xfId="11412"/>
    <cellStyle name="Normal 4 2 2 2 3 2 2 2 2 8" xfId="11413"/>
    <cellStyle name="Normal 4 2 2 2 3 2 2 2 3" xfId="11414"/>
    <cellStyle name="Normal 4 2 2 2 3 2 2 2 4" xfId="11415"/>
    <cellStyle name="Normal 4 2 2 2 3 2 2 2 5" xfId="11416"/>
    <cellStyle name="Normal 4 2 2 2 3 2 2 2 6" xfId="11417"/>
    <cellStyle name="Normal 4 2 2 2 3 2 2 2 7" xfId="11418"/>
    <cellStyle name="Normal 4 2 2 2 3 2 2 2 8" xfId="11419"/>
    <cellStyle name="Normal 4 2 2 2 3 2 2 2 9" xfId="11420"/>
    <cellStyle name="Normal 4 2 2 2 3 2 2 3" xfId="11421"/>
    <cellStyle name="Normal 4 2 2 2 3 2 2 4" xfId="11422"/>
    <cellStyle name="Normal 4 2 2 2 3 2 2 4 2" xfId="11423"/>
    <cellStyle name="Normal 4 2 2 2 3 2 2 4 3" xfId="11424"/>
    <cellStyle name="Normal 4 2 2 2 3 2 2 4 4" xfId="11425"/>
    <cellStyle name="Normal 4 2 2 2 3 2 2 4 5" xfId="11426"/>
    <cellStyle name="Normal 4 2 2 2 3 2 2 4 6" xfId="11427"/>
    <cellStyle name="Normal 4 2 2 2 3 2 2 4 7" xfId="11428"/>
    <cellStyle name="Normal 4 2 2 2 3 2 2 4 8" xfId="11429"/>
    <cellStyle name="Normal 4 2 2 2 3 2 2 5" xfId="11430"/>
    <cellStyle name="Normal 4 2 2 2 3 2 2 6" xfId="11431"/>
    <cellStyle name="Normal 4 2 2 2 3 2 2 7" xfId="11432"/>
    <cellStyle name="Normal 4 2 2 2 3 2 2 8" xfId="11433"/>
    <cellStyle name="Normal 4 2 2 2 3 2 2 9" xfId="11434"/>
    <cellStyle name="Normal 4 2 2 2 3 2 3" xfId="11435"/>
    <cellStyle name="Normal 4 2 2 2 3 2 4" xfId="11436"/>
    <cellStyle name="Normal 4 2 2 2 3 2 5" xfId="11437"/>
    <cellStyle name="Normal 4 2 2 2 3 2 6" xfId="11438"/>
    <cellStyle name="Normal 4 2 2 2 3 2 7" xfId="11439"/>
    <cellStyle name="Normal 4 2 2 2 3 2 8" xfId="11440"/>
    <cellStyle name="Normal 4 2 2 2 3 2 9" xfId="11441"/>
    <cellStyle name="Normal 4 2 2 2 3 3" xfId="11442"/>
    <cellStyle name="Normal 4 2 2 2 3 3 10" xfId="11443"/>
    <cellStyle name="Normal 4 2 2 2 3 3 2" xfId="11444"/>
    <cellStyle name="Normal 4 2 2 2 3 3 2 2" xfId="11445"/>
    <cellStyle name="Normal 4 2 2 2 3 3 2 2 2" xfId="11446"/>
    <cellStyle name="Normal 4 2 2 2 3 3 2 2 2 2" xfId="11447"/>
    <cellStyle name="Normal 4 2 2 2 3 3 2 2 2 3" xfId="11448"/>
    <cellStyle name="Normal 4 2 2 2 3 3 2 2 2 4" xfId="11449"/>
    <cellStyle name="Normal 4 2 2 2 3 3 2 2 2 5" xfId="11450"/>
    <cellStyle name="Normal 4 2 2 2 3 3 2 2 2 6" xfId="11451"/>
    <cellStyle name="Normal 4 2 2 2 3 3 2 2 2 7" xfId="11452"/>
    <cellStyle name="Normal 4 2 2 2 3 3 2 2 2 8" xfId="11453"/>
    <cellStyle name="Normal 4 2 2 2 3 3 2 2 3" xfId="11454"/>
    <cellStyle name="Normal 4 2 2 2 3 3 2 2 4" xfId="11455"/>
    <cellStyle name="Normal 4 2 2 2 3 3 2 2 5" xfId="11456"/>
    <cellStyle name="Normal 4 2 2 2 3 3 2 2 6" xfId="11457"/>
    <cellStyle name="Normal 4 2 2 2 3 3 2 2 7" xfId="11458"/>
    <cellStyle name="Normal 4 2 2 2 3 3 2 2 8" xfId="11459"/>
    <cellStyle name="Normal 4 2 2 2 3 3 2 3" xfId="11460"/>
    <cellStyle name="Normal 4 2 2 2 3 3 2 4" xfId="11461"/>
    <cellStyle name="Normal 4 2 2 2 3 3 2 5" xfId="11462"/>
    <cellStyle name="Normal 4 2 2 2 3 3 2 6" xfId="11463"/>
    <cellStyle name="Normal 4 2 2 2 3 3 2 7" xfId="11464"/>
    <cellStyle name="Normal 4 2 2 2 3 3 2 8" xfId="11465"/>
    <cellStyle name="Normal 4 2 2 2 3 3 2 9" xfId="11466"/>
    <cellStyle name="Normal 4 2 2 2 3 3 3" xfId="11467"/>
    <cellStyle name="Normal 4 2 2 2 3 3 4" xfId="11468"/>
    <cellStyle name="Normal 4 2 2 2 3 3 4 2" xfId="11469"/>
    <cellStyle name="Normal 4 2 2 2 3 3 4 3" xfId="11470"/>
    <cellStyle name="Normal 4 2 2 2 3 3 4 4" xfId="11471"/>
    <cellStyle name="Normal 4 2 2 2 3 3 4 5" xfId="11472"/>
    <cellStyle name="Normal 4 2 2 2 3 3 4 6" xfId="11473"/>
    <cellStyle name="Normal 4 2 2 2 3 3 4 7" xfId="11474"/>
    <cellStyle name="Normal 4 2 2 2 3 3 4 8" xfId="11475"/>
    <cellStyle name="Normal 4 2 2 2 3 3 5" xfId="11476"/>
    <cellStyle name="Normal 4 2 2 2 3 3 6" xfId="11477"/>
    <cellStyle name="Normal 4 2 2 2 3 3 7" xfId="11478"/>
    <cellStyle name="Normal 4 2 2 2 3 3 8" xfId="11479"/>
    <cellStyle name="Normal 4 2 2 2 3 3 9" xfId="11480"/>
    <cellStyle name="Normal 4 2 2 2 3 4" xfId="11481"/>
    <cellStyle name="Normal 4 2 2 2 3 5" xfId="11482"/>
    <cellStyle name="Normal 4 2 2 2 3 6" xfId="11483"/>
    <cellStyle name="Normal 4 2 2 2 3 7" xfId="11484"/>
    <cellStyle name="Normal 4 2 2 2 3 8" xfId="11485"/>
    <cellStyle name="Normal 4 2 2 2 3 9" xfId="11486"/>
    <cellStyle name="Normal 4 2 2 2 4" xfId="11487"/>
    <cellStyle name="Normal 4 2 2 2 5" xfId="11488"/>
    <cellStyle name="Normal 4 2 2 2 6" xfId="11489"/>
    <cellStyle name="Normal 4 2 2 2 7" xfId="11490"/>
    <cellStyle name="Normal 4 2 2 2 7 10" xfId="11491"/>
    <cellStyle name="Normal 4 2 2 2 7 2" xfId="11492"/>
    <cellStyle name="Normal 4 2 2 2 7 2 2" xfId="11493"/>
    <cellStyle name="Normal 4 2 2 2 7 2 2 2" xfId="11494"/>
    <cellStyle name="Normal 4 2 2 2 7 2 2 2 2" xfId="11495"/>
    <cellStyle name="Normal 4 2 2 2 7 2 2 2 3" xfId="11496"/>
    <cellStyle name="Normal 4 2 2 2 7 2 2 2 4" xfId="11497"/>
    <cellStyle name="Normal 4 2 2 2 7 2 2 2 5" xfId="11498"/>
    <cellStyle name="Normal 4 2 2 2 7 2 2 2 6" xfId="11499"/>
    <cellStyle name="Normal 4 2 2 2 7 2 2 2 7" xfId="11500"/>
    <cellStyle name="Normal 4 2 2 2 7 2 2 2 8" xfId="11501"/>
    <cellStyle name="Normal 4 2 2 2 7 2 2 3" xfId="11502"/>
    <cellStyle name="Normal 4 2 2 2 7 2 2 4" xfId="11503"/>
    <cellStyle name="Normal 4 2 2 2 7 2 2 5" xfId="11504"/>
    <cellStyle name="Normal 4 2 2 2 7 2 2 6" xfId="11505"/>
    <cellStyle name="Normal 4 2 2 2 7 2 2 7" xfId="11506"/>
    <cellStyle name="Normal 4 2 2 2 7 2 2 8" xfId="11507"/>
    <cellStyle name="Normal 4 2 2 2 7 2 3" xfId="11508"/>
    <cellStyle name="Normal 4 2 2 2 7 2 4" xfId="11509"/>
    <cellStyle name="Normal 4 2 2 2 7 2 5" xfId="11510"/>
    <cellStyle name="Normal 4 2 2 2 7 2 6" xfId="11511"/>
    <cellStyle name="Normal 4 2 2 2 7 2 7" xfId="11512"/>
    <cellStyle name="Normal 4 2 2 2 7 2 8" xfId="11513"/>
    <cellStyle name="Normal 4 2 2 2 7 2 9" xfId="11514"/>
    <cellStyle name="Normal 4 2 2 2 7 3" xfId="11515"/>
    <cellStyle name="Normal 4 2 2 2 7 4" xfId="11516"/>
    <cellStyle name="Normal 4 2 2 2 7 4 2" xfId="11517"/>
    <cellStyle name="Normal 4 2 2 2 7 4 3" xfId="11518"/>
    <cellStyle name="Normal 4 2 2 2 7 4 4" xfId="11519"/>
    <cellStyle name="Normal 4 2 2 2 7 4 5" xfId="11520"/>
    <cellStyle name="Normal 4 2 2 2 7 4 6" xfId="11521"/>
    <cellStyle name="Normal 4 2 2 2 7 4 7" xfId="11522"/>
    <cellStyle name="Normal 4 2 2 2 7 4 8" xfId="11523"/>
    <cellStyle name="Normal 4 2 2 2 7 5" xfId="11524"/>
    <cellStyle name="Normal 4 2 2 2 7 6" xfId="11525"/>
    <cellStyle name="Normal 4 2 2 2 7 7" xfId="11526"/>
    <cellStyle name="Normal 4 2 2 2 7 8" xfId="11527"/>
    <cellStyle name="Normal 4 2 2 2 7 9" xfId="11528"/>
    <cellStyle name="Normal 4 2 2 2 8" xfId="11529"/>
    <cellStyle name="Normal 4 2 2 2 9" xfId="11530"/>
    <cellStyle name="Normal 4 2 2 20" xfId="11531"/>
    <cellStyle name="Normal 4 2 2 21" xfId="11532"/>
    <cellStyle name="Normal 4 2 2 22" xfId="11533"/>
    <cellStyle name="Normal 4 2 2 23" xfId="11534"/>
    <cellStyle name="Normal 4 2 2 23 10" xfId="11535"/>
    <cellStyle name="Normal 4 2 2 23 10 2" xfId="11536"/>
    <cellStyle name="Normal 4 2 2 23 10 2 2" xfId="11537"/>
    <cellStyle name="Normal 4 2 2 23 10 2 2 2" xfId="11538"/>
    <cellStyle name="Normal 4 2 2 23 10 2 2 3" xfId="11539"/>
    <cellStyle name="Normal 4 2 2 23 10 2 2 4" xfId="11540"/>
    <cellStyle name="Normal 4 2 2 23 10 2 2 5" xfId="11541"/>
    <cellStyle name="Normal 4 2 2 23 10 2 2 6" xfId="11542"/>
    <cellStyle name="Normal 4 2 2 23 10 2 2 7" xfId="11543"/>
    <cellStyle name="Normal 4 2 2 23 10 2 2 8" xfId="11544"/>
    <cellStyle name="Normal 4 2 2 23 10 2 3" xfId="11545"/>
    <cellStyle name="Normal 4 2 2 23 10 2 4" xfId="11546"/>
    <cellStyle name="Normal 4 2 2 23 10 2 5" xfId="11547"/>
    <cellStyle name="Normal 4 2 2 23 10 2 6" xfId="11548"/>
    <cellStyle name="Normal 4 2 2 23 10 2 7" xfId="11549"/>
    <cellStyle name="Normal 4 2 2 23 10 2 8" xfId="11550"/>
    <cellStyle name="Normal 4 2 2 23 10 3" xfId="11551"/>
    <cellStyle name="Normal 4 2 2 23 10 4" xfId="11552"/>
    <cellStyle name="Normal 4 2 2 23 10 5" xfId="11553"/>
    <cellStyle name="Normal 4 2 2 23 10 6" xfId="11554"/>
    <cellStyle name="Normal 4 2 2 23 10 7" xfId="11555"/>
    <cellStyle name="Normal 4 2 2 23 10 8" xfId="11556"/>
    <cellStyle name="Normal 4 2 2 23 10 9" xfId="11557"/>
    <cellStyle name="Normal 4 2 2 23 11" xfId="11558"/>
    <cellStyle name="Normal 4 2 2 23 11 2" xfId="11559"/>
    <cellStyle name="Normal 4 2 2 23 11 3" xfId="11560"/>
    <cellStyle name="Normal 4 2 2 23 11 4" xfId="11561"/>
    <cellStyle name="Normal 4 2 2 23 11 5" xfId="11562"/>
    <cellStyle name="Normal 4 2 2 23 11 6" xfId="11563"/>
    <cellStyle name="Normal 4 2 2 23 11 7" xfId="11564"/>
    <cellStyle name="Normal 4 2 2 23 11 8" xfId="11565"/>
    <cellStyle name="Normal 4 2 2 23 12" xfId="11566"/>
    <cellStyle name="Normal 4 2 2 23 13" xfId="11567"/>
    <cellStyle name="Normal 4 2 2 23 14" xfId="11568"/>
    <cellStyle name="Normal 4 2 2 23 15" xfId="11569"/>
    <cellStyle name="Normal 4 2 2 23 16" xfId="11570"/>
    <cellStyle name="Normal 4 2 2 23 17" xfId="11571"/>
    <cellStyle name="Normal 4 2 2 23 2" xfId="11572"/>
    <cellStyle name="Normal 4 2 2 23 2 10" xfId="11573"/>
    <cellStyle name="Normal 4 2 2 23 2 10 2" xfId="11574"/>
    <cellStyle name="Normal 4 2 2 23 2 10 2 2" xfId="11575"/>
    <cellStyle name="Normal 4 2 2 23 2 10 2 2 2" xfId="11576"/>
    <cellStyle name="Normal 4 2 2 23 2 10 2 2 3" xfId="11577"/>
    <cellStyle name="Normal 4 2 2 23 2 10 2 2 4" xfId="11578"/>
    <cellStyle name="Normal 4 2 2 23 2 10 2 2 5" xfId="11579"/>
    <cellStyle name="Normal 4 2 2 23 2 10 2 2 6" xfId="11580"/>
    <cellStyle name="Normal 4 2 2 23 2 10 2 2 7" xfId="11581"/>
    <cellStyle name="Normal 4 2 2 23 2 10 2 2 8" xfId="11582"/>
    <cellStyle name="Normal 4 2 2 23 2 10 2 3" xfId="11583"/>
    <cellStyle name="Normal 4 2 2 23 2 10 2 4" xfId="11584"/>
    <cellStyle name="Normal 4 2 2 23 2 10 2 5" xfId="11585"/>
    <cellStyle name="Normal 4 2 2 23 2 10 2 6" xfId="11586"/>
    <cellStyle name="Normal 4 2 2 23 2 10 2 7" xfId="11587"/>
    <cellStyle name="Normal 4 2 2 23 2 10 2 8" xfId="11588"/>
    <cellStyle name="Normal 4 2 2 23 2 10 3" xfId="11589"/>
    <cellStyle name="Normal 4 2 2 23 2 10 4" xfId="11590"/>
    <cellStyle name="Normal 4 2 2 23 2 10 5" xfId="11591"/>
    <cellStyle name="Normal 4 2 2 23 2 10 6" xfId="11592"/>
    <cellStyle name="Normal 4 2 2 23 2 10 7" xfId="11593"/>
    <cellStyle name="Normal 4 2 2 23 2 10 8" xfId="11594"/>
    <cellStyle name="Normal 4 2 2 23 2 10 9" xfId="11595"/>
    <cellStyle name="Normal 4 2 2 23 2 11" xfId="11596"/>
    <cellStyle name="Normal 4 2 2 23 2 11 2" xfId="11597"/>
    <cellStyle name="Normal 4 2 2 23 2 11 3" xfId="11598"/>
    <cellStyle name="Normal 4 2 2 23 2 11 4" xfId="11599"/>
    <cellStyle name="Normal 4 2 2 23 2 11 5" xfId="11600"/>
    <cellStyle name="Normal 4 2 2 23 2 11 6" xfId="11601"/>
    <cellStyle name="Normal 4 2 2 23 2 11 7" xfId="11602"/>
    <cellStyle name="Normal 4 2 2 23 2 11 8" xfId="11603"/>
    <cellStyle name="Normal 4 2 2 23 2 12" xfId="11604"/>
    <cellStyle name="Normal 4 2 2 23 2 13" xfId="11605"/>
    <cellStyle name="Normal 4 2 2 23 2 14" xfId="11606"/>
    <cellStyle name="Normal 4 2 2 23 2 15" xfId="11607"/>
    <cellStyle name="Normal 4 2 2 23 2 16" xfId="11608"/>
    <cellStyle name="Normal 4 2 2 23 2 17" xfId="11609"/>
    <cellStyle name="Normal 4 2 2 23 2 2" xfId="11610"/>
    <cellStyle name="Normal 4 2 2 23 2 2 10" xfId="11611"/>
    <cellStyle name="Normal 4 2 2 23 2 2 2" xfId="11612"/>
    <cellStyle name="Normal 4 2 2 23 2 2 2 2" xfId="11613"/>
    <cellStyle name="Normal 4 2 2 23 2 2 2 2 2" xfId="11614"/>
    <cellStyle name="Normal 4 2 2 23 2 2 2 2 2 2" xfId="11615"/>
    <cellStyle name="Normal 4 2 2 23 2 2 2 2 2 3" xfId="11616"/>
    <cellStyle name="Normal 4 2 2 23 2 2 2 2 2 4" xfId="11617"/>
    <cellStyle name="Normal 4 2 2 23 2 2 2 2 2 5" xfId="11618"/>
    <cellStyle name="Normal 4 2 2 23 2 2 2 2 2 6" xfId="11619"/>
    <cellStyle name="Normal 4 2 2 23 2 2 2 2 2 7" xfId="11620"/>
    <cellStyle name="Normal 4 2 2 23 2 2 2 2 2 8" xfId="11621"/>
    <cellStyle name="Normal 4 2 2 23 2 2 2 2 3" xfId="11622"/>
    <cellStyle name="Normal 4 2 2 23 2 2 2 2 4" xfId="11623"/>
    <cellStyle name="Normal 4 2 2 23 2 2 2 2 5" xfId="11624"/>
    <cellStyle name="Normal 4 2 2 23 2 2 2 2 6" xfId="11625"/>
    <cellStyle name="Normal 4 2 2 23 2 2 2 2 7" xfId="11626"/>
    <cellStyle name="Normal 4 2 2 23 2 2 2 2 8" xfId="11627"/>
    <cellStyle name="Normal 4 2 2 23 2 2 2 3" xfId="11628"/>
    <cellStyle name="Normal 4 2 2 23 2 2 2 4" xfId="11629"/>
    <cellStyle name="Normal 4 2 2 23 2 2 2 5" xfId="11630"/>
    <cellStyle name="Normal 4 2 2 23 2 2 2 6" xfId="11631"/>
    <cellStyle name="Normal 4 2 2 23 2 2 2 7" xfId="11632"/>
    <cellStyle name="Normal 4 2 2 23 2 2 2 8" xfId="11633"/>
    <cellStyle name="Normal 4 2 2 23 2 2 2 9" xfId="11634"/>
    <cellStyle name="Normal 4 2 2 23 2 2 3" xfId="11635"/>
    <cellStyle name="Normal 4 2 2 23 2 2 4" xfId="11636"/>
    <cellStyle name="Normal 4 2 2 23 2 2 4 2" xfId="11637"/>
    <cellStyle name="Normal 4 2 2 23 2 2 4 3" xfId="11638"/>
    <cellStyle name="Normal 4 2 2 23 2 2 4 4" xfId="11639"/>
    <cellStyle name="Normal 4 2 2 23 2 2 4 5" xfId="11640"/>
    <cellStyle name="Normal 4 2 2 23 2 2 4 6" xfId="11641"/>
    <cellStyle name="Normal 4 2 2 23 2 2 4 7" xfId="11642"/>
    <cellStyle name="Normal 4 2 2 23 2 2 4 8" xfId="11643"/>
    <cellStyle name="Normal 4 2 2 23 2 2 5" xfId="11644"/>
    <cellStyle name="Normal 4 2 2 23 2 2 6" xfId="11645"/>
    <cellStyle name="Normal 4 2 2 23 2 2 7" xfId="11646"/>
    <cellStyle name="Normal 4 2 2 23 2 2 8" xfId="11647"/>
    <cellStyle name="Normal 4 2 2 23 2 2 9" xfId="11648"/>
    <cellStyle name="Normal 4 2 2 23 2 3" xfId="11649"/>
    <cellStyle name="Normal 4 2 2 23 2 4" xfId="11650"/>
    <cellStyle name="Normal 4 2 2 23 2 5" xfId="11651"/>
    <cellStyle name="Normal 4 2 2 23 2 6" xfId="11652"/>
    <cellStyle name="Normal 4 2 2 23 2 7" xfId="11653"/>
    <cellStyle name="Normal 4 2 2 23 2 8" xfId="11654"/>
    <cellStyle name="Normal 4 2 2 23 2 9" xfId="11655"/>
    <cellStyle name="Normal 4 2 2 23 3" xfId="11656"/>
    <cellStyle name="Normal 4 2 2 23 3 10" xfId="11657"/>
    <cellStyle name="Normal 4 2 2 23 3 2" xfId="11658"/>
    <cellStyle name="Normal 4 2 2 23 3 2 2" xfId="11659"/>
    <cellStyle name="Normal 4 2 2 23 3 2 2 2" xfId="11660"/>
    <cellStyle name="Normal 4 2 2 23 3 2 2 2 2" xfId="11661"/>
    <cellStyle name="Normal 4 2 2 23 3 2 2 2 3" xfId="11662"/>
    <cellStyle name="Normal 4 2 2 23 3 2 2 2 4" xfId="11663"/>
    <cellStyle name="Normal 4 2 2 23 3 2 2 2 5" xfId="11664"/>
    <cellStyle name="Normal 4 2 2 23 3 2 2 2 6" xfId="11665"/>
    <cellStyle name="Normal 4 2 2 23 3 2 2 2 7" xfId="11666"/>
    <cellStyle name="Normal 4 2 2 23 3 2 2 2 8" xfId="11667"/>
    <cellStyle name="Normal 4 2 2 23 3 2 2 3" xfId="11668"/>
    <cellStyle name="Normal 4 2 2 23 3 2 2 4" xfId="11669"/>
    <cellStyle name="Normal 4 2 2 23 3 2 2 5" xfId="11670"/>
    <cellStyle name="Normal 4 2 2 23 3 2 2 6" xfId="11671"/>
    <cellStyle name="Normal 4 2 2 23 3 2 2 7" xfId="11672"/>
    <cellStyle name="Normal 4 2 2 23 3 2 2 8" xfId="11673"/>
    <cellStyle name="Normal 4 2 2 23 3 2 3" xfId="11674"/>
    <cellStyle name="Normal 4 2 2 23 3 2 4" xfId="11675"/>
    <cellStyle name="Normal 4 2 2 23 3 2 5" xfId="11676"/>
    <cellStyle name="Normal 4 2 2 23 3 2 6" xfId="11677"/>
    <cellStyle name="Normal 4 2 2 23 3 2 7" xfId="11678"/>
    <cellStyle name="Normal 4 2 2 23 3 2 8" xfId="11679"/>
    <cellStyle name="Normal 4 2 2 23 3 2 9" xfId="11680"/>
    <cellStyle name="Normal 4 2 2 23 3 3" xfId="11681"/>
    <cellStyle name="Normal 4 2 2 23 3 4" xfId="11682"/>
    <cellStyle name="Normal 4 2 2 23 3 4 2" xfId="11683"/>
    <cellStyle name="Normal 4 2 2 23 3 4 3" xfId="11684"/>
    <cellStyle name="Normal 4 2 2 23 3 4 4" xfId="11685"/>
    <cellStyle name="Normal 4 2 2 23 3 4 5" xfId="11686"/>
    <cellStyle name="Normal 4 2 2 23 3 4 6" xfId="11687"/>
    <cellStyle name="Normal 4 2 2 23 3 4 7" xfId="11688"/>
    <cellStyle name="Normal 4 2 2 23 3 4 8" xfId="11689"/>
    <cellStyle name="Normal 4 2 2 23 3 5" xfId="11690"/>
    <cellStyle name="Normal 4 2 2 23 3 6" xfId="11691"/>
    <cellStyle name="Normal 4 2 2 23 3 7" xfId="11692"/>
    <cellStyle name="Normal 4 2 2 23 3 8" xfId="11693"/>
    <cellStyle name="Normal 4 2 2 23 3 9" xfId="11694"/>
    <cellStyle name="Normal 4 2 2 23 4" xfId="11695"/>
    <cellStyle name="Normal 4 2 2 23 5" xfId="11696"/>
    <cellStyle name="Normal 4 2 2 23 6" xfId="11697"/>
    <cellStyle name="Normal 4 2 2 23 7" xfId="11698"/>
    <cellStyle name="Normal 4 2 2 23 8" xfId="11699"/>
    <cellStyle name="Normal 4 2 2 23 9" xfId="11700"/>
    <cellStyle name="Normal 4 2 2 24" xfId="11701"/>
    <cellStyle name="Normal 4 2 2 25" xfId="11702"/>
    <cellStyle name="Normal 4 2 2 26" xfId="11703"/>
    <cellStyle name="Normal 4 2 2 27" xfId="11704"/>
    <cellStyle name="Normal 4 2 2 28" xfId="11705"/>
    <cellStyle name="Normal 4 2 2 28 10" xfId="11706"/>
    <cellStyle name="Normal 4 2 2 28 2" xfId="11707"/>
    <cellStyle name="Normal 4 2 2 28 2 2" xfId="11708"/>
    <cellStyle name="Normal 4 2 2 28 2 2 2" xfId="11709"/>
    <cellStyle name="Normal 4 2 2 28 2 2 2 2" xfId="11710"/>
    <cellStyle name="Normal 4 2 2 28 2 2 2 3" xfId="11711"/>
    <cellStyle name="Normal 4 2 2 28 2 2 2 4" xfId="11712"/>
    <cellStyle name="Normal 4 2 2 28 2 2 2 5" xfId="11713"/>
    <cellStyle name="Normal 4 2 2 28 2 2 2 6" xfId="11714"/>
    <cellStyle name="Normal 4 2 2 28 2 2 2 7" xfId="11715"/>
    <cellStyle name="Normal 4 2 2 28 2 2 2 8" xfId="11716"/>
    <cellStyle name="Normal 4 2 2 28 2 2 3" xfId="11717"/>
    <cellStyle name="Normal 4 2 2 28 2 2 4" xfId="11718"/>
    <cellStyle name="Normal 4 2 2 28 2 2 5" xfId="11719"/>
    <cellStyle name="Normal 4 2 2 28 2 2 6" xfId="11720"/>
    <cellStyle name="Normal 4 2 2 28 2 2 7" xfId="11721"/>
    <cellStyle name="Normal 4 2 2 28 2 2 8" xfId="11722"/>
    <cellStyle name="Normal 4 2 2 28 2 3" xfId="11723"/>
    <cellStyle name="Normal 4 2 2 28 2 4" xfId="11724"/>
    <cellStyle name="Normal 4 2 2 28 2 5" xfId="11725"/>
    <cellStyle name="Normal 4 2 2 28 2 6" xfId="11726"/>
    <cellStyle name="Normal 4 2 2 28 2 7" xfId="11727"/>
    <cellStyle name="Normal 4 2 2 28 2 8" xfId="11728"/>
    <cellStyle name="Normal 4 2 2 28 2 9" xfId="11729"/>
    <cellStyle name="Normal 4 2 2 28 3" xfId="11730"/>
    <cellStyle name="Normal 4 2 2 28 4" xfId="11731"/>
    <cellStyle name="Normal 4 2 2 28 4 2" xfId="11732"/>
    <cellStyle name="Normal 4 2 2 28 4 3" xfId="11733"/>
    <cellStyle name="Normal 4 2 2 28 4 4" xfId="11734"/>
    <cellStyle name="Normal 4 2 2 28 4 5" xfId="11735"/>
    <cellStyle name="Normal 4 2 2 28 4 6" xfId="11736"/>
    <cellStyle name="Normal 4 2 2 28 4 7" xfId="11737"/>
    <cellStyle name="Normal 4 2 2 28 4 8" xfId="11738"/>
    <cellStyle name="Normal 4 2 2 28 5" xfId="11739"/>
    <cellStyle name="Normal 4 2 2 28 6" xfId="11740"/>
    <cellStyle name="Normal 4 2 2 28 7" xfId="11741"/>
    <cellStyle name="Normal 4 2 2 28 8" xfId="11742"/>
    <cellStyle name="Normal 4 2 2 28 9" xfId="11743"/>
    <cellStyle name="Normal 4 2 2 29" xfId="11744"/>
    <cellStyle name="Normal 4 2 2 3" xfId="11745"/>
    <cellStyle name="Normal 4 2 2 30" xfId="11746"/>
    <cellStyle name="Normal 4 2 2 31" xfId="11747"/>
    <cellStyle name="Normal 4 2 2 32" xfId="11748"/>
    <cellStyle name="Normal 4 2 2 33" xfId="11749"/>
    <cellStyle name="Normal 4 2 2 34" xfId="11750"/>
    <cellStyle name="Normal 4 2 2 35" xfId="11751"/>
    <cellStyle name="Normal 4 2 2 36" xfId="11752"/>
    <cellStyle name="Normal 4 2 2 36 2" xfId="11753"/>
    <cellStyle name="Normal 4 2 2 36 2 2" xfId="11754"/>
    <cellStyle name="Normal 4 2 2 36 2 2 2" xfId="11755"/>
    <cellStyle name="Normal 4 2 2 36 2 2 3" xfId="11756"/>
    <cellStyle name="Normal 4 2 2 36 2 2 4" xfId="11757"/>
    <cellStyle name="Normal 4 2 2 36 2 2 5" xfId="11758"/>
    <cellStyle name="Normal 4 2 2 36 2 2 6" xfId="11759"/>
    <cellStyle name="Normal 4 2 2 36 2 2 7" xfId="11760"/>
    <cellStyle name="Normal 4 2 2 36 2 2 8" xfId="11761"/>
    <cellStyle name="Normal 4 2 2 36 2 3" xfId="11762"/>
    <cellStyle name="Normal 4 2 2 36 2 4" xfId="11763"/>
    <cellStyle name="Normal 4 2 2 36 2 5" xfId="11764"/>
    <cellStyle name="Normal 4 2 2 36 2 6" xfId="11765"/>
    <cellStyle name="Normal 4 2 2 36 2 7" xfId="11766"/>
    <cellStyle name="Normal 4 2 2 36 2 8" xfId="11767"/>
    <cellStyle name="Normal 4 2 2 36 3" xfId="11768"/>
    <cellStyle name="Normal 4 2 2 36 4" xfId="11769"/>
    <cellStyle name="Normal 4 2 2 36 5" xfId="11770"/>
    <cellStyle name="Normal 4 2 2 36 6" xfId="11771"/>
    <cellStyle name="Normal 4 2 2 36 7" xfId="11772"/>
    <cellStyle name="Normal 4 2 2 36 8" xfId="11773"/>
    <cellStyle name="Normal 4 2 2 36 9" xfId="11774"/>
    <cellStyle name="Normal 4 2 2 37" xfId="11775"/>
    <cellStyle name="Normal 4 2 2 37 2" xfId="11776"/>
    <cellStyle name="Normal 4 2 2 37 3" xfId="11777"/>
    <cellStyle name="Normal 4 2 2 37 4" xfId="11778"/>
    <cellStyle name="Normal 4 2 2 37 5" xfId="11779"/>
    <cellStyle name="Normal 4 2 2 37 6" xfId="11780"/>
    <cellStyle name="Normal 4 2 2 37 7" xfId="11781"/>
    <cellStyle name="Normal 4 2 2 37 8" xfId="11782"/>
    <cellStyle name="Normal 4 2 2 38" xfId="11783"/>
    <cellStyle name="Normal 4 2 2 39" xfId="11784"/>
    <cellStyle name="Normal 4 2 2 4" xfId="11785"/>
    <cellStyle name="Normal 4 2 2 40" xfId="11786"/>
    <cellStyle name="Normal 4 2 2 41" xfId="11787"/>
    <cellStyle name="Normal 4 2 2 42" xfId="11788"/>
    <cellStyle name="Normal 4 2 2 43" xfId="11789"/>
    <cellStyle name="Normal 4 2 2 5" xfId="11790"/>
    <cellStyle name="Normal 4 2 2 6" xfId="11791"/>
    <cellStyle name="Normal 4 2 2 7" xfId="11792"/>
    <cellStyle name="Normal 4 2 2 8" xfId="11793"/>
    <cellStyle name="Normal 4 2 2 9" xfId="11794"/>
    <cellStyle name="Normal 4 2 20" xfId="11795"/>
    <cellStyle name="Normal 4 2 21" xfId="11796"/>
    <cellStyle name="Normal 4 2 22" xfId="11797"/>
    <cellStyle name="Normal 4 2 23" xfId="11798"/>
    <cellStyle name="Normal 4 2 23 10" xfId="11799"/>
    <cellStyle name="Normal 4 2 23 10 2" xfId="11800"/>
    <cellStyle name="Normal 4 2 23 10 2 2" xfId="11801"/>
    <cellStyle name="Normal 4 2 23 10 2 2 2" xfId="11802"/>
    <cellStyle name="Normal 4 2 23 10 2 2 3" xfId="11803"/>
    <cellStyle name="Normal 4 2 23 10 2 2 4" xfId="11804"/>
    <cellStyle name="Normal 4 2 23 10 2 2 5" xfId="11805"/>
    <cellStyle name="Normal 4 2 23 10 2 2 6" xfId="11806"/>
    <cellStyle name="Normal 4 2 23 10 2 2 7" xfId="11807"/>
    <cellStyle name="Normal 4 2 23 10 2 2 8" xfId="11808"/>
    <cellStyle name="Normal 4 2 23 10 2 3" xfId="11809"/>
    <cellStyle name="Normal 4 2 23 10 2 4" xfId="11810"/>
    <cellStyle name="Normal 4 2 23 10 2 5" xfId="11811"/>
    <cellStyle name="Normal 4 2 23 10 2 6" xfId="11812"/>
    <cellStyle name="Normal 4 2 23 10 2 7" xfId="11813"/>
    <cellStyle name="Normal 4 2 23 10 2 8" xfId="11814"/>
    <cellStyle name="Normal 4 2 23 10 3" xfId="11815"/>
    <cellStyle name="Normal 4 2 23 10 4" xfId="11816"/>
    <cellStyle name="Normal 4 2 23 10 5" xfId="11817"/>
    <cellStyle name="Normal 4 2 23 10 6" xfId="11818"/>
    <cellStyle name="Normal 4 2 23 10 7" xfId="11819"/>
    <cellStyle name="Normal 4 2 23 10 8" xfId="11820"/>
    <cellStyle name="Normal 4 2 23 10 9" xfId="11821"/>
    <cellStyle name="Normal 4 2 23 11" xfId="11822"/>
    <cellStyle name="Normal 4 2 23 11 2" xfId="11823"/>
    <cellStyle name="Normal 4 2 23 11 3" xfId="11824"/>
    <cellStyle name="Normal 4 2 23 11 4" xfId="11825"/>
    <cellStyle name="Normal 4 2 23 11 5" xfId="11826"/>
    <cellStyle name="Normal 4 2 23 11 6" xfId="11827"/>
    <cellStyle name="Normal 4 2 23 11 7" xfId="11828"/>
    <cellStyle name="Normal 4 2 23 11 8" xfId="11829"/>
    <cellStyle name="Normal 4 2 23 12" xfId="11830"/>
    <cellStyle name="Normal 4 2 23 13" xfId="11831"/>
    <cellStyle name="Normal 4 2 23 14" xfId="11832"/>
    <cellStyle name="Normal 4 2 23 15" xfId="11833"/>
    <cellStyle name="Normal 4 2 23 16" xfId="11834"/>
    <cellStyle name="Normal 4 2 23 17" xfId="11835"/>
    <cellStyle name="Normal 4 2 23 2" xfId="11836"/>
    <cellStyle name="Normal 4 2 23 2 10" xfId="11837"/>
    <cellStyle name="Normal 4 2 23 2 10 2" xfId="11838"/>
    <cellStyle name="Normal 4 2 23 2 10 2 2" xfId="11839"/>
    <cellStyle name="Normal 4 2 23 2 10 2 2 2" xfId="11840"/>
    <cellStyle name="Normal 4 2 23 2 10 2 2 3" xfId="11841"/>
    <cellStyle name="Normal 4 2 23 2 10 2 2 4" xfId="11842"/>
    <cellStyle name="Normal 4 2 23 2 10 2 2 5" xfId="11843"/>
    <cellStyle name="Normal 4 2 23 2 10 2 2 6" xfId="11844"/>
    <cellStyle name="Normal 4 2 23 2 10 2 2 7" xfId="11845"/>
    <cellStyle name="Normal 4 2 23 2 10 2 2 8" xfId="11846"/>
    <cellStyle name="Normal 4 2 23 2 10 2 3" xfId="11847"/>
    <cellStyle name="Normal 4 2 23 2 10 2 4" xfId="11848"/>
    <cellStyle name="Normal 4 2 23 2 10 2 5" xfId="11849"/>
    <cellStyle name="Normal 4 2 23 2 10 2 6" xfId="11850"/>
    <cellStyle name="Normal 4 2 23 2 10 2 7" xfId="11851"/>
    <cellStyle name="Normal 4 2 23 2 10 2 8" xfId="11852"/>
    <cellStyle name="Normal 4 2 23 2 10 3" xfId="11853"/>
    <cellStyle name="Normal 4 2 23 2 10 4" xfId="11854"/>
    <cellStyle name="Normal 4 2 23 2 10 5" xfId="11855"/>
    <cellStyle name="Normal 4 2 23 2 10 6" xfId="11856"/>
    <cellStyle name="Normal 4 2 23 2 10 7" xfId="11857"/>
    <cellStyle name="Normal 4 2 23 2 10 8" xfId="11858"/>
    <cellStyle name="Normal 4 2 23 2 10 9" xfId="11859"/>
    <cellStyle name="Normal 4 2 23 2 11" xfId="11860"/>
    <cellStyle name="Normal 4 2 23 2 11 2" xfId="11861"/>
    <cellStyle name="Normal 4 2 23 2 11 3" xfId="11862"/>
    <cellStyle name="Normal 4 2 23 2 11 4" xfId="11863"/>
    <cellStyle name="Normal 4 2 23 2 11 5" xfId="11864"/>
    <cellStyle name="Normal 4 2 23 2 11 6" xfId="11865"/>
    <cellStyle name="Normal 4 2 23 2 11 7" xfId="11866"/>
    <cellStyle name="Normal 4 2 23 2 11 8" xfId="11867"/>
    <cellStyle name="Normal 4 2 23 2 12" xfId="11868"/>
    <cellStyle name="Normal 4 2 23 2 13" xfId="11869"/>
    <cellStyle name="Normal 4 2 23 2 14" xfId="11870"/>
    <cellStyle name="Normal 4 2 23 2 15" xfId="11871"/>
    <cellStyle name="Normal 4 2 23 2 16" xfId="11872"/>
    <cellStyle name="Normal 4 2 23 2 17" xfId="11873"/>
    <cellStyle name="Normal 4 2 23 2 2" xfId="11874"/>
    <cellStyle name="Normal 4 2 23 2 2 10" xfId="11875"/>
    <cellStyle name="Normal 4 2 23 2 2 2" xfId="11876"/>
    <cellStyle name="Normal 4 2 23 2 2 2 2" xfId="11877"/>
    <cellStyle name="Normal 4 2 23 2 2 2 2 2" xfId="11878"/>
    <cellStyle name="Normal 4 2 23 2 2 2 2 2 2" xfId="11879"/>
    <cellStyle name="Normal 4 2 23 2 2 2 2 2 3" xfId="11880"/>
    <cellStyle name="Normal 4 2 23 2 2 2 2 2 4" xfId="11881"/>
    <cellStyle name="Normal 4 2 23 2 2 2 2 2 5" xfId="11882"/>
    <cellStyle name="Normal 4 2 23 2 2 2 2 2 6" xfId="11883"/>
    <cellStyle name="Normal 4 2 23 2 2 2 2 2 7" xfId="11884"/>
    <cellStyle name="Normal 4 2 23 2 2 2 2 2 8" xfId="11885"/>
    <cellStyle name="Normal 4 2 23 2 2 2 2 3" xfId="11886"/>
    <cellStyle name="Normal 4 2 23 2 2 2 2 4" xfId="11887"/>
    <cellStyle name="Normal 4 2 23 2 2 2 2 5" xfId="11888"/>
    <cellStyle name="Normal 4 2 23 2 2 2 2 6" xfId="11889"/>
    <cellStyle name="Normal 4 2 23 2 2 2 2 7" xfId="11890"/>
    <cellStyle name="Normal 4 2 23 2 2 2 2 8" xfId="11891"/>
    <cellStyle name="Normal 4 2 23 2 2 2 3" xfId="11892"/>
    <cellStyle name="Normal 4 2 23 2 2 2 4" xfId="11893"/>
    <cellStyle name="Normal 4 2 23 2 2 2 5" xfId="11894"/>
    <cellStyle name="Normal 4 2 23 2 2 2 6" xfId="11895"/>
    <cellStyle name="Normal 4 2 23 2 2 2 7" xfId="11896"/>
    <cellStyle name="Normal 4 2 23 2 2 2 8" xfId="11897"/>
    <cellStyle name="Normal 4 2 23 2 2 2 9" xfId="11898"/>
    <cellStyle name="Normal 4 2 23 2 2 3" xfId="11899"/>
    <cellStyle name="Normal 4 2 23 2 2 4" xfId="11900"/>
    <cellStyle name="Normal 4 2 23 2 2 4 2" xfId="11901"/>
    <cellStyle name="Normal 4 2 23 2 2 4 3" xfId="11902"/>
    <cellStyle name="Normal 4 2 23 2 2 4 4" xfId="11903"/>
    <cellStyle name="Normal 4 2 23 2 2 4 5" xfId="11904"/>
    <cellStyle name="Normal 4 2 23 2 2 4 6" xfId="11905"/>
    <cellStyle name="Normal 4 2 23 2 2 4 7" xfId="11906"/>
    <cellStyle name="Normal 4 2 23 2 2 4 8" xfId="11907"/>
    <cellStyle name="Normal 4 2 23 2 2 5" xfId="11908"/>
    <cellStyle name="Normal 4 2 23 2 2 6" xfId="11909"/>
    <cellStyle name="Normal 4 2 23 2 2 7" xfId="11910"/>
    <cellStyle name="Normal 4 2 23 2 2 8" xfId="11911"/>
    <cellStyle name="Normal 4 2 23 2 2 9" xfId="11912"/>
    <cellStyle name="Normal 4 2 23 2 3" xfId="11913"/>
    <cellStyle name="Normal 4 2 23 2 4" xfId="11914"/>
    <cellStyle name="Normal 4 2 23 2 5" xfId="11915"/>
    <cellStyle name="Normal 4 2 23 2 6" xfId="11916"/>
    <cellStyle name="Normal 4 2 23 2 7" xfId="11917"/>
    <cellStyle name="Normal 4 2 23 2 8" xfId="11918"/>
    <cellStyle name="Normal 4 2 23 2 9" xfId="11919"/>
    <cellStyle name="Normal 4 2 23 3" xfId="11920"/>
    <cellStyle name="Normal 4 2 23 3 10" xfId="11921"/>
    <cellStyle name="Normal 4 2 23 3 2" xfId="11922"/>
    <cellStyle name="Normal 4 2 23 3 2 2" xfId="11923"/>
    <cellStyle name="Normal 4 2 23 3 2 2 2" xfId="11924"/>
    <cellStyle name="Normal 4 2 23 3 2 2 2 2" xfId="11925"/>
    <cellStyle name="Normal 4 2 23 3 2 2 2 3" xfId="11926"/>
    <cellStyle name="Normal 4 2 23 3 2 2 2 4" xfId="11927"/>
    <cellStyle name="Normal 4 2 23 3 2 2 2 5" xfId="11928"/>
    <cellStyle name="Normal 4 2 23 3 2 2 2 6" xfId="11929"/>
    <cellStyle name="Normal 4 2 23 3 2 2 2 7" xfId="11930"/>
    <cellStyle name="Normal 4 2 23 3 2 2 2 8" xfId="11931"/>
    <cellStyle name="Normal 4 2 23 3 2 2 3" xfId="11932"/>
    <cellStyle name="Normal 4 2 23 3 2 2 4" xfId="11933"/>
    <cellStyle name="Normal 4 2 23 3 2 2 5" xfId="11934"/>
    <cellStyle name="Normal 4 2 23 3 2 2 6" xfId="11935"/>
    <cellStyle name="Normal 4 2 23 3 2 2 7" xfId="11936"/>
    <cellStyle name="Normal 4 2 23 3 2 2 8" xfId="11937"/>
    <cellStyle name="Normal 4 2 23 3 2 3" xfId="11938"/>
    <cellStyle name="Normal 4 2 23 3 2 4" xfId="11939"/>
    <cellStyle name="Normal 4 2 23 3 2 5" xfId="11940"/>
    <cellStyle name="Normal 4 2 23 3 2 6" xfId="11941"/>
    <cellStyle name="Normal 4 2 23 3 2 7" xfId="11942"/>
    <cellStyle name="Normal 4 2 23 3 2 8" xfId="11943"/>
    <cellStyle name="Normal 4 2 23 3 2 9" xfId="11944"/>
    <cellStyle name="Normal 4 2 23 3 3" xfId="11945"/>
    <cellStyle name="Normal 4 2 23 3 4" xfId="11946"/>
    <cellStyle name="Normal 4 2 23 3 4 2" xfId="11947"/>
    <cellStyle name="Normal 4 2 23 3 4 3" xfId="11948"/>
    <cellStyle name="Normal 4 2 23 3 4 4" xfId="11949"/>
    <cellStyle name="Normal 4 2 23 3 4 5" xfId="11950"/>
    <cellStyle name="Normal 4 2 23 3 4 6" xfId="11951"/>
    <cellStyle name="Normal 4 2 23 3 4 7" xfId="11952"/>
    <cellStyle name="Normal 4 2 23 3 4 8" xfId="11953"/>
    <cellStyle name="Normal 4 2 23 3 5" xfId="11954"/>
    <cellStyle name="Normal 4 2 23 3 6" xfId="11955"/>
    <cellStyle name="Normal 4 2 23 3 7" xfId="11956"/>
    <cellStyle name="Normal 4 2 23 3 8" xfId="11957"/>
    <cellStyle name="Normal 4 2 23 3 9" xfId="11958"/>
    <cellStyle name="Normal 4 2 23 4" xfId="11959"/>
    <cellStyle name="Normal 4 2 23 5" xfId="11960"/>
    <cellStyle name="Normal 4 2 23 6" xfId="11961"/>
    <cellStyle name="Normal 4 2 23 7" xfId="11962"/>
    <cellStyle name="Normal 4 2 23 8" xfId="11963"/>
    <cellStyle name="Normal 4 2 23 9" xfId="11964"/>
    <cellStyle name="Normal 4 2 24" xfId="11965"/>
    <cellStyle name="Normal 4 2 25" xfId="11966"/>
    <cellStyle name="Normal 4 2 26" xfId="11967"/>
    <cellStyle name="Normal 4 2 27" xfId="11968"/>
    <cellStyle name="Normal 4 2 28" xfId="11969"/>
    <cellStyle name="Normal 4 2 28 10" xfId="11970"/>
    <cellStyle name="Normal 4 2 28 2" xfId="11971"/>
    <cellStyle name="Normal 4 2 28 2 2" xfId="11972"/>
    <cellStyle name="Normal 4 2 28 2 2 2" xfId="11973"/>
    <cellStyle name="Normal 4 2 28 2 2 2 2" xfId="11974"/>
    <cellStyle name="Normal 4 2 28 2 2 2 3" xfId="11975"/>
    <cellStyle name="Normal 4 2 28 2 2 2 4" xfId="11976"/>
    <cellStyle name="Normal 4 2 28 2 2 2 5" xfId="11977"/>
    <cellStyle name="Normal 4 2 28 2 2 2 6" xfId="11978"/>
    <cellStyle name="Normal 4 2 28 2 2 2 7" xfId="11979"/>
    <cellStyle name="Normal 4 2 28 2 2 2 8" xfId="11980"/>
    <cellStyle name="Normal 4 2 28 2 2 3" xfId="11981"/>
    <cellStyle name="Normal 4 2 28 2 2 4" xfId="11982"/>
    <cellStyle name="Normal 4 2 28 2 2 5" xfId="11983"/>
    <cellStyle name="Normal 4 2 28 2 2 6" xfId="11984"/>
    <cellStyle name="Normal 4 2 28 2 2 7" xfId="11985"/>
    <cellStyle name="Normal 4 2 28 2 2 8" xfId="11986"/>
    <cellStyle name="Normal 4 2 28 2 3" xfId="11987"/>
    <cellStyle name="Normal 4 2 28 2 4" xfId="11988"/>
    <cellStyle name="Normal 4 2 28 2 5" xfId="11989"/>
    <cellStyle name="Normal 4 2 28 2 6" xfId="11990"/>
    <cellStyle name="Normal 4 2 28 2 7" xfId="11991"/>
    <cellStyle name="Normal 4 2 28 2 8" xfId="11992"/>
    <cellStyle name="Normal 4 2 28 2 9" xfId="11993"/>
    <cellStyle name="Normal 4 2 28 3" xfId="11994"/>
    <cellStyle name="Normal 4 2 28 4" xfId="11995"/>
    <cellStyle name="Normal 4 2 28 4 2" xfId="11996"/>
    <cellStyle name="Normal 4 2 28 4 3" xfId="11997"/>
    <cellStyle name="Normal 4 2 28 4 4" xfId="11998"/>
    <cellStyle name="Normal 4 2 28 4 5" xfId="11999"/>
    <cellStyle name="Normal 4 2 28 4 6" xfId="12000"/>
    <cellStyle name="Normal 4 2 28 4 7" xfId="12001"/>
    <cellStyle name="Normal 4 2 28 4 8" xfId="12002"/>
    <cellStyle name="Normal 4 2 28 5" xfId="12003"/>
    <cellStyle name="Normal 4 2 28 6" xfId="12004"/>
    <cellStyle name="Normal 4 2 28 7" xfId="12005"/>
    <cellStyle name="Normal 4 2 28 8" xfId="12006"/>
    <cellStyle name="Normal 4 2 28 9" xfId="12007"/>
    <cellStyle name="Normal 4 2 29" xfId="12008"/>
    <cellStyle name="Normal 4 2 3" xfId="12009"/>
    <cellStyle name="Normal 4 2 3 10" xfId="12010"/>
    <cellStyle name="Normal 4 2 3 11" xfId="12011"/>
    <cellStyle name="Normal 4 2 3 12" xfId="12012"/>
    <cellStyle name="Normal 4 2 3 13" xfId="12013"/>
    <cellStyle name="Normal 4 2 3 14" xfId="12014"/>
    <cellStyle name="Normal 4 2 3 15" xfId="12015"/>
    <cellStyle name="Normal 4 2 3 15 2" xfId="12016"/>
    <cellStyle name="Normal 4 2 3 15 2 2" xfId="12017"/>
    <cellStyle name="Normal 4 2 3 15 2 2 2" xfId="12018"/>
    <cellStyle name="Normal 4 2 3 15 2 2 3" xfId="12019"/>
    <cellStyle name="Normal 4 2 3 15 2 2 4" xfId="12020"/>
    <cellStyle name="Normal 4 2 3 15 2 2 5" xfId="12021"/>
    <cellStyle name="Normal 4 2 3 15 2 2 6" xfId="12022"/>
    <cellStyle name="Normal 4 2 3 15 2 2 7" xfId="12023"/>
    <cellStyle name="Normal 4 2 3 15 2 2 8" xfId="12024"/>
    <cellStyle name="Normal 4 2 3 15 2 3" xfId="12025"/>
    <cellStyle name="Normal 4 2 3 15 2 4" xfId="12026"/>
    <cellStyle name="Normal 4 2 3 15 2 5" xfId="12027"/>
    <cellStyle name="Normal 4 2 3 15 2 6" xfId="12028"/>
    <cellStyle name="Normal 4 2 3 15 2 7" xfId="12029"/>
    <cellStyle name="Normal 4 2 3 15 2 8" xfId="12030"/>
    <cellStyle name="Normal 4 2 3 15 3" xfId="12031"/>
    <cellStyle name="Normal 4 2 3 15 4" xfId="12032"/>
    <cellStyle name="Normal 4 2 3 15 5" xfId="12033"/>
    <cellStyle name="Normal 4 2 3 15 6" xfId="12034"/>
    <cellStyle name="Normal 4 2 3 15 7" xfId="12035"/>
    <cellStyle name="Normal 4 2 3 15 8" xfId="12036"/>
    <cellStyle name="Normal 4 2 3 15 9" xfId="12037"/>
    <cellStyle name="Normal 4 2 3 16" xfId="12038"/>
    <cellStyle name="Normal 4 2 3 16 2" xfId="12039"/>
    <cellStyle name="Normal 4 2 3 16 3" xfId="12040"/>
    <cellStyle name="Normal 4 2 3 16 4" xfId="12041"/>
    <cellStyle name="Normal 4 2 3 16 5" xfId="12042"/>
    <cellStyle name="Normal 4 2 3 16 6" xfId="12043"/>
    <cellStyle name="Normal 4 2 3 16 7" xfId="12044"/>
    <cellStyle name="Normal 4 2 3 16 8" xfId="12045"/>
    <cellStyle name="Normal 4 2 3 17" xfId="12046"/>
    <cellStyle name="Normal 4 2 3 18" xfId="12047"/>
    <cellStyle name="Normal 4 2 3 19" xfId="12048"/>
    <cellStyle name="Normal 4 2 3 2" xfId="12049"/>
    <cellStyle name="Normal 4 2 3 2 10" xfId="12050"/>
    <cellStyle name="Normal 4 2 3 2 11" xfId="12051"/>
    <cellStyle name="Normal 4 2 3 2 12" xfId="12052"/>
    <cellStyle name="Normal 4 2 3 2 13" xfId="12053"/>
    <cellStyle name="Normal 4 2 3 2 14" xfId="12054"/>
    <cellStyle name="Normal 4 2 3 2 15" xfId="12055"/>
    <cellStyle name="Normal 4 2 3 2 15 2" xfId="12056"/>
    <cellStyle name="Normal 4 2 3 2 15 2 2" xfId="12057"/>
    <cellStyle name="Normal 4 2 3 2 15 2 2 2" xfId="12058"/>
    <cellStyle name="Normal 4 2 3 2 15 2 2 3" xfId="12059"/>
    <cellStyle name="Normal 4 2 3 2 15 2 2 4" xfId="12060"/>
    <cellStyle name="Normal 4 2 3 2 15 2 2 5" xfId="12061"/>
    <cellStyle name="Normal 4 2 3 2 15 2 2 6" xfId="12062"/>
    <cellStyle name="Normal 4 2 3 2 15 2 2 7" xfId="12063"/>
    <cellStyle name="Normal 4 2 3 2 15 2 2 8" xfId="12064"/>
    <cellStyle name="Normal 4 2 3 2 15 2 3" xfId="12065"/>
    <cellStyle name="Normal 4 2 3 2 15 2 4" xfId="12066"/>
    <cellStyle name="Normal 4 2 3 2 15 2 5" xfId="12067"/>
    <cellStyle name="Normal 4 2 3 2 15 2 6" xfId="12068"/>
    <cellStyle name="Normal 4 2 3 2 15 2 7" xfId="12069"/>
    <cellStyle name="Normal 4 2 3 2 15 2 8" xfId="12070"/>
    <cellStyle name="Normal 4 2 3 2 15 3" xfId="12071"/>
    <cellStyle name="Normal 4 2 3 2 15 4" xfId="12072"/>
    <cellStyle name="Normal 4 2 3 2 15 5" xfId="12073"/>
    <cellStyle name="Normal 4 2 3 2 15 6" xfId="12074"/>
    <cellStyle name="Normal 4 2 3 2 15 7" xfId="12075"/>
    <cellStyle name="Normal 4 2 3 2 15 8" xfId="12076"/>
    <cellStyle name="Normal 4 2 3 2 15 9" xfId="12077"/>
    <cellStyle name="Normal 4 2 3 2 16" xfId="12078"/>
    <cellStyle name="Normal 4 2 3 2 16 2" xfId="12079"/>
    <cellStyle name="Normal 4 2 3 2 16 3" xfId="12080"/>
    <cellStyle name="Normal 4 2 3 2 16 4" xfId="12081"/>
    <cellStyle name="Normal 4 2 3 2 16 5" xfId="12082"/>
    <cellStyle name="Normal 4 2 3 2 16 6" xfId="12083"/>
    <cellStyle name="Normal 4 2 3 2 16 7" xfId="12084"/>
    <cellStyle name="Normal 4 2 3 2 16 8" xfId="12085"/>
    <cellStyle name="Normal 4 2 3 2 17" xfId="12086"/>
    <cellStyle name="Normal 4 2 3 2 18" xfId="12087"/>
    <cellStyle name="Normal 4 2 3 2 19" xfId="12088"/>
    <cellStyle name="Normal 4 2 3 2 2" xfId="12089"/>
    <cellStyle name="Normal 4 2 3 2 2 10" xfId="12090"/>
    <cellStyle name="Normal 4 2 3 2 2 10 2" xfId="12091"/>
    <cellStyle name="Normal 4 2 3 2 2 10 2 2" xfId="12092"/>
    <cellStyle name="Normal 4 2 3 2 2 10 2 2 2" xfId="12093"/>
    <cellStyle name="Normal 4 2 3 2 2 10 2 2 3" xfId="12094"/>
    <cellStyle name="Normal 4 2 3 2 2 10 2 2 4" xfId="12095"/>
    <cellStyle name="Normal 4 2 3 2 2 10 2 2 5" xfId="12096"/>
    <cellStyle name="Normal 4 2 3 2 2 10 2 2 6" xfId="12097"/>
    <cellStyle name="Normal 4 2 3 2 2 10 2 2 7" xfId="12098"/>
    <cellStyle name="Normal 4 2 3 2 2 10 2 2 8" xfId="12099"/>
    <cellStyle name="Normal 4 2 3 2 2 10 2 3" xfId="12100"/>
    <cellStyle name="Normal 4 2 3 2 2 10 2 4" xfId="12101"/>
    <cellStyle name="Normal 4 2 3 2 2 10 2 5" xfId="12102"/>
    <cellStyle name="Normal 4 2 3 2 2 10 2 6" xfId="12103"/>
    <cellStyle name="Normal 4 2 3 2 2 10 2 7" xfId="12104"/>
    <cellStyle name="Normal 4 2 3 2 2 10 2 8" xfId="12105"/>
    <cellStyle name="Normal 4 2 3 2 2 10 3" xfId="12106"/>
    <cellStyle name="Normal 4 2 3 2 2 10 4" xfId="12107"/>
    <cellStyle name="Normal 4 2 3 2 2 10 5" xfId="12108"/>
    <cellStyle name="Normal 4 2 3 2 2 10 6" xfId="12109"/>
    <cellStyle name="Normal 4 2 3 2 2 10 7" xfId="12110"/>
    <cellStyle name="Normal 4 2 3 2 2 10 8" xfId="12111"/>
    <cellStyle name="Normal 4 2 3 2 2 10 9" xfId="12112"/>
    <cellStyle name="Normal 4 2 3 2 2 11" xfId="12113"/>
    <cellStyle name="Normal 4 2 3 2 2 11 2" xfId="12114"/>
    <cellStyle name="Normal 4 2 3 2 2 11 3" xfId="12115"/>
    <cellStyle name="Normal 4 2 3 2 2 11 4" xfId="12116"/>
    <cellStyle name="Normal 4 2 3 2 2 11 5" xfId="12117"/>
    <cellStyle name="Normal 4 2 3 2 2 11 6" xfId="12118"/>
    <cellStyle name="Normal 4 2 3 2 2 11 7" xfId="12119"/>
    <cellStyle name="Normal 4 2 3 2 2 11 8" xfId="12120"/>
    <cellStyle name="Normal 4 2 3 2 2 12" xfId="12121"/>
    <cellStyle name="Normal 4 2 3 2 2 13" xfId="12122"/>
    <cellStyle name="Normal 4 2 3 2 2 14" xfId="12123"/>
    <cellStyle name="Normal 4 2 3 2 2 15" xfId="12124"/>
    <cellStyle name="Normal 4 2 3 2 2 16" xfId="12125"/>
    <cellStyle name="Normal 4 2 3 2 2 17" xfId="12126"/>
    <cellStyle name="Normal 4 2 3 2 2 2" xfId="12127"/>
    <cellStyle name="Normal 4 2 3 2 2 2 10" xfId="12128"/>
    <cellStyle name="Normal 4 2 3 2 2 2 10 2" xfId="12129"/>
    <cellStyle name="Normal 4 2 3 2 2 2 10 2 2" xfId="12130"/>
    <cellStyle name="Normal 4 2 3 2 2 2 10 2 2 2" xfId="12131"/>
    <cellStyle name="Normal 4 2 3 2 2 2 10 2 2 3" xfId="12132"/>
    <cellStyle name="Normal 4 2 3 2 2 2 10 2 2 4" xfId="12133"/>
    <cellStyle name="Normal 4 2 3 2 2 2 10 2 2 5" xfId="12134"/>
    <cellStyle name="Normal 4 2 3 2 2 2 10 2 2 6" xfId="12135"/>
    <cellStyle name="Normal 4 2 3 2 2 2 10 2 2 7" xfId="12136"/>
    <cellStyle name="Normal 4 2 3 2 2 2 10 2 2 8" xfId="12137"/>
    <cellStyle name="Normal 4 2 3 2 2 2 10 2 3" xfId="12138"/>
    <cellStyle name="Normal 4 2 3 2 2 2 10 2 4" xfId="12139"/>
    <cellStyle name="Normal 4 2 3 2 2 2 10 2 5" xfId="12140"/>
    <cellStyle name="Normal 4 2 3 2 2 2 10 2 6" xfId="12141"/>
    <cellStyle name="Normal 4 2 3 2 2 2 10 2 7" xfId="12142"/>
    <cellStyle name="Normal 4 2 3 2 2 2 10 2 8" xfId="12143"/>
    <cellStyle name="Normal 4 2 3 2 2 2 10 3" xfId="12144"/>
    <cellStyle name="Normal 4 2 3 2 2 2 10 4" xfId="12145"/>
    <cellStyle name="Normal 4 2 3 2 2 2 10 5" xfId="12146"/>
    <cellStyle name="Normal 4 2 3 2 2 2 10 6" xfId="12147"/>
    <cellStyle name="Normal 4 2 3 2 2 2 10 7" xfId="12148"/>
    <cellStyle name="Normal 4 2 3 2 2 2 10 8" xfId="12149"/>
    <cellStyle name="Normal 4 2 3 2 2 2 10 9" xfId="12150"/>
    <cellStyle name="Normal 4 2 3 2 2 2 11" xfId="12151"/>
    <cellStyle name="Normal 4 2 3 2 2 2 11 2" xfId="12152"/>
    <cellStyle name="Normal 4 2 3 2 2 2 11 3" xfId="12153"/>
    <cellStyle name="Normal 4 2 3 2 2 2 11 4" xfId="12154"/>
    <cellStyle name="Normal 4 2 3 2 2 2 11 5" xfId="12155"/>
    <cellStyle name="Normal 4 2 3 2 2 2 11 6" xfId="12156"/>
    <cellStyle name="Normal 4 2 3 2 2 2 11 7" xfId="12157"/>
    <cellStyle name="Normal 4 2 3 2 2 2 11 8" xfId="12158"/>
    <cellStyle name="Normal 4 2 3 2 2 2 12" xfId="12159"/>
    <cellStyle name="Normal 4 2 3 2 2 2 13" xfId="12160"/>
    <cellStyle name="Normal 4 2 3 2 2 2 14" xfId="12161"/>
    <cellStyle name="Normal 4 2 3 2 2 2 15" xfId="12162"/>
    <cellStyle name="Normal 4 2 3 2 2 2 16" xfId="12163"/>
    <cellStyle name="Normal 4 2 3 2 2 2 17" xfId="12164"/>
    <cellStyle name="Normal 4 2 3 2 2 2 2" xfId="12165"/>
    <cellStyle name="Normal 4 2 3 2 2 2 2 10" xfId="12166"/>
    <cellStyle name="Normal 4 2 3 2 2 2 2 2" xfId="12167"/>
    <cellStyle name="Normal 4 2 3 2 2 2 2 2 2" xfId="12168"/>
    <cellStyle name="Normal 4 2 3 2 2 2 2 2 2 2" xfId="12169"/>
    <cellStyle name="Normal 4 2 3 2 2 2 2 2 2 2 2" xfId="12170"/>
    <cellStyle name="Normal 4 2 3 2 2 2 2 2 2 2 3" xfId="12171"/>
    <cellStyle name="Normal 4 2 3 2 2 2 2 2 2 2 4" xfId="12172"/>
    <cellStyle name="Normal 4 2 3 2 2 2 2 2 2 2 5" xfId="12173"/>
    <cellStyle name="Normal 4 2 3 2 2 2 2 2 2 2 6" xfId="12174"/>
    <cellStyle name="Normal 4 2 3 2 2 2 2 2 2 2 7" xfId="12175"/>
    <cellStyle name="Normal 4 2 3 2 2 2 2 2 2 2 8" xfId="12176"/>
    <cellStyle name="Normal 4 2 3 2 2 2 2 2 2 3" xfId="12177"/>
    <cellStyle name="Normal 4 2 3 2 2 2 2 2 2 4" xfId="12178"/>
    <cellStyle name="Normal 4 2 3 2 2 2 2 2 2 5" xfId="12179"/>
    <cellStyle name="Normal 4 2 3 2 2 2 2 2 2 6" xfId="12180"/>
    <cellStyle name="Normal 4 2 3 2 2 2 2 2 2 7" xfId="12181"/>
    <cellStyle name="Normal 4 2 3 2 2 2 2 2 2 8" xfId="12182"/>
    <cellStyle name="Normal 4 2 3 2 2 2 2 2 3" xfId="12183"/>
    <cellStyle name="Normal 4 2 3 2 2 2 2 2 4" xfId="12184"/>
    <cellStyle name="Normal 4 2 3 2 2 2 2 2 5" xfId="12185"/>
    <cellStyle name="Normal 4 2 3 2 2 2 2 2 6" xfId="12186"/>
    <cellStyle name="Normal 4 2 3 2 2 2 2 2 7" xfId="12187"/>
    <cellStyle name="Normal 4 2 3 2 2 2 2 2 8" xfId="12188"/>
    <cellStyle name="Normal 4 2 3 2 2 2 2 2 9" xfId="12189"/>
    <cellStyle name="Normal 4 2 3 2 2 2 2 3" xfId="12190"/>
    <cellStyle name="Normal 4 2 3 2 2 2 2 4" xfId="12191"/>
    <cellStyle name="Normal 4 2 3 2 2 2 2 4 2" xfId="12192"/>
    <cellStyle name="Normal 4 2 3 2 2 2 2 4 3" xfId="12193"/>
    <cellStyle name="Normal 4 2 3 2 2 2 2 4 4" xfId="12194"/>
    <cellStyle name="Normal 4 2 3 2 2 2 2 4 5" xfId="12195"/>
    <cellStyle name="Normal 4 2 3 2 2 2 2 4 6" xfId="12196"/>
    <cellStyle name="Normal 4 2 3 2 2 2 2 4 7" xfId="12197"/>
    <cellStyle name="Normal 4 2 3 2 2 2 2 4 8" xfId="12198"/>
    <cellStyle name="Normal 4 2 3 2 2 2 2 5" xfId="12199"/>
    <cellStyle name="Normal 4 2 3 2 2 2 2 6" xfId="12200"/>
    <cellStyle name="Normal 4 2 3 2 2 2 2 7" xfId="12201"/>
    <cellStyle name="Normal 4 2 3 2 2 2 2 8" xfId="12202"/>
    <cellStyle name="Normal 4 2 3 2 2 2 2 9" xfId="12203"/>
    <cellStyle name="Normal 4 2 3 2 2 2 3" xfId="12204"/>
    <cellStyle name="Normal 4 2 3 2 2 2 4" xfId="12205"/>
    <cellStyle name="Normal 4 2 3 2 2 2 5" xfId="12206"/>
    <cellStyle name="Normal 4 2 3 2 2 2 6" xfId="12207"/>
    <cellStyle name="Normal 4 2 3 2 2 2 7" xfId="12208"/>
    <cellStyle name="Normal 4 2 3 2 2 2 8" xfId="12209"/>
    <cellStyle name="Normal 4 2 3 2 2 2 9" xfId="12210"/>
    <cellStyle name="Normal 4 2 3 2 2 3" xfId="12211"/>
    <cellStyle name="Normal 4 2 3 2 2 3 10" xfId="12212"/>
    <cellStyle name="Normal 4 2 3 2 2 3 2" xfId="12213"/>
    <cellStyle name="Normal 4 2 3 2 2 3 2 2" xfId="12214"/>
    <cellStyle name="Normal 4 2 3 2 2 3 2 2 2" xfId="12215"/>
    <cellStyle name="Normal 4 2 3 2 2 3 2 2 2 2" xfId="12216"/>
    <cellStyle name="Normal 4 2 3 2 2 3 2 2 2 3" xfId="12217"/>
    <cellStyle name="Normal 4 2 3 2 2 3 2 2 2 4" xfId="12218"/>
    <cellStyle name="Normal 4 2 3 2 2 3 2 2 2 5" xfId="12219"/>
    <cellStyle name="Normal 4 2 3 2 2 3 2 2 2 6" xfId="12220"/>
    <cellStyle name="Normal 4 2 3 2 2 3 2 2 2 7" xfId="12221"/>
    <cellStyle name="Normal 4 2 3 2 2 3 2 2 2 8" xfId="12222"/>
    <cellStyle name="Normal 4 2 3 2 2 3 2 2 3" xfId="12223"/>
    <cellStyle name="Normal 4 2 3 2 2 3 2 2 4" xfId="12224"/>
    <cellStyle name="Normal 4 2 3 2 2 3 2 2 5" xfId="12225"/>
    <cellStyle name="Normal 4 2 3 2 2 3 2 2 6" xfId="12226"/>
    <cellStyle name="Normal 4 2 3 2 2 3 2 2 7" xfId="12227"/>
    <cellStyle name="Normal 4 2 3 2 2 3 2 2 8" xfId="12228"/>
    <cellStyle name="Normal 4 2 3 2 2 3 2 3" xfId="12229"/>
    <cellStyle name="Normal 4 2 3 2 2 3 2 4" xfId="12230"/>
    <cellStyle name="Normal 4 2 3 2 2 3 2 5" xfId="12231"/>
    <cellStyle name="Normal 4 2 3 2 2 3 2 6" xfId="12232"/>
    <cellStyle name="Normal 4 2 3 2 2 3 2 7" xfId="12233"/>
    <cellStyle name="Normal 4 2 3 2 2 3 2 8" xfId="12234"/>
    <cellStyle name="Normal 4 2 3 2 2 3 2 9" xfId="12235"/>
    <cellStyle name="Normal 4 2 3 2 2 3 3" xfId="12236"/>
    <cellStyle name="Normal 4 2 3 2 2 3 4" xfId="12237"/>
    <cellStyle name="Normal 4 2 3 2 2 3 4 2" xfId="12238"/>
    <cellStyle name="Normal 4 2 3 2 2 3 4 3" xfId="12239"/>
    <cellStyle name="Normal 4 2 3 2 2 3 4 4" xfId="12240"/>
    <cellStyle name="Normal 4 2 3 2 2 3 4 5" xfId="12241"/>
    <cellStyle name="Normal 4 2 3 2 2 3 4 6" xfId="12242"/>
    <cellStyle name="Normal 4 2 3 2 2 3 4 7" xfId="12243"/>
    <cellStyle name="Normal 4 2 3 2 2 3 4 8" xfId="12244"/>
    <cellStyle name="Normal 4 2 3 2 2 3 5" xfId="12245"/>
    <cellStyle name="Normal 4 2 3 2 2 3 6" xfId="12246"/>
    <cellStyle name="Normal 4 2 3 2 2 3 7" xfId="12247"/>
    <cellStyle name="Normal 4 2 3 2 2 3 8" xfId="12248"/>
    <cellStyle name="Normal 4 2 3 2 2 3 9" xfId="12249"/>
    <cellStyle name="Normal 4 2 3 2 2 4" xfId="12250"/>
    <cellStyle name="Normal 4 2 3 2 2 5" xfId="12251"/>
    <cellStyle name="Normal 4 2 3 2 2 6" xfId="12252"/>
    <cellStyle name="Normal 4 2 3 2 2 7" xfId="12253"/>
    <cellStyle name="Normal 4 2 3 2 2 8" xfId="12254"/>
    <cellStyle name="Normal 4 2 3 2 2 9" xfId="12255"/>
    <cellStyle name="Normal 4 2 3 2 20" xfId="12256"/>
    <cellStyle name="Normal 4 2 3 2 21" xfId="12257"/>
    <cellStyle name="Normal 4 2 3 2 22" xfId="12258"/>
    <cellStyle name="Normal 4 2 3 2 3" xfId="12259"/>
    <cellStyle name="Normal 4 2 3 2 4" xfId="12260"/>
    <cellStyle name="Normal 4 2 3 2 5" xfId="12261"/>
    <cellStyle name="Normal 4 2 3 2 6" xfId="12262"/>
    <cellStyle name="Normal 4 2 3 2 7" xfId="12263"/>
    <cellStyle name="Normal 4 2 3 2 7 10" xfId="12264"/>
    <cellStyle name="Normal 4 2 3 2 7 2" xfId="12265"/>
    <cellStyle name="Normal 4 2 3 2 7 2 2" xfId="12266"/>
    <cellStyle name="Normal 4 2 3 2 7 2 2 2" xfId="12267"/>
    <cellStyle name="Normal 4 2 3 2 7 2 2 2 2" xfId="12268"/>
    <cellStyle name="Normal 4 2 3 2 7 2 2 2 3" xfId="12269"/>
    <cellStyle name="Normal 4 2 3 2 7 2 2 2 4" xfId="12270"/>
    <cellStyle name="Normal 4 2 3 2 7 2 2 2 5" xfId="12271"/>
    <cellStyle name="Normal 4 2 3 2 7 2 2 2 6" xfId="12272"/>
    <cellStyle name="Normal 4 2 3 2 7 2 2 2 7" xfId="12273"/>
    <cellStyle name="Normal 4 2 3 2 7 2 2 2 8" xfId="12274"/>
    <cellStyle name="Normal 4 2 3 2 7 2 2 3" xfId="12275"/>
    <cellStyle name="Normal 4 2 3 2 7 2 2 4" xfId="12276"/>
    <cellStyle name="Normal 4 2 3 2 7 2 2 5" xfId="12277"/>
    <cellStyle name="Normal 4 2 3 2 7 2 2 6" xfId="12278"/>
    <cellStyle name="Normal 4 2 3 2 7 2 2 7" xfId="12279"/>
    <cellStyle name="Normal 4 2 3 2 7 2 2 8" xfId="12280"/>
    <cellStyle name="Normal 4 2 3 2 7 2 3" xfId="12281"/>
    <cellStyle name="Normal 4 2 3 2 7 2 4" xfId="12282"/>
    <cellStyle name="Normal 4 2 3 2 7 2 5" xfId="12283"/>
    <cellStyle name="Normal 4 2 3 2 7 2 6" xfId="12284"/>
    <cellStyle name="Normal 4 2 3 2 7 2 7" xfId="12285"/>
    <cellStyle name="Normal 4 2 3 2 7 2 8" xfId="12286"/>
    <cellStyle name="Normal 4 2 3 2 7 2 9" xfId="12287"/>
    <cellStyle name="Normal 4 2 3 2 7 3" xfId="12288"/>
    <cellStyle name="Normal 4 2 3 2 7 4" xfId="12289"/>
    <cellStyle name="Normal 4 2 3 2 7 4 2" xfId="12290"/>
    <cellStyle name="Normal 4 2 3 2 7 4 3" xfId="12291"/>
    <cellStyle name="Normal 4 2 3 2 7 4 4" xfId="12292"/>
    <cellStyle name="Normal 4 2 3 2 7 4 5" xfId="12293"/>
    <cellStyle name="Normal 4 2 3 2 7 4 6" xfId="12294"/>
    <cellStyle name="Normal 4 2 3 2 7 4 7" xfId="12295"/>
    <cellStyle name="Normal 4 2 3 2 7 4 8" xfId="12296"/>
    <cellStyle name="Normal 4 2 3 2 7 5" xfId="12297"/>
    <cellStyle name="Normal 4 2 3 2 7 6" xfId="12298"/>
    <cellStyle name="Normal 4 2 3 2 7 7" xfId="12299"/>
    <cellStyle name="Normal 4 2 3 2 7 8" xfId="12300"/>
    <cellStyle name="Normal 4 2 3 2 7 9" xfId="12301"/>
    <cellStyle name="Normal 4 2 3 2 8" xfId="12302"/>
    <cellStyle name="Normal 4 2 3 2 9" xfId="12303"/>
    <cellStyle name="Normal 4 2 3 20" xfId="12304"/>
    <cellStyle name="Normal 4 2 3 21" xfId="12305"/>
    <cellStyle name="Normal 4 2 3 22" xfId="12306"/>
    <cellStyle name="Normal 4 2 3 3" xfId="12307"/>
    <cellStyle name="Normal 4 2 3 3 10" xfId="12308"/>
    <cellStyle name="Normal 4 2 3 3 10 2" xfId="12309"/>
    <cellStyle name="Normal 4 2 3 3 10 2 2" xfId="12310"/>
    <cellStyle name="Normal 4 2 3 3 10 2 2 2" xfId="12311"/>
    <cellStyle name="Normal 4 2 3 3 10 2 2 3" xfId="12312"/>
    <cellStyle name="Normal 4 2 3 3 10 2 2 4" xfId="12313"/>
    <cellStyle name="Normal 4 2 3 3 10 2 2 5" xfId="12314"/>
    <cellStyle name="Normal 4 2 3 3 10 2 2 6" xfId="12315"/>
    <cellStyle name="Normal 4 2 3 3 10 2 2 7" xfId="12316"/>
    <cellStyle name="Normal 4 2 3 3 10 2 2 8" xfId="12317"/>
    <cellStyle name="Normal 4 2 3 3 10 2 3" xfId="12318"/>
    <cellStyle name="Normal 4 2 3 3 10 2 4" xfId="12319"/>
    <cellStyle name="Normal 4 2 3 3 10 2 5" xfId="12320"/>
    <cellStyle name="Normal 4 2 3 3 10 2 6" xfId="12321"/>
    <cellStyle name="Normal 4 2 3 3 10 2 7" xfId="12322"/>
    <cellStyle name="Normal 4 2 3 3 10 2 8" xfId="12323"/>
    <cellStyle name="Normal 4 2 3 3 10 3" xfId="12324"/>
    <cellStyle name="Normal 4 2 3 3 10 4" xfId="12325"/>
    <cellStyle name="Normal 4 2 3 3 10 5" xfId="12326"/>
    <cellStyle name="Normal 4 2 3 3 10 6" xfId="12327"/>
    <cellStyle name="Normal 4 2 3 3 10 7" xfId="12328"/>
    <cellStyle name="Normal 4 2 3 3 10 8" xfId="12329"/>
    <cellStyle name="Normal 4 2 3 3 10 9" xfId="12330"/>
    <cellStyle name="Normal 4 2 3 3 11" xfId="12331"/>
    <cellStyle name="Normal 4 2 3 3 11 2" xfId="12332"/>
    <cellStyle name="Normal 4 2 3 3 11 3" xfId="12333"/>
    <cellStyle name="Normal 4 2 3 3 11 4" xfId="12334"/>
    <cellStyle name="Normal 4 2 3 3 11 5" xfId="12335"/>
    <cellStyle name="Normal 4 2 3 3 11 6" xfId="12336"/>
    <cellStyle name="Normal 4 2 3 3 11 7" xfId="12337"/>
    <cellStyle name="Normal 4 2 3 3 11 8" xfId="12338"/>
    <cellStyle name="Normal 4 2 3 3 12" xfId="12339"/>
    <cellStyle name="Normal 4 2 3 3 13" xfId="12340"/>
    <cellStyle name="Normal 4 2 3 3 14" xfId="12341"/>
    <cellStyle name="Normal 4 2 3 3 15" xfId="12342"/>
    <cellStyle name="Normal 4 2 3 3 16" xfId="12343"/>
    <cellStyle name="Normal 4 2 3 3 17" xfId="12344"/>
    <cellStyle name="Normal 4 2 3 3 2" xfId="12345"/>
    <cellStyle name="Normal 4 2 3 3 2 10" xfId="12346"/>
    <cellStyle name="Normal 4 2 3 3 2 10 2" xfId="12347"/>
    <cellStyle name="Normal 4 2 3 3 2 10 2 2" xfId="12348"/>
    <cellStyle name="Normal 4 2 3 3 2 10 2 2 2" xfId="12349"/>
    <cellStyle name="Normal 4 2 3 3 2 10 2 2 3" xfId="12350"/>
    <cellStyle name="Normal 4 2 3 3 2 10 2 2 4" xfId="12351"/>
    <cellStyle name="Normal 4 2 3 3 2 10 2 2 5" xfId="12352"/>
    <cellStyle name="Normal 4 2 3 3 2 10 2 2 6" xfId="12353"/>
    <cellStyle name="Normal 4 2 3 3 2 10 2 2 7" xfId="12354"/>
    <cellStyle name="Normal 4 2 3 3 2 10 2 2 8" xfId="12355"/>
    <cellStyle name="Normal 4 2 3 3 2 10 2 3" xfId="12356"/>
    <cellStyle name="Normal 4 2 3 3 2 10 2 4" xfId="12357"/>
    <cellStyle name="Normal 4 2 3 3 2 10 2 5" xfId="12358"/>
    <cellStyle name="Normal 4 2 3 3 2 10 2 6" xfId="12359"/>
    <cellStyle name="Normal 4 2 3 3 2 10 2 7" xfId="12360"/>
    <cellStyle name="Normal 4 2 3 3 2 10 2 8" xfId="12361"/>
    <cellStyle name="Normal 4 2 3 3 2 10 3" xfId="12362"/>
    <cellStyle name="Normal 4 2 3 3 2 10 4" xfId="12363"/>
    <cellStyle name="Normal 4 2 3 3 2 10 5" xfId="12364"/>
    <cellStyle name="Normal 4 2 3 3 2 10 6" xfId="12365"/>
    <cellStyle name="Normal 4 2 3 3 2 10 7" xfId="12366"/>
    <cellStyle name="Normal 4 2 3 3 2 10 8" xfId="12367"/>
    <cellStyle name="Normal 4 2 3 3 2 10 9" xfId="12368"/>
    <cellStyle name="Normal 4 2 3 3 2 11" xfId="12369"/>
    <cellStyle name="Normal 4 2 3 3 2 11 2" xfId="12370"/>
    <cellStyle name="Normal 4 2 3 3 2 11 3" xfId="12371"/>
    <cellStyle name="Normal 4 2 3 3 2 11 4" xfId="12372"/>
    <cellStyle name="Normal 4 2 3 3 2 11 5" xfId="12373"/>
    <cellStyle name="Normal 4 2 3 3 2 11 6" xfId="12374"/>
    <cellStyle name="Normal 4 2 3 3 2 11 7" xfId="12375"/>
    <cellStyle name="Normal 4 2 3 3 2 11 8" xfId="12376"/>
    <cellStyle name="Normal 4 2 3 3 2 12" xfId="12377"/>
    <cellStyle name="Normal 4 2 3 3 2 13" xfId="12378"/>
    <cellStyle name="Normal 4 2 3 3 2 14" xfId="12379"/>
    <cellStyle name="Normal 4 2 3 3 2 15" xfId="12380"/>
    <cellStyle name="Normal 4 2 3 3 2 16" xfId="12381"/>
    <cellStyle name="Normal 4 2 3 3 2 17" xfId="12382"/>
    <cellStyle name="Normal 4 2 3 3 2 2" xfId="12383"/>
    <cellStyle name="Normal 4 2 3 3 2 2 10" xfId="12384"/>
    <cellStyle name="Normal 4 2 3 3 2 2 2" xfId="12385"/>
    <cellStyle name="Normal 4 2 3 3 2 2 2 2" xfId="12386"/>
    <cellStyle name="Normal 4 2 3 3 2 2 2 2 2" xfId="12387"/>
    <cellStyle name="Normal 4 2 3 3 2 2 2 2 2 2" xfId="12388"/>
    <cellStyle name="Normal 4 2 3 3 2 2 2 2 2 3" xfId="12389"/>
    <cellStyle name="Normal 4 2 3 3 2 2 2 2 2 4" xfId="12390"/>
    <cellStyle name="Normal 4 2 3 3 2 2 2 2 2 5" xfId="12391"/>
    <cellStyle name="Normal 4 2 3 3 2 2 2 2 2 6" xfId="12392"/>
    <cellStyle name="Normal 4 2 3 3 2 2 2 2 2 7" xfId="12393"/>
    <cellStyle name="Normal 4 2 3 3 2 2 2 2 2 8" xfId="12394"/>
    <cellStyle name="Normal 4 2 3 3 2 2 2 2 3" xfId="12395"/>
    <cellStyle name="Normal 4 2 3 3 2 2 2 2 4" xfId="12396"/>
    <cellStyle name="Normal 4 2 3 3 2 2 2 2 5" xfId="12397"/>
    <cellStyle name="Normal 4 2 3 3 2 2 2 2 6" xfId="12398"/>
    <cellStyle name="Normal 4 2 3 3 2 2 2 2 7" xfId="12399"/>
    <cellStyle name="Normal 4 2 3 3 2 2 2 2 8" xfId="12400"/>
    <cellStyle name="Normal 4 2 3 3 2 2 2 3" xfId="12401"/>
    <cellStyle name="Normal 4 2 3 3 2 2 2 4" xfId="12402"/>
    <cellStyle name="Normal 4 2 3 3 2 2 2 5" xfId="12403"/>
    <cellStyle name="Normal 4 2 3 3 2 2 2 6" xfId="12404"/>
    <cellStyle name="Normal 4 2 3 3 2 2 2 7" xfId="12405"/>
    <cellStyle name="Normal 4 2 3 3 2 2 2 8" xfId="12406"/>
    <cellStyle name="Normal 4 2 3 3 2 2 2 9" xfId="12407"/>
    <cellStyle name="Normal 4 2 3 3 2 2 3" xfId="12408"/>
    <cellStyle name="Normal 4 2 3 3 2 2 4" xfId="12409"/>
    <cellStyle name="Normal 4 2 3 3 2 2 4 2" xfId="12410"/>
    <cellStyle name="Normal 4 2 3 3 2 2 4 3" xfId="12411"/>
    <cellStyle name="Normal 4 2 3 3 2 2 4 4" xfId="12412"/>
    <cellStyle name="Normal 4 2 3 3 2 2 4 5" xfId="12413"/>
    <cellStyle name="Normal 4 2 3 3 2 2 4 6" xfId="12414"/>
    <cellStyle name="Normal 4 2 3 3 2 2 4 7" xfId="12415"/>
    <cellStyle name="Normal 4 2 3 3 2 2 4 8" xfId="12416"/>
    <cellStyle name="Normal 4 2 3 3 2 2 5" xfId="12417"/>
    <cellStyle name="Normal 4 2 3 3 2 2 6" xfId="12418"/>
    <cellStyle name="Normal 4 2 3 3 2 2 7" xfId="12419"/>
    <cellStyle name="Normal 4 2 3 3 2 2 8" xfId="12420"/>
    <cellStyle name="Normal 4 2 3 3 2 2 9" xfId="12421"/>
    <cellStyle name="Normal 4 2 3 3 2 3" xfId="12422"/>
    <cellStyle name="Normal 4 2 3 3 2 4" xfId="12423"/>
    <cellStyle name="Normal 4 2 3 3 2 5" xfId="12424"/>
    <cellStyle name="Normal 4 2 3 3 2 6" xfId="12425"/>
    <cellStyle name="Normal 4 2 3 3 2 7" xfId="12426"/>
    <cellStyle name="Normal 4 2 3 3 2 8" xfId="12427"/>
    <cellStyle name="Normal 4 2 3 3 2 9" xfId="12428"/>
    <cellStyle name="Normal 4 2 3 3 3" xfId="12429"/>
    <cellStyle name="Normal 4 2 3 3 3 10" xfId="12430"/>
    <cellStyle name="Normal 4 2 3 3 3 2" xfId="12431"/>
    <cellStyle name="Normal 4 2 3 3 3 2 2" xfId="12432"/>
    <cellStyle name="Normal 4 2 3 3 3 2 2 2" xfId="12433"/>
    <cellStyle name="Normal 4 2 3 3 3 2 2 2 2" xfId="12434"/>
    <cellStyle name="Normal 4 2 3 3 3 2 2 2 3" xfId="12435"/>
    <cellStyle name="Normal 4 2 3 3 3 2 2 2 4" xfId="12436"/>
    <cellStyle name="Normal 4 2 3 3 3 2 2 2 5" xfId="12437"/>
    <cellStyle name="Normal 4 2 3 3 3 2 2 2 6" xfId="12438"/>
    <cellStyle name="Normal 4 2 3 3 3 2 2 2 7" xfId="12439"/>
    <cellStyle name="Normal 4 2 3 3 3 2 2 2 8" xfId="12440"/>
    <cellStyle name="Normal 4 2 3 3 3 2 2 3" xfId="12441"/>
    <cellStyle name="Normal 4 2 3 3 3 2 2 4" xfId="12442"/>
    <cellStyle name="Normal 4 2 3 3 3 2 2 5" xfId="12443"/>
    <cellStyle name="Normal 4 2 3 3 3 2 2 6" xfId="12444"/>
    <cellStyle name="Normal 4 2 3 3 3 2 2 7" xfId="12445"/>
    <cellStyle name="Normal 4 2 3 3 3 2 2 8" xfId="12446"/>
    <cellStyle name="Normal 4 2 3 3 3 2 3" xfId="12447"/>
    <cellStyle name="Normal 4 2 3 3 3 2 4" xfId="12448"/>
    <cellStyle name="Normal 4 2 3 3 3 2 5" xfId="12449"/>
    <cellStyle name="Normal 4 2 3 3 3 2 6" xfId="12450"/>
    <cellStyle name="Normal 4 2 3 3 3 2 7" xfId="12451"/>
    <cellStyle name="Normal 4 2 3 3 3 2 8" xfId="12452"/>
    <cellStyle name="Normal 4 2 3 3 3 2 9" xfId="12453"/>
    <cellStyle name="Normal 4 2 3 3 3 3" xfId="12454"/>
    <cellStyle name="Normal 4 2 3 3 3 4" xfId="12455"/>
    <cellStyle name="Normal 4 2 3 3 3 4 2" xfId="12456"/>
    <cellStyle name="Normal 4 2 3 3 3 4 3" xfId="12457"/>
    <cellStyle name="Normal 4 2 3 3 3 4 4" xfId="12458"/>
    <cellStyle name="Normal 4 2 3 3 3 4 5" xfId="12459"/>
    <cellStyle name="Normal 4 2 3 3 3 4 6" xfId="12460"/>
    <cellStyle name="Normal 4 2 3 3 3 4 7" xfId="12461"/>
    <cellStyle name="Normal 4 2 3 3 3 4 8" xfId="12462"/>
    <cellStyle name="Normal 4 2 3 3 3 5" xfId="12463"/>
    <cellStyle name="Normal 4 2 3 3 3 6" xfId="12464"/>
    <cellStyle name="Normal 4 2 3 3 3 7" xfId="12465"/>
    <cellStyle name="Normal 4 2 3 3 3 8" xfId="12466"/>
    <cellStyle name="Normal 4 2 3 3 3 9" xfId="12467"/>
    <cellStyle name="Normal 4 2 3 3 4" xfId="12468"/>
    <cellStyle name="Normal 4 2 3 3 5" xfId="12469"/>
    <cellStyle name="Normal 4 2 3 3 6" xfId="12470"/>
    <cellStyle name="Normal 4 2 3 3 7" xfId="12471"/>
    <cellStyle name="Normal 4 2 3 3 8" xfId="12472"/>
    <cellStyle name="Normal 4 2 3 3 9" xfId="12473"/>
    <cellStyle name="Normal 4 2 3 4" xfId="12474"/>
    <cellStyle name="Normal 4 2 3 5" xfId="12475"/>
    <cellStyle name="Normal 4 2 3 6" xfId="12476"/>
    <cellStyle name="Normal 4 2 3 7" xfId="12477"/>
    <cellStyle name="Normal 4 2 3 7 10" xfId="12478"/>
    <cellStyle name="Normal 4 2 3 7 2" xfId="12479"/>
    <cellStyle name="Normal 4 2 3 7 2 2" xfId="12480"/>
    <cellStyle name="Normal 4 2 3 7 2 2 2" xfId="12481"/>
    <cellStyle name="Normal 4 2 3 7 2 2 2 2" xfId="12482"/>
    <cellStyle name="Normal 4 2 3 7 2 2 2 3" xfId="12483"/>
    <cellStyle name="Normal 4 2 3 7 2 2 2 4" xfId="12484"/>
    <cellStyle name="Normal 4 2 3 7 2 2 2 5" xfId="12485"/>
    <cellStyle name="Normal 4 2 3 7 2 2 2 6" xfId="12486"/>
    <cellStyle name="Normal 4 2 3 7 2 2 2 7" xfId="12487"/>
    <cellStyle name="Normal 4 2 3 7 2 2 2 8" xfId="12488"/>
    <cellStyle name="Normal 4 2 3 7 2 2 3" xfId="12489"/>
    <cellStyle name="Normal 4 2 3 7 2 2 4" xfId="12490"/>
    <cellStyle name="Normal 4 2 3 7 2 2 5" xfId="12491"/>
    <cellStyle name="Normal 4 2 3 7 2 2 6" xfId="12492"/>
    <cellStyle name="Normal 4 2 3 7 2 2 7" xfId="12493"/>
    <cellStyle name="Normal 4 2 3 7 2 2 8" xfId="12494"/>
    <cellStyle name="Normal 4 2 3 7 2 3" xfId="12495"/>
    <cellStyle name="Normal 4 2 3 7 2 4" xfId="12496"/>
    <cellStyle name="Normal 4 2 3 7 2 5" xfId="12497"/>
    <cellStyle name="Normal 4 2 3 7 2 6" xfId="12498"/>
    <cellStyle name="Normal 4 2 3 7 2 7" xfId="12499"/>
    <cellStyle name="Normal 4 2 3 7 2 8" xfId="12500"/>
    <cellStyle name="Normal 4 2 3 7 2 9" xfId="12501"/>
    <cellStyle name="Normal 4 2 3 7 3" xfId="12502"/>
    <cellStyle name="Normal 4 2 3 7 4" xfId="12503"/>
    <cellStyle name="Normal 4 2 3 7 4 2" xfId="12504"/>
    <cellStyle name="Normal 4 2 3 7 4 3" xfId="12505"/>
    <cellStyle name="Normal 4 2 3 7 4 4" xfId="12506"/>
    <cellStyle name="Normal 4 2 3 7 4 5" xfId="12507"/>
    <cellStyle name="Normal 4 2 3 7 4 6" xfId="12508"/>
    <cellStyle name="Normal 4 2 3 7 4 7" xfId="12509"/>
    <cellStyle name="Normal 4 2 3 7 4 8" xfId="12510"/>
    <cellStyle name="Normal 4 2 3 7 5" xfId="12511"/>
    <cellStyle name="Normal 4 2 3 7 6" xfId="12512"/>
    <cellStyle name="Normal 4 2 3 7 7" xfId="12513"/>
    <cellStyle name="Normal 4 2 3 7 8" xfId="12514"/>
    <cellStyle name="Normal 4 2 3 7 9" xfId="12515"/>
    <cellStyle name="Normal 4 2 3 8" xfId="12516"/>
    <cellStyle name="Normal 4 2 3 9" xfId="12517"/>
    <cellStyle name="Normal 4 2 30" xfId="12518"/>
    <cellStyle name="Normal 4 2 31" xfId="12519"/>
    <cellStyle name="Normal 4 2 32" xfId="12520"/>
    <cellStyle name="Normal 4 2 33" xfId="12521"/>
    <cellStyle name="Normal 4 2 34" xfId="12522"/>
    <cellStyle name="Normal 4 2 35" xfId="12523"/>
    <cellStyle name="Normal 4 2 36" xfId="12524"/>
    <cellStyle name="Normal 4 2 36 2" xfId="12525"/>
    <cellStyle name="Normal 4 2 36 2 2" xfId="12526"/>
    <cellStyle name="Normal 4 2 36 2 2 2" xfId="12527"/>
    <cellStyle name="Normal 4 2 36 2 2 3" xfId="12528"/>
    <cellStyle name="Normal 4 2 36 2 2 4" xfId="12529"/>
    <cellStyle name="Normal 4 2 36 2 2 5" xfId="12530"/>
    <cellStyle name="Normal 4 2 36 2 2 6" xfId="12531"/>
    <cellStyle name="Normal 4 2 36 2 2 7" xfId="12532"/>
    <cellStyle name="Normal 4 2 36 2 2 8" xfId="12533"/>
    <cellStyle name="Normal 4 2 36 2 3" xfId="12534"/>
    <cellStyle name="Normal 4 2 36 2 4" xfId="12535"/>
    <cellStyle name="Normal 4 2 36 2 5" xfId="12536"/>
    <cellStyle name="Normal 4 2 36 2 6" xfId="12537"/>
    <cellStyle name="Normal 4 2 36 2 7" xfId="12538"/>
    <cellStyle name="Normal 4 2 36 2 8" xfId="12539"/>
    <cellStyle name="Normal 4 2 36 3" xfId="12540"/>
    <cellStyle name="Normal 4 2 36 4" xfId="12541"/>
    <cellStyle name="Normal 4 2 36 5" xfId="12542"/>
    <cellStyle name="Normal 4 2 36 6" xfId="12543"/>
    <cellStyle name="Normal 4 2 36 7" xfId="12544"/>
    <cellStyle name="Normal 4 2 36 8" xfId="12545"/>
    <cellStyle name="Normal 4 2 36 9" xfId="12546"/>
    <cellStyle name="Normal 4 2 37" xfId="12547"/>
    <cellStyle name="Normal 4 2 37 2" xfId="12548"/>
    <cellStyle name="Normal 4 2 37 3" xfId="12549"/>
    <cellStyle name="Normal 4 2 37 4" xfId="12550"/>
    <cellStyle name="Normal 4 2 37 5" xfId="12551"/>
    <cellStyle name="Normal 4 2 37 6" xfId="12552"/>
    <cellStyle name="Normal 4 2 37 7" xfId="12553"/>
    <cellStyle name="Normal 4 2 37 8" xfId="12554"/>
    <cellStyle name="Normal 4 2 38" xfId="12555"/>
    <cellStyle name="Normal 4 2 39" xfId="12556"/>
    <cellStyle name="Normal 4 2 4" xfId="12557"/>
    <cellStyle name="Normal 4 2 40" xfId="12558"/>
    <cellStyle name="Normal 4 2 41" xfId="12559"/>
    <cellStyle name="Normal 4 2 42" xfId="12560"/>
    <cellStyle name="Normal 4 2 43" xfId="12561"/>
    <cellStyle name="Normal 4 2 44" xfId="13736"/>
    <cellStyle name="Normal 4 2 5" xfId="12562"/>
    <cellStyle name="Normal 4 2 6" xfId="12563"/>
    <cellStyle name="Normal 4 2 7" xfId="12564"/>
    <cellStyle name="Normal 4 2 8" xfId="12565"/>
    <cellStyle name="Normal 4 2 9" xfId="12566"/>
    <cellStyle name="Normal 4 20" xfId="12567"/>
    <cellStyle name="Normal 4 21" xfId="12568"/>
    <cellStyle name="Normal 4 22" xfId="12569"/>
    <cellStyle name="Normal 4 23" xfId="12570"/>
    <cellStyle name="Normal 4 24" xfId="12571"/>
    <cellStyle name="Normal 4 25" xfId="12572"/>
    <cellStyle name="Normal 4 26" xfId="12573"/>
    <cellStyle name="Normal 4 27" xfId="12574"/>
    <cellStyle name="Normal 4 28" xfId="12575"/>
    <cellStyle name="Normal 4 29" xfId="12576"/>
    <cellStyle name="Normal 4 3" xfId="12577"/>
    <cellStyle name="Normal 4 30" xfId="12578"/>
    <cellStyle name="Normal 4 30 10" xfId="12579"/>
    <cellStyle name="Normal 4 30 10 2" xfId="12580"/>
    <cellStyle name="Normal 4 30 10 2 2" xfId="12581"/>
    <cellStyle name="Normal 4 30 10 2 2 2" xfId="12582"/>
    <cellStyle name="Normal 4 30 10 2 2 3" xfId="12583"/>
    <cellStyle name="Normal 4 30 10 2 2 4" xfId="12584"/>
    <cellStyle name="Normal 4 30 10 2 2 5" xfId="12585"/>
    <cellStyle name="Normal 4 30 10 2 2 6" xfId="12586"/>
    <cellStyle name="Normal 4 30 10 2 2 7" xfId="12587"/>
    <cellStyle name="Normal 4 30 10 2 2 8" xfId="12588"/>
    <cellStyle name="Normal 4 30 10 2 3" xfId="12589"/>
    <cellStyle name="Normal 4 30 10 2 4" xfId="12590"/>
    <cellStyle name="Normal 4 30 10 2 5" xfId="12591"/>
    <cellStyle name="Normal 4 30 10 2 6" xfId="12592"/>
    <cellStyle name="Normal 4 30 10 2 7" xfId="12593"/>
    <cellStyle name="Normal 4 30 10 2 8" xfId="12594"/>
    <cellStyle name="Normal 4 30 10 3" xfId="12595"/>
    <cellStyle name="Normal 4 30 10 4" xfId="12596"/>
    <cellStyle name="Normal 4 30 10 5" xfId="12597"/>
    <cellStyle name="Normal 4 30 10 6" xfId="12598"/>
    <cellStyle name="Normal 4 30 10 7" xfId="12599"/>
    <cellStyle name="Normal 4 30 10 8" xfId="12600"/>
    <cellStyle name="Normal 4 30 10 9" xfId="12601"/>
    <cellStyle name="Normal 4 30 11" xfId="12602"/>
    <cellStyle name="Normal 4 30 11 2" xfId="12603"/>
    <cellStyle name="Normal 4 30 11 3" xfId="12604"/>
    <cellStyle name="Normal 4 30 11 4" xfId="12605"/>
    <cellStyle name="Normal 4 30 11 5" xfId="12606"/>
    <cellStyle name="Normal 4 30 11 6" xfId="12607"/>
    <cellStyle name="Normal 4 30 11 7" xfId="12608"/>
    <cellStyle name="Normal 4 30 11 8" xfId="12609"/>
    <cellStyle name="Normal 4 30 12" xfId="12610"/>
    <cellStyle name="Normal 4 30 13" xfId="12611"/>
    <cellStyle name="Normal 4 30 14" xfId="12612"/>
    <cellStyle name="Normal 4 30 15" xfId="12613"/>
    <cellStyle name="Normal 4 30 16" xfId="12614"/>
    <cellStyle name="Normal 4 30 17" xfId="12615"/>
    <cellStyle name="Normal 4 30 2" xfId="12616"/>
    <cellStyle name="Normal 4 30 2 10" xfId="12617"/>
    <cellStyle name="Normal 4 30 2 10 2" xfId="12618"/>
    <cellStyle name="Normal 4 30 2 10 2 2" xfId="12619"/>
    <cellStyle name="Normal 4 30 2 10 2 2 2" xfId="12620"/>
    <cellStyle name="Normal 4 30 2 10 2 2 3" xfId="12621"/>
    <cellStyle name="Normal 4 30 2 10 2 2 4" xfId="12622"/>
    <cellStyle name="Normal 4 30 2 10 2 2 5" xfId="12623"/>
    <cellStyle name="Normal 4 30 2 10 2 2 6" xfId="12624"/>
    <cellStyle name="Normal 4 30 2 10 2 2 7" xfId="12625"/>
    <cellStyle name="Normal 4 30 2 10 2 2 8" xfId="12626"/>
    <cellStyle name="Normal 4 30 2 10 2 3" xfId="12627"/>
    <cellStyle name="Normal 4 30 2 10 2 4" xfId="12628"/>
    <cellStyle name="Normal 4 30 2 10 2 5" xfId="12629"/>
    <cellStyle name="Normal 4 30 2 10 2 6" xfId="12630"/>
    <cellStyle name="Normal 4 30 2 10 2 7" xfId="12631"/>
    <cellStyle name="Normal 4 30 2 10 2 8" xfId="12632"/>
    <cellStyle name="Normal 4 30 2 10 3" xfId="12633"/>
    <cellStyle name="Normal 4 30 2 10 4" xfId="12634"/>
    <cellStyle name="Normal 4 30 2 10 5" xfId="12635"/>
    <cellStyle name="Normal 4 30 2 10 6" xfId="12636"/>
    <cellStyle name="Normal 4 30 2 10 7" xfId="12637"/>
    <cellStyle name="Normal 4 30 2 10 8" xfId="12638"/>
    <cellStyle name="Normal 4 30 2 10 9" xfId="12639"/>
    <cellStyle name="Normal 4 30 2 11" xfId="12640"/>
    <cellStyle name="Normal 4 30 2 11 2" xfId="12641"/>
    <cellStyle name="Normal 4 30 2 11 3" xfId="12642"/>
    <cellStyle name="Normal 4 30 2 11 4" xfId="12643"/>
    <cellStyle name="Normal 4 30 2 11 5" xfId="12644"/>
    <cellStyle name="Normal 4 30 2 11 6" xfId="12645"/>
    <cellStyle name="Normal 4 30 2 11 7" xfId="12646"/>
    <cellStyle name="Normal 4 30 2 11 8" xfId="12647"/>
    <cellStyle name="Normal 4 30 2 12" xfId="12648"/>
    <cellStyle name="Normal 4 30 2 13" xfId="12649"/>
    <cellStyle name="Normal 4 30 2 14" xfId="12650"/>
    <cellStyle name="Normal 4 30 2 15" xfId="12651"/>
    <cellStyle name="Normal 4 30 2 16" xfId="12652"/>
    <cellStyle name="Normal 4 30 2 17" xfId="12653"/>
    <cellStyle name="Normal 4 30 2 2" xfId="12654"/>
    <cellStyle name="Normal 4 30 2 2 10" xfId="12655"/>
    <cellStyle name="Normal 4 30 2 2 2" xfId="12656"/>
    <cellStyle name="Normal 4 30 2 2 2 2" xfId="12657"/>
    <cellStyle name="Normal 4 30 2 2 2 2 2" xfId="12658"/>
    <cellStyle name="Normal 4 30 2 2 2 2 2 2" xfId="12659"/>
    <cellStyle name="Normal 4 30 2 2 2 2 2 3" xfId="12660"/>
    <cellStyle name="Normal 4 30 2 2 2 2 2 4" xfId="12661"/>
    <cellStyle name="Normal 4 30 2 2 2 2 2 5" xfId="12662"/>
    <cellStyle name="Normal 4 30 2 2 2 2 2 6" xfId="12663"/>
    <cellStyle name="Normal 4 30 2 2 2 2 2 7" xfId="12664"/>
    <cellStyle name="Normal 4 30 2 2 2 2 2 8" xfId="12665"/>
    <cellStyle name="Normal 4 30 2 2 2 2 3" xfId="12666"/>
    <cellStyle name="Normal 4 30 2 2 2 2 4" xfId="12667"/>
    <cellStyle name="Normal 4 30 2 2 2 2 5" xfId="12668"/>
    <cellStyle name="Normal 4 30 2 2 2 2 6" xfId="12669"/>
    <cellStyle name="Normal 4 30 2 2 2 2 7" xfId="12670"/>
    <cellStyle name="Normal 4 30 2 2 2 2 8" xfId="12671"/>
    <cellStyle name="Normal 4 30 2 2 2 3" xfId="12672"/>
    <cellStyle name="Normal 4 30 2 2 2 4" xfId="12673"/>
    <cellStyle name="Normal 4 30 2 2 2 5" xfId="12674"/>
    <cellStyle name="Normal 4 30 2 2 2 6" xfId="12675"/>
    <cellStyle name="Normal 4 30 2 2 2 7" xfId="12676"/>
    <cellStyle name="Normal 4 30 2 2 2 8" xfId="12677"/>
    <cellStyle name="Normal 4 30 2 2 2 9" xfId="12678"/>
    <cellStyle name="Normal 4 30 2 2 3" xfId="12679"/>
    <cellStyle name="Normal 4 30 2 2 4" xfId="12680"/>
    <cellStyle name="Normal 4 30 2 2 4 2" xfId="12681"/>
    <cellStyle name="Normal 4 30 2 2 4 3" xfId="12682"/>
    <cellStyle name="Normal 4 30 2 2 4 4" xfId="12683"/>
    <cellStyle name="Normal 4 30 2 2 4 5" xfId="12684"/>
    <cellStyle name="Normal 4 30 2 2 4 6" xfId="12685"/>
    <cellStyle name="Normal 4 30 2 2 4 7" xfId="12686"/>
    <cellStyle name="Normal 4 30 2 2 4 8" xfId="12687"/>
    <cellStyle name="Normal 4 30 2 2 5" xfId="12688"/>
    <cellStyle name="Normal 4 30 2 2 6" xfId="12689"/>
    <cellStyle name="Normal 4 30 2 2 7" xfId="12690"/>
    <cellStyle name="Normal 4 30 2 2 8" xfId="12691"/>
    <cellStyle name="Normal 4 30 2 2 9" xfId="12692"/>
    <cellStyle name="Normal 4 30 2 3" xfId="12693"/>
    <cellStyle name="Normal 4 30 2 4" xfId="12694"/>
    <cellStyle name="Normal 4 30 2 5" xfId="12695"/>
    <cellStyle name="Normal 4 30 2 6" xfId="12696"/>
    <cellStyle name="Normal 4 30 2 7" xfId="12697"/>
    <cellStyle name="Normal 4 30 2 8" xfId="12698"/>
    <cellStyle name="Normal 4 30 2 9" xfId="12699"/>
    <cellStyle name="Normal 4 30 3" xfId="12700"/>
    <cellStyle name="Normal 4 30 3 10" xfId="12701"/>
    <cellStyle name="Normal 4 30 3 2" xfId="12702"/>
    <cellStyle name="Normal 4 30 3 2 2" xfId="12703"/>
    <cellStyle name="Normal 4 30 3 2 2 2" xfId="12704"/>
    <cellStyle name="Normal 4 30 3 2 2 2 2" xfId="12705"/>
    <cellStyle name="Normal 4 30 3 2 2 2 3" xfId="12706"/>
    <cellStyle name="Normal 4 30 3 2 2 2 4" xfId="12707"/>
    <cellStyle name="Normal 4 30 3 2 2 2 5" xfId="12708"/>
    <cellStyle name="Normal 4 30 3 2 2 2 6" xfId="12709"/>
    <cellStyle name="Normal 4 30 3 2 2 2 7" xfId="12710"/>
    <cellStyle name="Normal 4 30 3 2 2 2 8" xfId="12711"/>
    <cellStyle name="Normal 4 30 3 2 2 3" xfId="12712"/>
    <cellStyle name="Normal 4 30 3 2 2 4" xfId="12713"/>
    <cellStyle name="Normal 4 30 3 2 2 5" xfId="12714"/>
    <cellStyle name="Normal 4 30 3 2 2 6" xfId="12715"/>
    <cellStyle name="Normal 4 30 3 2 2 7" xfId="12716"/>
    <cellStyle name="Normal 4 30 3 2 2 8" xfId="12717"/>
    <cellStyle name="Normal 4 30 3 2 3" xfId="12718"/>
    <cellStyle name="Normal 4 30 3 2 4" xfId="12719"/>
    <cellStyle name="Normal 4 30 3 2 5" xfId="12720"/>
    <cellStyle name="Normal 4 30 3 2 6" xfId="12721"/>
    <cellStyle name="Normal 4 30 3 2 7" xfId="12722"/>
    <cellStyle name="Normal 4 30 3 2 8" xfId="12723"/>
    <cellStyle name="Normal 4 30 3 2 9" xfId="12724"/>
    <cellStyle name="Normal 4 30 3 3" xfId="12725"/>
    <cellStyle name="Normal 4 30 3 4" xfId="12726"/>
    <cellStyle name="Normal 4 30 3 4 2" xfId="12727"/>
    <cellStyle name="Normal 4 30 3 4 3" xfId="12728"/>
    <cellStyle name="Normal 4 30 3 4 4" xfId="12729"/>
    <cellStyle name="Normal 4 30 3 4 5" xfId="12730"/>
    <cellStyle name="Normal 4 30 3 4 6" xfId="12731"/>
    <cellStyle name="Normal 4 30 3 4 7" xfId="12732"/>
    <cellStyle name="Normal 4 30 3 4 8" xfId="12733"/>
    <cellStyle name="Normal 4 30 3 5" xfId="12734"/>
    <cellStyle name="Normal 4 30 3 6" xfId="12735"/>
    <cellStyle name="Normal 4 30 3 7" xfId="12736"/>
    <cellStyle name="Normal 4 30 3 8" xfId="12737"/>
    <cellStyle name="Normal 4 30 3 9" xfId="12738"/>
    <cellStyle name="Normal 4 30 4" xfId="12739"/>
    <cellStyle name="Normal 4 30 5" xfId="12740"/>
    <cellStyle name="Normal 4 30 6" xfId="12741"/>
    <cellStyle name="Normal 4 30 7" xfId="12742"/>
    <cellStyle name="Normal 4 30 8" xfId="12743"/>
    <cellStyle name="Normal 4 30 9" xfId="12744"/>
    <cellStyle name="Normal 4 31" xfId="12745"/>
    <cellStyle name="Normal 4 32" xfId="12746"/>
    <cellStyle name="Normal 4 33" xfId="12747"/>
    <cellStyle name="Normal 4 34" xfId="12748"/>
    <cellStyle name="Normal 4 35" xfId="12749"/>
    <cellStyle name="Normal 4 35 10" xfId="12750"/>
    <cellStyle name="Normal 4 35 2" xfId="12751"/>
    <cellStyle name="Normal 4 35 2 2" xfId="12752"/>
    <cellStyle name="Normal 4 35 2 2 2" xfId="12753"/>
    <cellStyle name="Normal 4 35 2 2 2 2" xfId="12754"/>
    <cellStyle name="Normal 4 35 2 2 2 3" xfId="12755"/>
    <cellStyle name="Normal 4 35 2 2 2 4" xfId="12756"/>
    <cellStyle name="Normal 4 35 2 2 2 5" xfId="12757"/>
    <cellStyle name="Normal 4 35 2 2 2 6" xfId="12758"/>
    <cellStyle name="Normal 4 35 2 2 2 7" xfId="12759"/>
    <cellStyle name="Normal 4 35 2 2 2 8" xfId="12760"/>
    <cellStyle name="Normal 4 35 2 2 3" xfId="12761"/>
    <cellStyle name="Normal 4 35 2 2 4" xfId="12762"/>
    <cellStyle name="Normal 4 35 2 2 5" xfId="12763"/>
    <cellStyle name="Normal 4 35 2 2 6" xfId="12764"/>
    <cellStyle name="Normal 4 35 2 2 7" xfId="12765"/>
    <cellStyle name="Normal 4 35 2 2 8" xfId="12766"/>
    <cellStyle name="Normal 4 35 2 3" xfId="12767"/>
    <cellStyle name="Normal 4 35 2 4" xfId="12768"/>
    <cellStyle name="Normal 4 35 2 5" xfId="12769"/>
    <cellStyle name="Normal 4 35 2 6" xfId="12770"/>
    <cellStyle name="Normal 4 35 2 7" xfId="12771"/>
    <cellStyle name="Normal 4 35 2 8" xfId="12772"/>
    <cellStyle name="Normal 4 35 2 9" xfId="12773"/>
    <cellStyle name="Normal 4 35 3" xfId="12774"/>
    <cellStyle name="Normal 4 35 4" xfId="12775"/>
    <cellStyle name="Normal 4 35 4 2" xfId="12776"/>
    <cellStyle name="Normal 4 35 4 3" xfId="12777"/>
    <cellStyle name="Normal 4 35 4 4" xfId="12778"/>
    <cellStyle name="Normal 4 35 4 5" xfId="12779"/>
    <cellStyle name="Normal 4 35 4 6" xfId="12780"/>
    <cellStyle name="Normal 4 35 4 7" xfId="12781"/>
    <cellStyle name="Normal 4 35 4 8" xfId="12782"/>
    <cellStyle name="Normal 4 35 5" xfId="12783"/>
    <cellStyle name="Normal 4 35 6" xfId="12784"/>
    <cellStyle name="Normal 4 35 7" xfId="12785"/>
    <cellStyle name="Normal 4 35 8" xfId="12786"/>
    <cellStyle name="Normal 4 35 9" xfId="12787"/>
    <cellStyle name="Normal 4 36" xfId="12788"/>
    <cellStyle name="Normal 4 37" xfId="12789"/>
    <cellStyle name="Normal 4 38" xfId="12790"/>
    <cellStyle name="Normal 4 39" xfId="12791"/>
    <cellStyle name="Normal 4 4" xfId="12792"/>
    <cellStyle name="Normal 4 40" xfId="12793"/>
    <cellStyle name="Normal 4 41" xfId="12794"/>
    <cellStyle name="Normal 4 42" xfId="12795"/>
    <cellStyle name="Normal 4 43" xfId="12796"/>
    <cellStyle name="Normal 4 43 2" xfId="12797"/>
    <cellStyle name="Normal 4 43 2 2" xfId="12798"/>
    <cellStyle name="Normal 4 43 2 2 2" xfId="12799"/>
    <cellStyle name="Normal 4 43 2 2 3" xfId="12800"/>
    <cellStyle name="Normal 4 43 2 2 4" xfId="12801"/>
    <cellStyle name="Normal 4 43 2 2 5" xfId="12802"/>
    <cellStyle name="Normal 4 43 2 2 6" xfId="12803"/>
    <cellStyle name="Normal 4 43 2 2 7" xfId="12804"/>
    <cellStyle name="Normal 4 43 2 2 8" xfId="12805"/>
    <cellStyle name="Normal 4 43 2 3" xfId="12806"/>
    <cellStyle name="Normal 4 43 2 4" xfId="12807"/>
    <cellStyle name="Normal 4 43 2 5" xfId="12808"/>
    <cellStyle name="Normal 4 43 2 6" xfId="12809"/>
    <cellStyle name="Normal 4 43 2 7" xfId="12810"/>
    <cellStyle name="Normal 4 43 2 8" xfId="12811"/>
    <cellStyle name="Normal 4 43 3" xfId="12812"/>
    <cellStyle name="Normal 4 43 4" xfId="12813"/>
    <cellStyle name="Normal 4 43 5" xfId="12814"/>
    <cellStyle name="Normal 4 43 6" xfId="12815"/>
    <cellStyle name="Normal 4 43 7" xfId="12816"/>
    <cellStyle name="Normal 4 43 8" xfId="12817"/>
    <cellStyle name="Normal 4 43 9" xfId="12818"/>
    <cellStyle name="Normal 4 44" xfId="12819"/>
    <cellStyle name="Normal 4 44 2" xfId="12820"/>
    <cellStyle name="Normal 4 44 3" xfId="12821"/>
    <cellStyle name="Normal 4 44 4" xfId="12822"/>
    <cellStyle name="Normal 4 44 5" xfId="12823"/>
    <cellStyle name="Normal 4 44 6" xfId="12824"/>
    <cellStyle name="Normal 4 44 7" xfId="12825"/>
    <cellStyle name="Normal 4 44 8" xfId="12826"/>
    <cellStyle name="Normal 4 45" xfId="12827"/>
    <cellStyle name="Normal 4 46" xfId="12828"/>
    <cellStyle name="Normal 4 47" xfId="12829"/>
    <cellStyle name="Normal 4 48" xfId="12830"/>
    <cellStyle name="Normal 4 49" xfId="12831"/>
    <cellStyle name="Normal 4 5" xfId="12832"/>
    <cellStyle name="Normal 4 50" xfId="12833"/>
    <cellStyle name="Normal 4 51" xfId="12834"/>
    <cellStyle name="Normal 4 52" xfId="12835"/>
    <cellStyle name="Normal 4 6" xfId="12836"/>
    <cellStyle name="Normal 4 7" xfId="12837"/>
    <cellStyle name="Normal 4 8" xfId="12838"/>
    <cellStyle name="Normal 4 9" xfId="12839"/>
    <cellStyle name="Normal 4 9 10" xfId="12840"/>
    <cellStyle name="Normal 4 9 11" xfId="12841"/>
    <cellStyle name="Normal 4 9 12" xfId="12842"/>
    <cellStyle name="Normal 4 9 13" xfId="12843"/>
    <cellStyle name="Normal 4 9 14" xfId="12844"/>
    <cellStyle name="Normal 4 9 15" xfId="12845"/>
    <cellStyle name="Normal 4 9 15 2" xfId="12846"/>
    <cellStyle name="Normal 4 9 15 2 2" xfId="12847"/>
    <cellStyle name="Normal 4 9 15 2 2 2" xfId="12848"/>
    <cellStyle name="Normal 4 9 15 2 2 3" xfId="12849"/>
    <cellStyle name="Normal 4 9 15 2 2 4" xfId="12850"/>
    <cellStyle name="Normal 4 9 15 2 2 5" xfId="12851"/>
    <cellStyle name="Normal 4 9 15 2 2 6" xfId="12852"/>
    <cellStyle name="Normal 4 9 15 2 2 7" xfId="12853"/>
    <cellStyle name="Normal 4 9 15 2 2 8" xfId="12854"/>
    <cellStyle name="Normal 4 9 15 2 3" xfId="12855"/>
    <cellStyle name="Normal 4 9 15 2 4" xfId="12856"/>
    <cellStyle name="Normal 4 9 15 2 5" xfId="12857"/>
    <cellStyle name="Normal 4 9 15 2 6" xfId="12858"/>
    <cellStyle name="Normal 4 9 15 2 7" xfId="12859"/>
    <cellStyle name="Normal 4 9 15 2 8" xfId="12860"/>
    <cellStyle name="Normal 4 9 15 3" xfId="12861"/>
    <cellStyle name="Normal 4 9 15 4" xfId="12862"/>
    <cellStyle name="Normal 4 9 15 5" xfId="12863"/>
    <cellStyle name="Normal 4 9 15 6" xfId="12864"/>
    <cellStyle name="Normal 4 9 15 7" xfId="12865"/>
    <cellStyle name="Normal 4 9 15 8" xfId="12866"/>
    <cellStyle name="Normal 4 9 15 9" xfId="12867"/>
    <cellStyle name="Normal 4 9 16" xfId="12868"/>
    <cellStyle name="Normal 4 9 16 2" xfId="12869"/>
    <cellStyle name="Normal 4 9 16 3" xfId="12870"/>
    <cellStyle name="Normal 4 9 16 4" xfId="12871"/>
    <cellStyle name="Normal 4 9 16 5" xfId="12872"/>
    <cellStyle name="Normal 4 9 16 6" xfId="12873"/>
    <cellStyle name="Normal 4 9 16 7" xfId="12874"/>
    <cellStyle name="Normal 4 9 16 8" xfId="12875"/>
    <cellStyle name="Normal 4 9 17" xfId="12876"/>
    <cellStyle name="Normal 4 9 18" xfId="12877"/>
    <cellStyle name="Normal 4 9 19" xfId="12878"/>
    <cellStyle name="Normal 4 9 2" xfId="12879"/>
    <cellStyle name="Normal 4 9 2 10" xfId="12880"/>
    <cellStyle name="Normal 4 9 2 11" xfId="12881"/>
    <cellStyle name="Normal 4 9 2 12" xfId="12882"/>
    <cellStyle name="Normal 4 9 2 13" xfId="12883"/>
    <cellStyle name="Normal 4 9 2 14" xfId="12884"/>
    <cellStyle name="Normal 4 9 2 15" xfId="12885"/>
    <cellStyle name="Normal 4 9 2 15 2" xfId="12886"/>
    <cellStyle name="Normal 4 9 2 15 2 2" xfId="12887"/>
    <cellStyle name="Normal 4 9 2 15 2 2 2" xfId="12888"/>
    <cellStyle name="Normal 4 9 2 15 2 2 3" xfId="12889"/>
    <cellStyle name="Normal 4 9 2 15 2 2 4" xfId="12890"/>
    <cellStyle name="Normal 4 9 2 15 2 2 5" xfId="12891"/>
    <cellStyle name="Normal 4 9 2 15 2 2 6" xfId="12892"/>
    <cellStyle name="Normal 4 9 2 15 2 2 7" xfId="12893"/>
    <cellStyle name="Normal 4 9 2 15 2 2 8" xfId="12894"/>
    <cellStyle name="Normal 4 9 2 15 2 3" xfId="12895"/>
    <cellStyle name="Normal 4 9 2 15 2 4" xfId="12896"/>
    <cellStyle name="Normal 4 9 2 15 2 5" xfId="12897"/>
    <cellStyle name="Normal 4 9 2 15 2 6" xfId="12898"/>
    <cellStyle name="Normal 4 9 2 15 2 7" xfId="12899"/>
    <cellStyle name="Normal 4 9 2 15 2 8" xfId="12900"/>
    <cellStyle name="Normal 4 9 2 15 3" xfId="12901"/>
    <cellStyle name="Normal 4 9 2 15 4" xfId="12902"/>
    <cellStyle name="Normal 4 9 2 15 5" xfId="12903"/>
    <cellStyle name="Normal 4 9 2 15 6" xfId="12904"/>
    <cellStyle name="Normal 4 9 2 15 7" xfId="12905"/>
    <cellStyle name="Normal 4 9 2 15 8" xfId="12906"/>
    <cellStyle name="Normal 4 9 2 15 9" xfId="12907"/>
    <cellStyle name="Normal 4 9 2 16" xfId="12908"/>
    <cellStyle name="Normal 4 9 2 16 2" xfId="12909"/>
    <cellStyle name="Normal 4 9 2 16 3" xfId="12910"/>
    <cellStyle name="Normal 4 9 2 16 4" xfId="12911"/>
    <cellStyle name="Normal 4 9 2 16 5" xfId="12912"/>
    <cellStyle name="Normal 4 9 2 16 6" xfId="12913"/>
    <cellStyle name="Normal 4 9 2 16 7" xfId="12914"/>
    <cellStyle name="Normal 4 9 2 16 8" xfId="12915"/>
    <cellStyle name="Normal 4 9 2 17" xfId="12916"/>
    <cellStyle name="Normal 4 9 2 18" xfId="12917"/>
    <cellStyle name="Normal 4 9 2 19" xfId="12918"/>
    <cellStyle name="Normal 4 9 2 2" xfId="12919"/>
    <cellStyle name="Normal 4 9 2 2 10" xfId="12920"/>
    <cellStyle name="Normal 4 9 2 2 10 2" xfId="12921"/>
    <cellStyle name="Normal 4 9 2 2 10 2 2" xfId="12922"/>
    <cellStyle name="Normal 4 9 2 2 10 2 2 2" xfId="12923"/>
    <cellStyle name="Normal 4 9 2 2 10 2 2 3" xfId="12924"/>
    <cellStyle name="Normal 4 9 2 2 10 2 2 4" xfId="12925"/>
    <cellStyle name="Normal 4 9 2 2 10 2 2 5" xfId="12926"/>
    <cellStyle name="Normal 4 9 2 2 10 2 2 6" xfId="12927"/>
    <cellStyle name="Normal 4 9 2 2 10 2 2 7" xfId="12928"/>
    <cellStyle name="Normal 4 9 2 2 10 2 2 8" xfId="12929"/>
    <cellStyle name="Normal 4 9 2 2 10 2 3" xfId="12930"/>
    <cellStyle name="Normal 4 9 2 2 10 2 4" xfId="12931"/>
    <cellStyle name="Normal 4 9 2 2 10 2 5" xfId="12932"/>
    <cellStyle name="Normal 4 9 2 2 10 2 6" xfId="12933"/>
    <cellStyle name="Normal 4 9 2 2 10 2 7" xfId="12934"/>
    <cellStyle name="Normal 4 9 2 2 10 2 8" xfId="12935"/>
    <cellStyle name="Normal 4 9 2 2 10 3" xfId="12936"/>
    <cellStyle name="Normal 4 9 2 2 10 4" xfId="12937"/>
    <cellStyle name="Normal 4 9 2 2 10 5" xfId="12938"/>
    <cellStyle name="Normal 4 9 2 2 10 6" xfId="12939"/>
    <cellStyle name="Normal 4 9 2 2 10 7" xfId="12940"/>
    <cellStyle name="Normal 4 9 2 2 10 8" xfId="12941"/>
    <cellStyle name="Normal 4 9 2 2 10 9" xfId="12942"/>
    <cellStyle name="Normal 4 9 2 2 11" xfId="12943"/>
    <cellStyle name="Normal 4 9 2 2 11 2" xfId="12944"/>
    <cellStyle name="Normal 4 9 2 2 11 3" xfId="12945"/>
    <cellStyle name="Normal 4 9 2 2 11 4" xfId="12946"/>
    <cellStyle name="Normal 4 9 2 2 11 5" xfId="12947"/>
    <cellStyle name="Normal 4 9 2 2 11 6" xfId="12948"/>
    <cellStyle name="Normal 4 9 2 2 11 7" xfId="12949"/>
    <cellStyle name="Normal 4 9 2 2 11 8" xfId="12950"/>
    <cellStyle name="Normal 4 9 2 2 12" xfId="12951"/>
    <cellStyle name="Normal 4 9 2 2 13" xfId="12952"/>
    <cellStyle name="Normal 4 9 2 2 14" xfId="12953"/>
    <cellStyle name="Normal 4 9 2 2 15" xfId="12954"/>
    <cellStyle name="Normal 4 9 2 2 16" xfId="12955"/>
    <cellStyle name="Normal 4 9 2 2 17" xfId="12956"/>
    <cellStyle name="Normal 4 9 2 2 2" xfId="12957"/>
    <cellStyle name="Normal 4 9 2 2 2 10" xfId="12958"/>
    <cellStyle name="Normal 4 9 2 2 2 10 2" xfId="12959"/>
    <cellStyle name="Normal 4 9 2 2 2 10 2 2" xfId="12960"/>
    <cellStyle name="Normal 4 9 2 2 2 10 2 2 2" xfId="12961"/>
    <cellStyle name="Normal 4 9 2 2 2 10 2 2 3" xfId="12962"/>
    <cellStyle name="Normal 4 9 2 2 2 10 2 2 4" xfId="12963"/>
    <cellStyle name="Normal 4 9 2 2 2 10 2 2 5" xfId="12964"/>
    <cellStyle name="Normal 4 9 2 2 2 10 2 2 6" xfId="12965"/>
    <cellStyle name="Normal 4 9 2 2 2 10 2 2 7" xfId="12966"/>
    <cellStyle name="Normal 4 9 2 2 2 10 2 2 8" xfId="12967"/>
    <cellStyle name="Normal 4 9 2 2 2 10 2 3" xfId="12968"/>
    <cellStyle name="Normal 4 9 2 2 2 10 2 4" xfId="12969"/>
    <cellStyle name="Normal 4 9 2 2 2 10 2 5" xfId="12970"/>
    <cellStyle name="Normal 4 9 2 2 2 10 2 6" xfId="12971"/>
    <cellStyle name="Normal 4 9 2 2 2 10 2 7" xfId="12972"/>
    <cellStyle name="Normal 4 9 2 2 2 10 2 8" xfId="12973"/>
    <cellStyle name="Normal 4 9 2 2 2 10 3" xfId="12974"/>
    <cellStyle name="Normal 4 9 2 2 2 10 4" xfId="12975"/>
    <cellStyle name="Normal 4 9 2 2 2 10 5" xfId="12976"/>
    <cellStyle name="Normal 4 9 2 2 2 10 6" xfId="12977"/>
    <cellStyle name="Normal 4 9 2 2 2 10 7" xfId="12978"/>
    <cellStyle name="Normal 4 9 2 2 2 10 8" xfId="12979"/>
    <cellStyle name="Normal 4 9 2 2 2 10 9" xfId="12980"/>
    <cellStyle name="Normal 4 9 2 2 2 11" xfId="12981"/>
    <cellStyle name="Normal 4 9 2 2 2 11 2" xfId="12982"/>
    <cellStyle name="Normal 4 9 2 2 2 11 3" xfId="12983"/>
    <cellStyle name="Normal 4 9 2 2 2 11 4" xfId="12984"/>
    <cellStyle name="Normal 4 9 2 2 2 11 5" xfId="12985"/>
    <cellStyle name="Normal 4 9 2 2 2 11 6" xfId="12986"/>
    <cellStyle name="Normal 4 9 2 2 2 11 7" xfId="12987"/>
    <cellStyle name="Normal 4 9 2 2 2 11 8" xfId="12988"/>
    <cellStyle name="Normal 4 9 2 2 2 12" xfId="12989"/>
    <cellStyle name="Normal 4 9 2 2 2 13" xfId="12990"/>
    <cellStyle name="Normal 4 9 2 2 2 14" xfId="12991"/>
    <cellStyle name="Normal 4 9 2 2 2 15" xfId="12992"/>
    <cellStyle name="Normal 4 9 2 2 2 16" xfId="12993"/>
    <cellStyle name="Normal 4 9 2 2 2 17" xfId="12994"/>
    <cellStyle name="Normal 4 9 2 2 2 2" xfId="12995"/>
    <cellStyle name="Normal 4 9 2 2 2 2 10" xfId="12996"/>
    <cellStyle name="Normal 4 9 2 2 2 2 2" xfId="12997"/>
    <cellStyle name="Normal 4 9 2 2 2 2 2 2" xfId="12998"/>
    <cellStyle name="Normal 4 9 2 2 2 2 2 2 2" xfId="12999"/>
    <cellStyle name="Normal 4 9 2 2 2 2 2 2 2 2" xfId="13000"/>
    <cellStyle name="Normal 4 9 2 2 2 2 2 2 2 3" xfId="13001"/>
    <cellStyle name="Normal 4 9 2 2 2 2 2 2 2 4" xfId="13002"/>
    <cellStyle name="Normal 4 9 2 2 2 2 2 2 2 5" xfId="13003"/>
    <cellStyle name="Normal 4 9 2 2 2 2 2 2 2 6" xfId="13004"/>
    <cellStyle name="Normal 4 9 2 2 2 2 2 2 2 7" xfId="13005"/>
    <cellStyle name="Normal 4 9 2 2 2 2 2 2 2 8" xfId="13006"/>
    <cellStyle name="Normal 4 9 2 2 2 2 2 2 3" xfId="13007"/>
    <cellStyle name="Normal 4 9 2 2 2 2 2 2 4" xfId="13008"/>
    <cellStyle name="Normal 4 9 2 2 2 2 2 2 5" xfId="13009"/>
    <cellStyle name="Normal 4 9 2 2 2 2 2 2 6" xfId="13010"/>
    <cellStyle name="Normal 4 9 2 2 2 2 2 2 7" xfId="13011"/>
    <cellStyle name="Normal 4 9 2 2 2 2 2 2 8" xfId="13012"/>
    <cellStyle name="Normal 4 9 2 2 2 2 2 3" xfId="13013"/>
    <cellStyle name="Normal 4 9 2 2 2 2 2 4" xfId="13014"/>
    <cellStyle name="Normal 4 9 2 2 2 2 2 5" xfId="13015"/>
    <cellStyle name="Normal 4 9 2 2 2 2 2 6" xfId="13016"/>
    <cellStyle name="Normal 4 9 2 2 2 2 2 7" xfId="13017"/>
    <cellStyle name="Normal 4 9 2 2 2 2 2 8" xfId="13018"/>
    <cellStyle name="Normal 4 9 2 2 2 2 2 9" xfId="13019"/>
    <cellStyle name="Normal 4 9 2 2 2 2 3" xfId="13020"/>
    <cellStyle name="Normal 4 9 2 2 2 2 4" xfId="13021"/>
    <cellStyle name="Normal 4 9 2 2 2 2 4 2" xfId="13022"/>
    <cellStyle name="Normal 4 9 2 2 2 2 4 3" xfId="13023"/>
    <cellStyle name="Normal 4 9 2 2 2 2 4 4" xfId="13024"/>
    <cellStyle name="Normal 4 9 2 2 2 2 4 5" xfId="13025"/>
    <cellStyle name="Normal 4 9 2 2 2 2 4 6" xfId="13026"/>
    <cellStyle name="Normal 4 9 2 2 2 2 4 7" xfId="13027"/>
    <cellStyle name="Normal 4 9 2 2 2 2 4 8" xfId="13028"/>
    <cellStyle name="Normal 4 9 2 2 2 2 5" xfId="13029"/>
    <cellStyle name="Normal 4 9 2 2 2 2 6" xfId="13030"/>
    <cellStyle name="Normal 4 9 2 2 2 2 7" xfId="13031"/>
    <cellStyle name="Normal 4 9 2 2 2 2 8" xfId="13032"/>
    <cellStyle name="Normal 4 9 2 2 2 2 9" xfId="13033"/>
    <cellStyle name="Normal 4 9 2 2 2 3" xfId="13034"/>
    <cellStyle name="Normal 4 9 2 2 2 4" xfId="13035"/>
    <cellStyle name="Normal 4 9 2 2 2 5" xfId="13036"/>
    <cellStyle name="Normal 4 9 2 2 2 6" xfId="13037"/>
    <cellStyle name="Normal 4 9 2 2 2 7" xfId="13038"/>
    <cellStyle name="Normal 4 9 2 2 2 8" xfId="13039"/>
    <cellStyle name="Normal 4 9 2 2 2 9" xfId="13040"/>
    <cellStyle name="Normal 4 9 2 2 3" xfId="13041"/>
    <cellStyle name="Normal 4 9 2 2 3 10" xfId="13042"/>
    <cellStyle name="Normal 4 9 2 2 3 2" xfId="13043"/>
    <cellStyle name="Normal 4 9 2 2 3 2 2" xfId="13044"/>
    <cellStyle name="Normal 4 9 2 2 3 2 2 2" xfId="13045"/>
    <cellStyle name="Normal 4 9 2 2 3 2 2 2 2" xfId="13046"/>
    <cellStyle name="Normal 4 9 2 2 3 2 2 2 3" xfId="13047"/>
    <cellStyle name="Normal 4 9 2 2 3 2 2 2 4" xfId="13048"/>
    <cellStyle name="Normal 4 9 2 2 3 2 2 2 5" xfId="13049"/>
    <cellStyle name="Normal 4 9 2 2 3 2 2 2 6" xfId="13050"/>
    <cellStyle name="Normal 4 9 2 2 3 2 2 2 7" xfId="13051"/>
    <cellStyle name="Normal 4 9 2 2 3 2 2 2 8" xfId="13052"/>
    <cellStyle name="Normal 4 9 2 2 3 2 2 3" xfId="13053"/>
    <cellStyle name="Normal 4 9 2 2 3 2 2 4" xfId="13054"/>
    <cellStyle name="Normal 4 9 2 2 3 2 2 5" xfId="13055"/>
    <cellStyle name="Normal 4 9 2 2 3 2 2 6" xfId="13056"/>
    <cellStyle name="Normal 4 9 2 2 3 2 2 7" xfId="13057"/>
    <cellStyle name="Normal 4 9 2 2 3 2 2 8" xfId="13058"/>
    <cellStyle name="Normal 4 9 2 2 3 2 3" xfId="13059"/>
    <cellStyle name="Normal 4 9 2 2 3 2 4" xfId="13060"/>
    <cellStyle name="Normal 4 9 2 2 3 2 5" xfId="13061"/>
    <cellStyle name="Normal 4 9 2 2 3 2 6" xfId="13062"/>
    <cellStyle name="Normal 4 9 2 2 3 2 7" xfId="13063"/>
    <cellStyle name="Normal 4 9 2 2 3 2 8" xfId="13064"/>
    <cellStyle name="Normal 4 9 2 2 3 2 9" xfId="13065"/>
    <cellStyle name="Normal 4 9 2 2 3 3" xfId="13066"/>
    <cellStyle name="Normal 4 9 2 2 3 4" xfId="13067"/>
    <cellStyle name="Normal 4 9 2 2 3 4 2" xfId="13068"/>
    <cellStyle name="Normal 4 9 2 2 3 4 3" xfId="13069"/>
    <cellStyle name="Normal 4 9 2 2 3 4 4" xfId="13070"/>
    <cellStyle name="Normal 4 9 2 2 3 4 5" xfId="13071"/>
    <cellStyle name="Normal 4 9 2 2 3 4 6" xfId="13072"/>
    <cellStyle name="Normal 4 9 2 2 3 4 7" xfId="13073"/>
    <cellStyle name="Normal 4 9 2 2 3 4 8" xfId="13074"/>
    <cellStyle name="Normal 4 9 2 2 3 5" xfId="13075"/>
    <cellStyle name="Normal 4 9 2 2 3 6" xfId="13076"/>
    <cellStyle name="Normal 4 9 2 2 3 7" xfId="13077"/>
    <cellStyle name="Normal 4 9 2 2 3 8" xfId="13078"/>
    <cellStyle name="Normal 4 9 2 2 3 9" xfId="13079"/>
    <cellStyle name="Normal 4 9 2 2 4" xfId="13080"/>
    <cellStyle name="Normal 4 9 2 2 5" xfId="13081"/>
    <cellStyle name="Normal 4 9 2 2 6" xfId="13082"/>
    <cellStyle name="Normal 4 9 2 2 7" xfId="13083"/>
    <cellStyle name="Normal 4 9 2 2 8" xfId="13084"/>
    <cellStyle name="Normal 4 9 2 2 9" xfId="13085"/>
    <cellStyle name="Normal 4 9 2 20" xfId="13086"/>
    <cellStyle name="Normal 4 9 2 21" xfId="13087"/>
    <cellStyle name="Normal 4 9 2 22" xfId="13088"/>
    <cellStyle name="Normal 4 9 2 3" xfId="13089"/>
    <cellStyle name="Normal 4 9 2 4" xfId="13090"/>
    <cellStyle name="Normal 4 9 2 5" xfId="13091"/>
    <cellStyle name="Normal 4 9 2 6" xfId="13092"/>
    <cellStyle name="Normal 4 9 2 7" xfId="13093"/>
    <cellStyle name="Normal 4 9 2 7 10" xfId="13094"/>
    <cellStyle name="Normal 4 9 2 7 2" xfId="13095"/>
    <cellStyle name="Normal 4 9 2 7 2 2" xfId="13096"/>
    <cellStyle name="Normal 4 9 2 7 2 2 2" xfId="13097"/>
    <cellStyle name="Normal 4 9 2 7 2 2 2 2" xfId="13098"/>
    <cellStyle name="Normal 4 9 2 7 2 2 2 3" xfId="13099"/>
    <cellStyle name="Normal 4 9 2 7 2 2 2 4" xfId="13100"/>
    <cellStyle name="Normal 4 9 2 7 2 2 2 5" xfId="13101"/>
    <cellStyle name="Normal 4 9 2 7 2 2 2 6" xfId="13102"/>
    <cellStyle name="Normal 4 9 2 7 2 2 2 7" xfId="13103"/>
    <cellStyle name="Normal 4 9 2 7 2 2 2 8" xfId="13104"/>
    <cellStyle name="Normal 4 9 2 7 2 2 3" xfId="13105"/>
    <cellStyle name="Normal 4 9 2 7 2 2 4" xfId="13106"/>
    <cellStyle name="Normal 4 9 2 7 2 2 5" xfId="13107"/>
    <cellStyle name="Normal 4 9 2 7 2 2 6" xfId="13108"/>
    <cellStyle name="Normal 4 9 2 7 2 2 7" xfId="13109"/>
    <cellStyle name="Normal 4 9 2 7 2 2 8" xfId="13110"/>
    <cellStyle name="Normal 4 9 2 7 2 3" xfId="13111"/>
    <cellStyle name="Normal 4 9 2 7 2 4" xfId="13112"/>
    <cellStyle name="Normal 4 9 2 7 2 5" xfId="13113"/>
    <cellStyle name="Normal 4 9 2 7 2 6" xfId="13114"/>
    <cellStyle name="Normal 4 9 2 7 2 7" xfId="13115"/>
    <cellStyle name="Normal 4 9 2 7 2 8" xfId="13116"/>
    <cellStyle name="Normal 4 9 2 7 2 9" xfId="13117"/>
    <cellStyle name="Normal 4 9 2 7 3" xfId="13118"/>
    <cellStyle name="Normal 4 9 2 7 4" xfId="13119"/>
    <cellStyle name="Normal 4 9 2 7 4 2" xfId="13120"/>
    <cellStyle name="Normal 4 9 2 7 4 3" xfId="13121"/>
    <cellStyle name="Normal 4 9 2 7 4 4" xfId="13122"/>
    <cellStyle name="Normal 4 9 2 7 4 5" xfId="13123"/>
    <cellStyle name="Normal 4 9 2 7 4 6" xfId="13124"/>
    <cellStyle name="Normal 4 9 2 7 4 7" xfId="13125"/>
    <cellStyle name="Normal 4 9 2 7 4 8" xfId="13126"/>
    <cellStyle name="Normal 4 9 2 7 5" xfId="13127"/>
    <cellStyle name="Normal 4 9 2 7 6" xfId="13128"/>
    <cellStyle name="Normal 4 9 2 7 7" xfId="13129"/>
    <cellStyle name="Normal 4 9 2 7 8" xfId="13130"/>
    <cellStyle name="Normal 4 9 2 7 9" xfId="13131"/>
    <cellStyle name="Normal 4 9 2 8" xfId="13132"/>
    <cellStyle name="Normal 4 9 2 9" xfId="13133"/>
    <cellStyle name="Normal 4 9 20" xfId="13134"/>
    <cellStyle name="Normal 4 9 21" xfId="13135"/>
    <cellStyle name="Normal 4 9 22" xfId="13136"/>
    <cellStyle name="Normal 4 9 3" xfId="13137"/>
    <cellStyle name="Normal 4 9 3 10" xfId="13138"/>
    <cellStyle name="Normal 4 9 3 10 2" xfId="13139"/>
    <cellStyle name="Normal 4 9 3 10 2 2" xfId="13140"/>
    <cellStyle name="Normal 4 9 3 10 2 2 2" xfId="13141"/>
    <cellStyle name="Normal 4 9 3 10 2 2 3" xfId="13142"/>
    <cellStyle name="Normal 4 9 3 10 2 2 4" xfId="13143"/>
    <cellStyle name="Normal 4 9 3 10 2 2 5" xfId="13144"/>
    <cellStyle name="Normal 4 9 3 10 2 2 6" xfId="13145"/>
    <cellStyle name="Normal 4 9 3 10 2 2 7" xfId="13146"/>
    <cellStyle name="Normal 4 9 3 10 2 2 8" xfId="13147"/>
    <cellStyle name="Normal 4 9 3 10 2 3" xfId="13148"/>
    <cellStyle name="Normal 4 9 3 10 2 4" xfId="13149"/>
    <cellStyle name="Normal 4 9 3 10 2 5" xfId="13150"/>
    <cellStyle name="Normal 4 9 3 10 2 6" xfId="13151"/>
    <cellStyle name="Normal 4 9 3 10 2 7" xfId="13152"/>
    <cellStyle name="Normal 4 9 3 10 2 8" xfId="13153"/>
    <cellStyle name="Normal 4 9 3 10 3" xfId="13154"/>
    <cellStyle name="Normal 4 9 3 10 4" xfId="13155"/>
    <cellStyle name="Normal 4 9 3 10 5" xfId="13156"/>
    <cellStyle name="Normal 4 9 3 10 6" xfId="13157"/>
    <cellStyle name="Normal 4 9 3 10 7" xfId="13158"/>
    <cellStyle name="Normal 4 9 3 10 8" xfId="13159"/>
    <cellStyle name="Normal 4 9 3 10 9" xfId="13160"/>
    <cellStyle name="Normal 4 9 3 11" xfId="13161"/>
    <cellStyle name="Normal 4 9 3 11 2" xfId="13162"/>
    <cellStyle name="Normal 4 9 3 11 3" xfId="13163"/>
    <cellStyle name="Normal 4 9 3 11 4" xfId="13164"/>
    <cellStyle name="Normal 4 9 3 11 5" xfId="13165"/>
    <cellStyle name="Normal 4 9 3 11 6" xfId="13166"/>
    <cellStyle name="Normal 4 9 3 11 7" xfId="13167"/>
    <cellStyle name="Normal 4 9 3 11 8" xfId="13168"/>
    <cellStyle name="Normal 4 9 3 12" xfId="13169"/>
    <cellStyle name="Normal 4 9 3 13" xfId="13170"/>
    <cellStyle name="Normal 4 9 3 14" xfId="13171"/>
    <cellStyle name="Normal 4 9 3 15" xfId="13172"/>
    <cellStyle name="Normal 4 9 3 16" xfId="13173"/>
    <cellStyle name="Normal 4 9 3 17" xfId="13174"/>
    <cellStyle name="Normal 4 9 3 2" xfId="13175"/>
    <cellStyle name="Normal 4 9 3 2 10" xfId="13176"/>
    <cellStyle name="Normal 4 9 3 2 10 2" xfId="13177"/>
    <cellStyle name="Normal 4 9 3 2 10 2 2" xfId="13178"/>
    <cellStyle name="Normal 4 9 3 2 10 2 2 2" xfId="13179"/>
    <cellStyle name="Normal 4 9 3 2 10 2 2 3" xfId="13180"/>
    <cellStyle name="Normal 4 9 3 2 10 2 2 4" xfId="13181"/>
    <cellStyle name="Normal 4 9 3 2 10 2 2 5" xfId="13182"/>
    <cellStyle name="Normal 4 9 3 2 10 2 2 6" xfId="13183"/>
    <cellStyle name="Normal 4 9 3 2 10 2 2 7" xfId="13184"/>
    <cellStyle name="Normal 4 9 3 2 10 2 2 8" xfId="13185"/>
    <cellStyle name="Normal 4 9 3 2 10 2 3" xfId="13186"/>
    <cellStyle name="Normal 4 9 3 2 10 2 4" xfId="13187"/>
    <cellStyle name="Normal 4 9 3 2 10 2 5" xfId="13188"/>
    <cellStyle name="Normal 4 9 3 2 10 2 6" xfId="13189"/>
    <cellStyle name="Normal 4 9 3 2 10 2 7" xfId="13190"/>
    <cellStyle name="Normal 4 9 3 2 10 2 8" xfId="13191"/>
    <cellStyle name="Normal 4 9 3 2 10 3" xfId="13192"/>
    <cellStyle name="Normal 4 9 3 2 10 4" xfId="13193"/>
    <cellStyle name="Normal 4 9 3 2 10 5" xfId="13194"/>
    <cellStyle name="Normal 4 9 3 2 10 6" xfId="13195"/>
    <cellStyle name="Normal 4 9 3 2 10 7" xfId="13196"/>
    <cellStyle name="Normal 4 9 3 2 10 8" xfId="13197"/>
    <cellStyle name="Normal 4 9 3 2 10 9" xfId="13198"/>
    <cellStyle name="Normal 4 9 3 2 11" xfId="13199"/>
    <cellStyle name="Normal 4 9 3 2 11 2" xfId="13200"/>
    <cellStyle name="Normal 4 9 3 2 11 3" xfId="13201"/>
    <cellStyle name="Normal 4 9 3 2 11 4" xfId="13202"/>
    <cellStyle name="Normal 4 9 3 2 11 5" xfId="13203"/>
    <cellStyle name="Normal 4 9 3 2 11 6" xfId="13204"/>
    <cellStyle name="Normal 4 9 3 2 11 7" xfId="13205"/>
    <cellStyle name="Normal 4 9 3 2 11 8" xfId="13206"/>
    <cellStyle name="Normal 4 9 3 2 12" xfId="13207"/>
    <cellStyle name="Normal 4 9 3 2 13" xfId="13208"/>
    <cellStyle name="Normal 4 9 3 2 14" xfId="13209"/>
    <cellStyle name="Normal 4 9 3 2 15" xfId="13210"/>
    <cellStyle name="Normal 4 9 3 2 16" xfId="13211"/>
    <cellStyle name="Normal 4 9 3 2 17" xfId="13212"/>
    <cellStyle name="Normal 4 9 3 2 2" xfId="13213"/>
    <cellStyle name="Normal 4 9 3 2 2 10" xfId="13214"/>
    <cellStyle name="Normal 4 9 3 2 2 2" xfId="13215"/>
    <cellStyle name="Normal 4 9 3 2 2 2 2" xfId="13216"/>
    <cellStyle name="Normal 4 9 3 2 2 2 2 2" xfId="13217"/>
    <cellStyle name="Normal 4 9 3 2 2 2 2 2 2" xfId="13218"/>
    <cellStyle name="Normal 4 9 3 2 2 2 2 2 3" xfId="13219"/>
    <cellStyle name="Normal 4 9 3 2 2 2 2 2 4" xfId="13220"/>
    <cellStyle name="Normal 4 9 3 2 2 2 2 2 5" xfId="13221"/>
    <cellStyle name="Normal 4 9 3 2 2 2 2 2 6" xfId="13222"/>
    <cellStyle name="Normal 4 9 3 2 2 2 2 2 7" xfId="13223"/>
    <cellStyle name="Normal 4 9 3 2 2 2 2 2 8" xfId="13224"/>
    <cellStyle name="Normal 4 9 3 2 2 2 2 3" xfId="13225"/>
    <cellStyle name="Normal 4 9 3 2 2 2 2 4" xfId="13226"/>
    <cellStyle name="Normal 4 9 3 2 2 2 2 5" xfId="13227"/>
    <cellStyle name="Normal 4 9 3 2 2 2 2 6" xfId="13228"/>
    <cellStyle name="Normal 4 9 3 2 2 2 2 7" xfId="13229"/>
    <cellStyle name="Normal 4 9 3 2 2 2 2 8" xfId="13230"/>
    <cellStyle name="Normal 4 9 3 2 2 2 3" xfId="13231"/>
    <cellStyle name="Normal 4 9 3 2 2 2 4" xfId="13232"/>
    <cellStyle name="Normal 4 9 3 2 2 2 5" xfId="13233"/>
    <cellStyle name="Normal 4 9 3 2 2 2 6" xfId="13234"/>
    <cellStyle name="Normal 4 9 3 2 2 2 7" xfId="13235"/>
    <cellStyle name="Normal 4 9 3 2 2 2 8" xfId="13236"/>
    <cellStyle name="Normal 4 9 3 2 2 2 9" xfId="13237"/>
    <cellStyle name="Normal 4 9 3 2 2 3" xfId="13238"/>
    <cellStyle name="Normal 4 9 3 2 2 4" xfId="13239"/>
    <cellStyle name="Normal 4 9 3 2 2 4 2" xfId="13240"/>
    <cellStyle name="Normal 4 9 3 2 2 4 3" xfId="13241"/>
    <cellStyle name="Normal 4 9 3 2 2 4 4" xfId="13242"/>
    <cellStyle name="Normal 4 9 3 2 2 4 5" xfId="13243"/>
    <cellStyle name="Normal 4 9 3 2 2 4 6" xfId="13244"/>
    <cellStyle name="Normal 4 9 3 2 2 4 7" xfId="13245"/>
    <cellStyle name="Normal 4 9 3 2 2 4 8" xfId="13246"/>
    <cellStyle name="Normal 4 9 3 2 2 5" xfId="13247"/>
    <cellStyle name="Normal 4 9 3 2 2 6" xfId="13248"/>
    <cellStyle name="Normal 4 9 3 2 2 7" xfId="13249"/>
    <cellStyle name="Normal 4 9 3 2 2 8" xfId="13250"/>
    <cellStyle name="Normal 4 9 3 2 2 9" xfId="13251"/>
    <cellStyle name="Normal 4 9 3 2 3" xfId="13252"/>
    <cellStyle name="Normal 4 9 3 2 4" xfId="13253"/>
    <cellStyle name="Normal 4 9 3 2 5" xfId="13254"/>
    <cellStyle name="Normal 4 9 3 2 6" xfId="13255"/>
    <cellStyle name="Normal 4 9 3 2 7" xfId="13256"/>
    <cellStyle name="Normal 4 9 3 2 8" xfId="13257"/>
    <cellStyle name="Normal 4 9 3 2 9" xfId="13258"/>
    <cellStyle name="Normal 4 9 3 3" xfId="13259"/>
    <cellStyle name="Normal 4 9 3 3 10" xfId="13260"/>
    <cellStyle name="Normal 4 9 3 3 2" xfId="13261"/>
    <cellStyle name="Normal 4 9 3 3 2 2" xfId="13262"/>
    <cellStyle name="Normal 4 9 3 3 2 2 2" xfId="13263"/>
    <cellStyle name="Normal 4 9 3 3 2 2 2 2" xfId="13264"/>
    <cellStyle name="Normal 4 9 3 3 2 2 2 3" xfId="13265"/>
    <cellStyle name="Normal 4 9 3 3 2 2 2 4" xfId="13266"/>
    <cellStyle name="Normal 4 9 3 3 2 2 2 5" xfId="13267"/>
    <cellStyle name="Normal 4 9 3 3 2 2 2 6" xfId="13268"/>
    <cellStyle name="Normal 4 9 3 3 2 2 2 7" xfId="13269"/>
    <cellStyle name="Normal 4 9 3 3 2 2 2 8" xfId="13270"/>
    <cellStyle name="Normal 4 9 3 3 2 2 3" xfId="13271"/>
    <cellStyle name="Normal 4 9 3 3 2 2 4" xfId="13272"/>
    <cellStyle name="Normal 4 9 3 3 2 2 5" xfId="13273"/>
    <cellStyle name="Normal 4 9 3 3 2 2 6" xfId="13274"/>
    <cellStyle name="Normal 4 9 3 3 2 2 7" xfId="13275"/>
    <cellStyle name="Normal 4 9 3 3 2 2 8" xfId="13276"/>
    <cellStyle name="Normal 4 9 3 3 2 3" xfId="13277"/>
    <cellStyle name="Normal 4 9 3 3 2 4" xfId="13278"/>
    <cellStyle name="Normal 4 9 3 3 2 5" xfId="13279"/>
    <cellStyle name="Normal 4 9 3 3 2 6" xfId="13280"/>
    <cellStyle name="Normal 4 9 3 3 2 7" xfId="13281"/>
    <cellStyle name="Normal 4 9 3 3 2 8" xfId="13282"/>
    <cellStyle name="Normal 4 9 3 3 2 9" xfId="13283"/>
    <cellStyle name="Normal 4 9 3 3 3" xfId="13284"/>
    <cellStyle name="Normal 4 9 3 3 4" xfId="13285"/>
    <cellStyle name="Normal 4 9 3 3 4 2" xfId="13286"/>
    <cellStyle name="Normal 4 9 3 3 4 3" xfId="13287"/>
    <cellStyle name="Normal 4 9 3 3 4 4" xfId="13288"/>
    <cellStyle name="Normal 4 9 3 3 4 5" xfId="13289"/>
    <cellStyle name="Normal 4 9 3 3 4 6" xfId="13290"/>
    <cellStyle name="Normal 4 9 3 3 4 7" xfId="13291"/>
    <cellStyle name="Normal 4 9 3 3 4 8" xfId="13292"/>
    <cellStyle name="Normal 4 9 3 3 5" xfId="13293"/>
    <cellStyle name="Normal 4 9 3 3 6" xfId="13294"/>
    <cellStyle name="Normal 4 9 3 3 7" xfId="13295"/>
    <cellStyle name="Normal 4 9 3 3 8" xfId="13296"/>
    <cellStyle name="Normal 4 9 3 3 9" xfId="13297"/>
    <cellStyle name="Normal 4 9 3 4" xfId="13298"/>
    <cellStyle name="Normal 4 9 3 5" xfId="13299"/>
    <cellStyle name="Normal 4 9 3 6" xfId="13300"/>
    <cellStyle name="Normal 4 9 3 7" xfId="13301"/>
    <cellStyle name="Normal 4 9 3 8" xfId="13302"/>
    <cellStyle name="Normal 4 9 3 9" xfId="13303"/>
    <cellStyle name="Normal 4 9 4" xfId="13304"/>
    <cellStyle name="Normal 4 9 5" xfId="13305"/>
    <cellStyle name="Normal 4 9 6" xfId="13306"/>
    <cellStyle name="Normal 4 9 7" xfId="13307"/>
    <cellStyle name="Normal 4 9 7 10" xfId="13308"/>
    <cellStyle name="Normal 4 9 7 2" xfId="13309"/>
    <cellStyle name="Normal 4 9 7 2 2" xfId="13310"/>
    <cellStyle name="Normal 4 9 7 2 2 2" xfId="13311"/>
    <cellStyle name="Normal 4 9 7 2 2 2 2" xfId="13312"/>
    <cellStyle name="Normal 4 9 7 2 2 2 3" xfId="13313"/>
    <cellStyle name="Normal 4 9 7 2 2 2 4" xfId="13314"/>
    <cellStyle name="Normal 4 9 7 2 2 2 5" xfId="13315"/>
    <cellStyle name="Normal 4 9 7 2 2 2 6" xfId="13316"/>
    <cellStyle name="Normal 4 9 7 2 2 2 7" xfId="13317"/>
    <cellStyle name="Normal 4 9 7 2 2 2 8" xfId="13318"/>
    <cellStyle name="Normal 4 9 7 2 2 3" xfId="13319"/>
    <cellStyle name="Normal 4 9 7 2 2 4" xfId="13320"/>
    <cellStyle name="Normal 4 9 7 2 2 5" xfId="13321"/>
    <cellStyle name="Normal 4 9 7 2 2 6" xfId="13322"/>
    <cellStyle name="Normal 4 9 7 2 2 7" xfId="13323"/>
    <cellStyle name="Normal 4 9 7 2 2 8" xfId="13324"/>
    <cellStyle name="Normal 4 9 7 2 3" xfId="13325"/>
    <cellStyle name="Normal 4 9 7 2 4" xfId="13326"/>
    <cellStyle name="Normal 4 9 7 2 5" xfId="13327"/>
    <cellStyle name="Normal 4 9 7 2 6" xfId="13328"/>
    <cellStyle name="Normal 4 9 7 2 7" xfId="13329"/>
    <cellStyle name="Normal 4 9 7 2 8" xfId="13330"/>
    <cellStyle name="Normal 4 9 7 2 9" xfId="13331"/>
    <cellStyle name="Normal 4 9 7 3" xfId="13332"/>
    <cellStyle name="Normal 4 9 7 4" xfId="13333"/>
    <cellStyle name="Normal 4 9 7 4 2" xfId="13334"/>
    <cellStyle name="Normal 4 9 7 4 3" xfId="13335"/>
    <cellStyle name="Normal 4 9 7 4 4" xfId="13336"/>
    <cellStyle name="Normal 4 9 7 4 5" xfId="13337"/>
    <cellStyle name="Normal 4 9 7 4 6" xfId="13338"/>
    <cellStyle name="Normal 4 9 7 4 7" xfId="13339"/>
    <cellStyle name="Normal 4 9 7 4 8" xfId="13340"/>
    <cellStyle name="Normal 4 9 7 5" xfId="13341"/>
    <cellStyle name="Normal 4 9 7 6" xfId="13342"/>
    <cellStyle name="Normal 4 9 7 7" xfId="13343"/>
    <cellStyle name="Normal 4 9 7 8" xfId="13344"/>
    <cellStyle name="Normal 4 9 7 9" xfId="13345"/>
    <cellStyle name="Normal 4 9 8" xfId="13346"/>
    <cellStyle name="Normal 4 9 9" xfId="13347"/>
    <cellStyle name="Normal 40" xfId="13348"/>
    <cellStyle name="Normal 40 10" xfId="13349"/>
    <cellStyle name="Normal 40 2" xfId="13350"/>
    <cellStyle name="Normal 40 3" xfId="13351"/>
    <cellStyle name="Normal 40 4" xfId="13352"/>
    <cellStyle name="Normal 40 5" xfId="13353"/>
    <cellStyle name="Normal 40 6" xfId="13354"/>
    <cellStyle name="Normal 40 7" xfId="13355"/>
    <cellStyle name="Normal 40 8" xfId="13356"/>
    <cellStyle name="Normal 40 9" xfId="13357"/>
    <cellStyle name="Normal 41" xfId="13358"/>
    <cellStyle name="Normal 41 10" xfId="13359"/>
    <cellStyle name="Normal 41 2" xfId="13360"/>
    <cellStyle name="Normal 41 3" xfId="13361"/>
    <cellStyle name="Normal 41 4" xfId="13362"/>
    <cellStyle name="Normal 41 5" xfId="13363"/>
    <cellStyle name="Normal 41 6" xfId="13364"/>
    <cellStyle name="Normal 41 7" xfId="13365"/>
    <cellStyle name="Normal 41 8" xfId="13366"/>
    <cellStyle name="Normal 41 9" xfId="13367"/>
    <cellStyle name="Normal 42" xfId="13368"/>
    <cellStyle name="Normal 42 10" xfId="13369"/>
    <cellStyle name="Normal 42 2" xfId="13370"/>
    <cellStyle name="Normal 42 3" xfId="13371"/>
    <cellStyle name="Normal 42 4" xfId="13372"/>
    <cellStyle name="Normal 42 5" xfId="13373"/>
    <cellStyle name="Normal 42 6" xfId="13374"/>
    <cellStyle name="Normal 42 7" xfId="13375"/>
    <cellStyle name="Normal 42 8" xfId="13376"/>
    <cellStyle name="Normal 42 9" xfId="13377"/>
    <cellStyle name="Normal 43" xfId="13378"/>
    <cellStyle name="Normal 43 10" xfId="13379"/>
    <cellStyle name="Normal 43 2" xfId="13380"/>
    <cellStyle name="Normal 43 3" xfId="13381"/>
    <cellStyle name="Normal 43 4" xfId="13382"/>
    <cellStyle name="Normal 43 5" xfId="13383"/>
    <cellStyle name="Normal 43 6" xfId="13384"/>
    <cellStyle name="Normal 43 7" xfId="13385"/>
    <cellStyle name="Normal 43 8" xfId="13386"/>
    <cellStyle name="Normal 43 9" xfId="13387"/>
    <cellStyle name="Normal 44" xfId="13388"/>
    <cellStyle name="Normal 44 10" xfId="13389"/>
    <cellStyle name="Normal 44 2" xfId="13390"/>
    <cellStyle name="Normal 44 3" xfId="13391"/>
    <cellStyle name="Normal 44 4" xfId="13392"/>
    <cellStyle name="Normal 44 5" xfId="13393"/>
    <cellStyle name="Normal 44 6" xfId="13394"/>
    <cellStyle name="Normal 44 7" xfId="13395"/>
    <cellStyle name="Normal 44 8" xfId="13396"/>
    <cellStyle name="Normal 44 9" xfId="13397"/>
    <cellStyle name="Normal 45" xfId="13398"/>
    <cellStyle name="Normal 45 10" xfId="13399"/>
    <cellStyle name="Normal 45 2" xfId="13400"/>
    <cellStyle name="Normal 45 3" xfId="13401"/>
    <cellStyle name="Normal 45 4" xfId="13402"/>
    <cellStyle name="Normal 45 5" xfId="13403"/>
    <cellStyle name="Normal 45 6" xfId="13404"/>
    <cellStyle name="Normal 45 7" xfId="13405"/>
    <cellStyle name="Normal 45 8" xfId="13406"/>
    <cellStyle name="Normal 45 9" xfId="13407"/>
    <cellStyle name="Normal 46" xfId="13408"/>
    <cellStyle name="Normal 46 10" xfId="13409"/>
    <cellStyle name="Normal 46 2" xfId="13410"/>
    <cellStyle name="Normal 46 3" xfId="13411"/>
    <cellStyle name="Normal 46 4" xfId="13412"/>
    <cellStyle name="Normal 46 5" xfId="13413"/>
    <cellStyle name="Normal 46 6" xfId="13414"/>
    <cellStyle name="Normal 46 7" xfId="13415"/>
    <cellStyle name="Normal 46 8" xfId="13416"/>
    <cellStyle name="Normal 46 9" xfId="13417"/>
    <cellStyle name="Normal 47" xfId="13418"/>
    <cellStyle name="Normal 47 10" xfId="13419"/>
    <cellStyle name="Normal 47 2" xfId="13420"/>
    <cellStyle name="Normal 47 3" xfId="13421"/>
    <cellStyle name="Normal 47 4" xfId="13422"/>
    <cellStyle name="Normal 47 5" xfId="13423"/>
    <cellStyle name="Normal 47 6" xfId="13424"/>
    <cellStyle name="Normal 47 7" xfId="13425"/>
    <cellStyle name="Normal 47 8" xfId="13426"/>
    <cellStyle name="Normal 47 9" xfId="13427"/>
    <cellStyle name="Normal 48" xfId="13428"/>
    <cellStyle name="Normal 48 2" xfId="13429"/>
    <cellStyle name="Normal 48 2 2" xfId="13430"/>
    <cellStyle name="Normal 48 2 2 2" xfId="13431"/>
    <cellStyle name="Normal 48 2 2 3" xfId="13432"/>
    <cellStyle name="Normal 48 2 2 4" xfId="13433"/>
    <cellStyle name="Normal 48 2 2 5" xfId="13434"/>
    <cellStyle name="Normal 48 2 2 6" xfId="13435"/>
    <cellStyle name="Normal 48 2 2 7" xfId="13436"/>
    <cellStyle name="Normal 48 2 2 8" xfId="13437"/>
    <cellStyle name="Normal 48 2 3" xfId="13438"/>
    <cellStyle name="Normal 48 2 4" xfId="13439"/>
    <cellStyle name="Normal 48 2 5" xfId="13440"/>
    <cellStyle name="Normal 48 2 6" xfId="13441"/>
    <cellStyle name="Normal 48 2 7" xfId="13442"/>
    <cellStyle name="Normal 48 2 8" xfId="13443"/>
    <cellStyle name="Normal 48 3" xfId="13444"/>
    <cellStyle name="Normal 48 4" xfId="13445"/>
    <cellStyle name="Normal 48 5" xfId="13446"/>
    <cellStyle name="Normal 48 6" xfId="13447"/>
    <cellStyle name="Normal 49" xfId="13448"/>
    <cellStyle name="Normal 49 2" xfId="13449"/>
    <cellStyle name="Normal 49 3" xfId="13450"/>
    <cellStyle name="Normal 49 4" xfId="13451"/>
    <cellStyle name="Normal 49 5" xfId="13452"/>
    <cellStyle name="Normal 49 6" xfId="13453"/>
    <cellStyle name="Normal 49 7" xfId="13454"/>
    <cellStyle name="Normal 49 8" xfId="13455"/>
    <cellStyle name="Normal 49 9" xfId="13456"/>
    <cellStyle name="Normal 5" xfId="13457"/>
    <cellStyle name="Normal 5 2" xfId="13458"/>
    <cellStyle name="Normal 5 3" xfId="13459"/>
    <cellStyle name="Normal 5 4" xfId="13460"/>
    <cellStyle name="Normal 5 5" xfId="13461"/>
    <cellStyle name="Normal 5 6" xfId="13737"/>
    <cellStyle name="Normal 50" xfId="13462"/>
    <cellStyle name="Normal 50 2" xfId="13463"/>
    <cellStyle name="Normal 51" xfId="13464"/>
    <cellStyle name="Normal 51 2" xfId="13465"/>
    <cellStyle name="Normal 52" xfId="13466"/>
    <cellStyle name="Normal 52 2" xfId="13467"/>
    <cellStyle name="Normal 53" xfId="13468"/>
    <cellStyle name="Normal 53 2" xfId="13469"/>
    <cellStyle name="Normal 54" xfId="13767"/>
    <cellStyle name="Normal 55" xfId="13470"/>
    <cellStyle name="Normal 55 2" xfId="13471"/>
    <cellStyle name="Normal 56" xfId="13903"/>
    <cellStyle name="Normal 57" xfId="13904"/>
    <cellStyle name="Normal 58" xfId="13905"/>
    <cellStyle name="Normal 59" xfId="13906"/>
    <cellStyle name="Normal 6" xfId="13472"/>
    <cellStyle name="Normal 6 10" xfId="13473"/>
    <cellStyle name="Normal 6 11" xfId="13474"/>
    <cellStyle name="Normal 6 12" xfId="13475"/>
    <cellStyle name="Normal 6 13" xfId="13476"/>
    <cellStyle name="Normal 6 14" xfId="13477"/>
    <cellStyle name="Normal 6 15" xfId="13478"/>
    <cellStyle name="Normal 6 16" xfId="13479"/>
    <cellStyle name="Normal 6 17" xfId="13480"/>
    <cellStyle name="Normal 6 18" xfId="13481"/>
    <cellStyle name="Normal 6 19" xfId="13482"/>
    <cellStyle name="Normal 6 2" xfId="13483"/>
    <cellStyle name="Normal 6 20" xfId="13484"/>
    <cellStyle name="Normal 6 21" xfId="13485"/>
    <cellStyle name="Normal 6 22" xfId="13486"/>
    <cellStyle name="Normal 6 23" xfId="13487"/>
    <cellStyle name="Normal 6 24" xfId="13488"/>
    <cellStyle name="Normal 6 25" xfId="13489"/>
    <cellStyle name="Normal 6 26" xfId="13490"/>
    <cellStyle name="Normal 6 27" xfId="13491"/>
    <cellStyle name="Normal 6 28" xfId="13492"/>
    <cellStyle name="Normal 6 29" xfId="13493"/>
    <cellStyle name="Normal 6 3" xfId="13494"/>
    <cellStyle name="Normal 6 30" xfId="13495"/>
    <cellStyle name="Normal 6 31" xfId="13496"/>
    <cellStyle name="Normal 6 32" xfId="13497"/>
    <cellStyle name="Normal 6 33" xfId="13498"/>
    <cellStyle name="Normal 6 34" xfId="13499"/>
    <cellStyle name="Normal 6 35" xfId="13500"/>
    <cellStyle name="Normal 6 36" xfId="13501"/>
    <cellStyle name="Normal 6 37" xfId="13502"/>
    <cellStyle name="Normal 6 38" xfId="13503"/>
    <cellStyle name="Normal 6 39" xfId="13504"/>
    <cellStyle name="Normal 6 4" xfId="13505"/>
    <cellStyle name="Normal 6 40" xfId="13506"/>
    <cellStyle name="Normal 6 41" xfId="13507"/>
    <cellStyle name="Normal 6 42" xfId="13508"/>
    <cellStyle name="Normal 6 43" xfId="13509"/>
    <cellStyle name="Normal 6 44" xfId="13510"/>
    <cellStyle name="Normal 6 45" xfId="13738"/>
    <cellStyle name="Normal 6 5" xfId="13511"/>
    <cellStyle name="Normal 6 6" xfId="13512"/>
    <cellStyle name="Normal 6 7" xfId="13513"/>
    <cellStyle name="Normal 6 8" xfId="13514"/>
    <cellStyle name="Normal 6 9" xfId="13515"/>
    <cellStyle name="Normal 60" xfId="13907"/>
    <cellStyle name="Normal 61" xfId="13893"/>
    <cellStyle name="Normal 7" xfId="13516"/>
    <cellStyle name="Normal 7 10" xfId="13517"/>
    <cellStyle name="Normal 7 11" xfId="13518"/>
    <cellStyle name="Normal 7 12" xfId="13519"/>
    <cellStyle name="Normal 7 13" xfId="13520"/>
    <cellStyle name="Normal 7 14" xfId="13521"/>
    <cellStyle name="Normal 7 15" xfId="13522"/>
    <cellStyle name="Normal 7 16" xfId="13523"/>
    <cellStyle name="Normal 7 17" xfId="13524"/>
    <cellStyle name="Normal 7 18" xfId="13525"/>
    <cellStyle name="Normal 7 19" xfId="13526"/>
    <cellStyle name="Normal 7 2" xfId="13527"/>
    <cellStyle name="Normal 7 20" xfId="13528"/>
    <cellStyle name="Normal 7 21" xfId="13529"/>
    <cellStyle name="Normal 7 22" xfId="13530"/>
    <cellStyle name="Normal 7 23" xfId="13531"/>
    <cellStyle name="Normal 7 24" xfId="13532"/>
    <cellStyle name="Normal 7 25" xfId="13533"/>
    <cellStyle name="Normal 7 26" xfId="13534"/>
    <cellStyle name="Normal 7 27" xfId="13535"/>
    <cellStyle name="Normal 7 28" xfId="13536"/>
    <cellStyle name="Normal 7 29" xfId="13537"/>
    <cellStyle name="Normal 7 3" xfId="13538"/>
    <cellStyle name="Normal 7 3 2" xfId="13908"/>
    <cellStyle name="Normal 7 30" xfId="13539"/>
    <cellStyle name="Normal 7 31" xfId="13540"/>
    <cellStyle name="Normal 7 32" xfId="13541"/>
    <cellStyle name="Normal 7 33" xfId="13542"/>
    <cellStyle name="Normal 7 34" xfId="13543"/>
    <cellStyle name="Normal 7 35" xfId="13544"/>
    <cellStyle name="Normal 7 36" xfId="13545"/>
    <cellStyle name="Normal 7 37" xfId="13546"/>
    <cellStyle name="Normal 7 38" xfId="13547"/>
    <cellStyle name="Normal 7 39" xfId="13548"/>
    <cellStyle name="Normal 7 4" xfId="13549"/>
    <cellStyle name="Normal 7 40" xfId="13550"/>
    <cellStyle name="Normal 7 41" xfId="13551"/>
    <cellStyle name="Normal 7 42" xfId="13552"/>
    <cellStyle name="Normal 7 43" xfId="13553"/>
    <cellStyle name="Normal 7 44" xfId="13554"/>
    <cellStyle name="Normal 7 45" xfId="13739"/>
    <cellStyle name="Normal 7 5" xfId="13555"/>
    <cellStyle name="Normal 7 6" xfId="13556"/>
    <cellStyle name="Normal 7 7" xfId="13557"/>
    <cellStyle name="Normal 7 8" xfId="13558"/>
    <cellStyle name="Normal 7 9" xfId="13559"/>
    <cellStyle name="Normal 8" xfId="13560"/>
    <cellStyle name="Normal 8 10" xfId="13561"/>
    <cellStyle name="Normal 8 11" xfId="13562"/>
    <cellStyle name="Normal 8 12" xfId="13563"/>
    <cellStyle name="Normal 8 13" xfId="13564"/>
    <cellStyle name="Normal 8 14" xfId="13565"/>
    <cellStyle name="Normal 8 15" xfId="13566"/>
    <cellStyle name="Normal 8 16" xfId="13567"/>
    <cellStyle name="Normal 8 17" xfId="13568"/>
    <cellStyle name="Normal 8 18" xfId="13569"/>
    <cellStyle name="Normal 8 19" xfId="13570"/>
    <cellStyle name="Normal 8 2" xfId="13571"/>
    <cellStyle name="Normal 8 20" xfId="13572"/>
    <cellStyle name="Normal 8 21" xfId="13573"/>
    <cellStyle name="Normal 8 22" xfId="13574"/>
    <cellStyle name="Normal 8 23" xfId="13575"/>
    <cellStyle name="Normal 8 24" xfId="13576"/>
    <cellStyle name="Normal 8 25" xfId="13577"/>
    <cellStyle name="Normal 8 26" xfId="13578"/>
    <cellStyle name="Normal 8 27" xfId="13579"/>
    <cellStyle name="Normal 8 28" xfId="13580"/>
    <cellStyle name="Normal 8 29" xfId="13581"/>
    <cellStyle name="Normal 8 3" xfId="13582"/>
    <cellStyle name="Normal 8 30" xfId="13583"/>
    <cellStyle name="Normal 8 31" xfId="13584"/>
    <cellStyle name="Normal 8 32" xfId="13585"/>
    <cellStyle name="Normal 8 33" xfId="13586"/>
    <cellStyle name="Normal 8 34" xfId="13587"/>
    <cellStyle name="Normal 8 35" xfId="13588"/>
    <cellStyle name="Normal 8 36" xfId="13589"/>
    <cellStyle name="Normal 8 37" xfId="13590"/>
    <cellStyle name="Normal 8 38" xfId="13591"/>
    <cellStyle name="Normal 8 39" xfId="13592"/>
    <cellStyle name="Normal 8 4" xfId="13593"/>
    <cellStyle name="Normal 8 40" xfId="13594"/>
    <cellStyle name="Normal 8 41" xfId="13595"/>
    <cellStyle name="Normal 8 42" xfId="13596"/>
    <cellStyle name="Normal 8 43" xfId="13597"/>
    <cellStyle name="Normal 8 44" xfId="13598"/>
    <cellStyle name="Normal 8 45" xfId="13740"/>
    <cellStyle name="Normal 8 5" xfId="13599"/>
    <cellStyle name="Normal 8 6" xfId="13600"/>
    <cellStyle name="Normal 8 7" xfId="13601"/>
    <cellStyle name="Normal 8 8" xfId="13602"/>
    <cellStyle name="Normal 8 9" xfId="13603"/>
    <cellStyle name="Normal 9" xfId="13604"/>
    <cellStyle name="Normal 9 10" xfId="13605"/>
    <cellStyle name="Normal 9 11" xfId="13606"/>
    <cellStyle name="Normal 9 12" xfId="13607"/>
    <cellStyle name="Normal 9 13" xfId="13608"/>
    <cellStyle name="Normal 9 14" xfId="13609"/>
    <cellStyle name="Normal 9 15" xfId="13610"/>
    <cellStyle name="Normal 9 16" xfId="13611"/>
    <cellStyle name="Normal 9 17" xfId="13612"/>
    <cellStyle name="Normal 9 18" xfId="13613"/>
    <cellStyle name="Normal 9 19" xfId="13614"/>
    <cellStyle name="Normal 9 2" xfId="13615"/>
    <cellStyle name="Normal 9 20" xfId="13616"/>
    <cellStyle name="Normal 9 21" xfId="13617"/>
    <cellStyle name="Normal 9 22" xfId="13618"/>
    <cellStyle name="Normal 9 23" xfId="13619"/>
    <cellStyle name="Normal 9 24" xfId="13620"/>
    <cellStyle name="Normal 9 25" xfId="13621"/>
    <cellStyle name="Normal 9 26" xfId="13622"/>
    <cellStyle name="Normal 9 27" xfId="13623"/>
    <cellStyle name="Normal 9 28" xfId="13624"/>
    <cellStyle name="Normal 9 29" xfId="13625"/>
    <cellStyle name="Normal 9 3" xfId="13626"/>
    <cellStyle name="Normal 9 30" xfId="13627"/>
    <cellStyle name="Normal 9 31" xfId="13628"/>
    <cellStyle name="Normal 9 32" xfId="13629"/>
    <cellStyle name="Normal 9 33" xfId="13630"/>
    <cellStyle name="Normal 9 34" xfId="13631"/>
    <cellStyle name="Normal 9 35" xfId="13632"/>
    <cellStyle name="Normal 9 36" xfId="13633"/>
    <cellStyle name="Normal 9 37" xfId="13634"/>
    <cellStyle name="Normal 9 38" xfId="13635"/>
    <cellStyle name="Normal 9 39" xfId="13636"/>
    <cellStyle name="Normal 9 4" xfId="13637"/>
    <cellStyle name="Normal 9 40" xfId="13638"/>
    <cellStyle name="Normal 9 41" xfId="13639"/>
    <cellStyle name="Normal 9 42" xfId="13640"/>
    <cellStyle name="Normal 9 43" xfId="13641"/>
    <cellStyle name="Normal 9 44" xfId="13642"/>
    <cellStyle name="Normal 9 45" xfId="13741"/>
    <cellStyle name="Normal 9 5" xfId="13643"/>
    <cellStyle name="Normal 9 6" xfId="13644"/>
    <cellStyle name="Normal 9 7" xfId="13645"/>
    <cellStyle name="Normal 9 8" xfId="13646"/>
    <cellStyle name="Normal 9 9" xfId="13647"/>
    <cellStyle name="Normal GHG whole table" xfId="13648"/>
    <cellStyle name="Normál_erdekeltseg" xfId="13649"/>
    <cellStyle name="Normal-blank" xfId="13650"/>
    <cellStyle name="Normal-bottom" xfId="13651"/>
    <cellStyle name="Normal-center" xfId="13652"/>
    <cellStyle name="Normal-droit" xfId="13653"/>
    <cellStyle name="Normal-top" xfId="13656"/>
    <cellStyle name="normální_Nove vystupy_DOPOCTENE" xfId="13654"/>
    <cellStyle name="Normalny_BOPIIP4_1999" xfId="13655"/>
    <cellStyle name="Note" xfId="13657"/>
    <cellStyle name="Note 2" xfId="13658"/>
    <cellStyle name="Obično 2" xfId="13659"/>
    <cellStyle name="Output" xfId="13660"/>
    <cellStyle name="Output 2" xfId="13661"/>
    <cellStyle name="Percent" xfId="13766" builtinId="5"/>
    <cellStyle name="Percent 10" xfId="13909"/>
    <cellStyle name="Percent 10 2" xfId="13910"/>
    <cellStyle name="Percent 11" xfId="13911"/>
    <cellStyle name="Percent 12" xfId="13912"/>
    <cellStyle name="Percent 13" xfId="13913"/>
    <cellStyle name="Percent 14" xfId="13914"/>
    <cellStyle name="Percent 15" xfId="13895"/>
    <cellStyle name="Percent 16" xfId="14151"/>
    <cellStyle name="Percent 2" xfId="13662"/>
    <cellStyle name="Percent 2 2" xfId="13663"/>
    <cellStyle name="Percent 3" xfId="13664"/>
    <cellStyle name="Percent 4" xfId="13665"/>
    <cellStyle name="Percent 4 2" xfId="13666"/>
    <cellStyle name="Percent 5" xfId="13667"/>
    <cellStyle name="Percent 6" xfId="13668"/>
    <cellStyle name="Percent 6 2" xfId="13669"/>
    <cellStyle name="Percent 6 2 2" xfId="13915"/>
    <cellStyle name="Percent 7" xfId="13670"/>
    <cellStyle name="Percent 8" xfId="13753"/>
    <cellStyle name="Percent 9" xfId="13916"/>
    <cellStyle name="Pilkku_Esimerkkejä kaavioista.xls Kaavio 1" xfId="13671"/>
    <cellStyle name="Postotak 2" xfId="13672"/>
    <cellStyle name="Pourcentage 10" xfId="13673"/>
    <cellStyle name="Pourcentage 11" xfId="13716"/>
    <cellStyle name="Pourcentage 11 2" xfId="13917"/>
    <cellStyle name="Pourcentage 12" xfId="13718"/>
    <cellStyle name="Pourcentage 13" xfId="13720"/>
    <cellStyle name="Pourcentage 14" xfId="13745"/>
    <cellStyle name="Pourcentage 2" xfId="13674"/>
    <cellStyle name="Pourcentage 2 2" xfId="13675"/>
    <cellStyle name="Pourcentage 3" xfId="13676"/>
    <cellStyle name="Pourcentage 3 2" xfId="13677"/>
    <cellStyle name="Pourcentage 4" xfId="13678"/>
    <cellStyle name="Pourcentage 5" xfId="13679"/>
    <cellStyle name="Pourcentage 5 2" xfId="13680"/>
    <cellStyle name="Pourcentage 6" xfId="13681"/>
    <cellStyle name="Pourcentage 6 2" xfId="13682"/>
    <cellStyle name="Pourcentage 6 2 2" xfId="13742"/>
    <cellStyle name="Pourcentage 7" xfId="13683"/>
    <cellStyle name="Pourcentage 8" xfId="13684"/>
    <cellStyle name="Pourcentage 9" xfId="13685"/>
    <cellStyle name="Rubrik 1" xfId="13686"/>
    <cellStyle name="Rubrik2" xfId="13687"/>
    <cellStyle name="Rubrik3" xfId="13688"/>
    <cellStyle name="Standard 11" xfId="13689"/>
    <cellStyle name="Standard_2 + 3" xfId="13690"/>
    <cellStyle name="Style 24" xfId="13691"/>
    <cellStyle name="Style 25" xfId="13692"/>
    <cellStyle name="style_col_headings" xfId="13693"/>
    <cellStyle name="Tabellrubrik" xfId="13694"/>
    <cellStyle name="TableStyleLight1" xfId="13695"/>
    <cellStyle name="Tal1" xfId="13696"/>
    <cellStyle name="Tal2" xfId="13697"/>
    <cellStyle name="Tal3" xfId="13698"/>
    <cellStyle name="TEXT" xfId="13699"/>
    <cellStyle name="Title" xfId="13700"/>
    <cellStyle name="Title 2" xfId="13701"/>
    <cellStyle name="Titre 1" xfId="13702"/>
    <cellStyle name="Titre 2" xfId="13703"/>
    <cellStyle name="Titre 3" xfId="13704"/>
    <cellStyle name="Titre 4" xfId="13705"/>
    <cellStyle name="Tusental (0)_Blad1" xfId="13706"/>
    <cellStyle name="Valuta (0)_Blad1" xfId="13707"/>
    <cellStyle name="Virgule fixe" xfId="13708"/>
    <cellStyle name="Warning Text" xfId="13709"/>
    <cellStyle name="Wrapped" xfId="13710"/>
    <cellStyle name="Обычный 10" xfId="13918"/>
    <cellStyle name="Обычный 11" xfId="13919"/>
    <cellStyle name="Обычный 12" xfId="13920"/>
    <cellStyle name="Обычный 15" xfId="13921"/>
    <cellStyle name="Обычный 2" xfId="13711"/>
    <cellStyle name="Обычный 2 2" xfId="13712"/>
    <cellStyle name="Обычный 2 2 2" xfId="13922"/>
    <cellStyle name="Обычный 2 3" xfId="13923"/>
    <cellStyle name="Обычный 3" xfId="13924"/>
    <cellStyle name="Обычный 4" xfId="13925"/>
    <cellStyle name="Обычный 5" xfId="13926"/>
    <cellStyle name="Обычный 6" xfId="13927"/>
    <cellStyle name="Обычный 7" xfId="13928"/>
    <cellStyle name="Обычный 9" xfId="13929"/>
    <cellStyle name="Обычный_BoP0212n_M6" xfId="13713"/>
    <cellStyle name="Финансовый 2" xfId="13930"/>
    <cellStyle name="常规 2" xfId="14154"/>
    <cellStyle name="常规 3" xfId="14155"/>
    <cellStyle name="常规 3 2" xfId="14156"/>
    <cellStyle name="常规 4" xfId="141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46" Type="http://schemas.openxmlformats.org/officeDocument/2006/relationships/calcChain" Target="calcChain.xml"/><Relationship Id="rId20" Type="http://schemas.openxmlformats.org/officeDocument/2006/relationships/chartsheet" Target="chartsheets/sheet19.xml"/><Relationship Id="rId21" Type="http://schemas.openxmlformats.org/officeDocument/2006/relationships/chartsheet" Target="chartsheets/sheet20.xml"/><Relationship Id="rId22" Type="http://schemas.openxmlformats.org/officeDocument/2006/relationships/chartsheet" Target="chartsheets/sheet21.xml"/><Relationship Id="rId23" Type="http://schemas.openxmlformats.org/officeDocument/2006/relationships/chartsheet" Target="chartsheets/sheet22.xml"/><Relationship Id="rId24" Type="http://schemas.openxmlformats.org/officeDocument/2006/relationships/chartsheet" Target="chartsheets/sheet23.xml"/><Relationship Id="rId25" Type="http://schemas.openxmlformats.org/officeDocument/2006/relationships/chartsheet" Target="chartsheets/sheet24.xml"/><Relationship Id="rId26" Type="http://schemas.openxmlformats.org/officeDocument/2006/relationships/worksheet" Target="worksheets/sheet2.xml"/><Relationship Id="rId27" Type="http://schemas.openxmlformats.org/officeDocument/2006/relationships/worksheet" Target="worksheets/sheet3.xml"/><Relationship Id="rId28" Type="http://schemas.openxmlformats.org/officeDocument/2006/relationships/worksheet" Target="worksheets/sheet4.xml"/><Relationship Id="rId29" Type="http://schemas.openxmlformats.org/officeDocument/2006/relationships/worksheet" Target="worksheets/sheet5.xml"/><Relationship Id="rId1" Type="http://schemas.openxmlformats.org/officeDocument/2006/relationships/worksheet" Target="worksheets/sheet1.xml"/><Relationship Id="rId2" Type="http://schemas.openxmlformats.org/officeDocument/2006/relationships/chartsheet" Target="chartsheets/sheet1.xml"/><Relationship Id="rId3" Type="http://schemas.openxmlformats.org/officeDocument/2006/relationships/chartsheet" Target="chartsheets/sheet2.xml"/><Relationship Id="rId4" Type="http://schemas.openxmlformats.org/officeDocument/2006/relationships/chartsheet" Target="chartsheets/sheet3.xml"/><Relationship Id="rId5" Type="http://schemas.openxmlformats.org/officeDocument/2006/relationships/chartsheet" Target="chartsheets/sheet4.xml"/><Relationship Id="rId30" Type="http://schemas.openxmlformats.org/officeDocument/2006/relationships/worksheet" Target="worksheets/sheet6.xml"/><Relationship Id="rId31" Type="http://schemas.openxmlformats.org/officeDocument/2006/relationships/worksheet" Target="worksheets/sheet7.xml"/><Relationship Id="rId32" Type="http://schemas.openxmlformats.org/officeDocument/2006/relationships/worksheet" Target="worksheets/sheet8.xml"/><Relationship Id="rId9" Type="http://schemas.openxmlformats.org/officeDocument/2006/relationships/chartsheet" Target="chartsheets/sheet8.xml"/><Relationship Id="rId6" Type="http://schemas.openxmlformats.org/officeDocument/2006/relationships/chartsheet" Target="chartsheets/sheet5.xml"/><Relationship Id="rId7" Type="http://schemas.openxmlformats.org/officeDocument/2006/relationships/chartsheet" Target="chartsheets/sheet6.xml"/><Relationship Id="rId8" Type="http://schemas.openxmlformats.org/officeDocument/2006/relationships/chartsheet" Target="chartsheets/sheet7.xml"/><Relationship Id="rId33" Type="http://schemas.openxmlformats.org/officeDocument/2006/relationships/worksheet" Target="worksheets/sheet9.xml"/><Relationship Id="rId34" Type="http://schemas.openxmlformats.org/officeDocument/2006/relationships/worksheet" Target="worksheets/sheet10.xml"/><Relationship Id="rId35" Type="http://schemas.openxmlformats.org/officeDocument/2006/relationships/externalLink" Target="externalLinks/externalLink1.xml"/><Relationship Id="rId36" Type="http://schemas.openxmlformats.org/officeDocument/2006/relationships/externalLink" Target="externalLinks/externalLink2.xml"/><Relationship Id="rId10" Type="http://schemas.openxmlformats.org/officeDocument/2006/relationships/chartsheet" Target="chartsheets/sheet9.xml"/><Relationship Id="rId11" Type="http://schemas.openxmlformats.org/officeDocument/2006/relationships/chartsheet" Target="chartsheets/sheet10.xml"/><Relationship Id="rId12" Type="http://schemas.openxmlformats.org/officeDocument/2006/relationships/chartsheet" Target="chartsheets/sheet11.xml"/><Relationship Id="rId13" Type="http://schemas.openxmlformats.org/officeDocument/2006/relationships/chartsheet" Target="chartsheets/sheet12.xml"/><Relationship Id="rId14" Type="http://schemas.openxmlformats.org/officeDocument/2006/relationships/chartsheet" Target="chartsheets/sheet13.xml"/><Relationship Id="rId15" Type="http://schemas.openxmlformats.org/officeDocument/2006/relationships/chartsheet" Target="chartsheets/sheet14.xml"/><Relationship Id="rId16" Type="http://schemas.openxmlformats.org/officeDocument/2006/relationships/chartsheet" Target="chartsheets/sheet15.xml"/><Relationship Id="rId17" Type="http://schemas.openxmlformats.org/officeDocument/2006/relationships/chartsheet" Target="chartsheets/sheet16.xml"/><Relationship Id="rId18" Type="http://schemas.openxmlformats.org/officeDocument/2006/relationships/chartsheet" Target="chartsheets/sheet17.xml"/><Relationship Id="rId19" Type="http://schemas.openxmlformats.org/officeDocument/2006/relationships/chartsheet" Target="chartsheets/sheet18.xml"/><Relationship Id="rId37" Type="http://schemas.openxmlformats.org/officeDocument/2006/relationships/externalLink" Target="externalLinks/externalLink3.xml"/><Relationship Id="rId38" Type="http://schemas.openxmlformats.org/officeDocument/2006/relationships/externalLink" Target="externalLinks/externalLink4.xml"/><Relationship Id="rId39" Type="http://schemas.openxmlformats.org/officeDocument/2006/relationships/externalLink" Target="externalLinks/externalLink5.xml"/><Relationship Id="rId40" Type="http://schemas.openxmlformats.org/officeDocument/2006/relationships/externalLink" Target="externalLinks/externalLink6.xml"/><Relationship Id="rId41" Type="http://schemas.openxmlformats.org/officeDocument/2006/relationships/externalLink" Target="externalLinks/externalLink7.xml"/><Relationship Id="rId42" Type="http://schemas.openxmlformats.org/officeDocument/2006/relationships/externalLink" Target="externalLinks/externalLink8.xml"/><Relationship Id="rId43" Type="http://schemas.openxmlformats.org/officeDocument/2006/relationships/theme" Target="theme/theme1.xml"/><Relationship Id="rId44" Type="http://schemas.openxmlformats.org/officeDocument/2006/relationships/styles" Target="styles.xml"/><Relationship Id="rId4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fr-FR" sz="1400"/>
              <a:t>Figure</a:t>
            </a:r>
            <a:r>
              <a:rPr lang="fr-FR" sz="1400" baseline="0"/>
              <a:t> 1a</a:t>
            </a:r>
            <a:r>
              <a:rPr lang="fr-FR" sz="1400"/>
              <a:t>.</a:t>
            </a:r>
            <a:r>
              <a:rPr lang="fr-FR" sz="1400" baseline="0"/>
              <a:t> Per adult national income in selected countries (€ 2016 MER) 1950-2016</a:t>
            </a:r>
            <a:r>
              <a:rPr lang="fr-FR" sz="1400" b="0" baseline="0">
                <a:latin typeface="Arial Narrow" panose="020B0606020202030204" pitchFamily="34" charset="0"/>
              </a:rPr>
              <a:t> </a:t>
            </a:r>
          </a:p>
        </c:rich>
      </c:tx>
      <c:layout>
        <c:manualLayout>
          <c:xMode val="edge"/>
          <c:yMode val="edge"/>
          <c:x val="0.117734580052493"/>
          <c:y val="0.0045045045045045"/>
        </c:manualLayout>
      </c:layout>
      <c:overlay val="0"/>
      <c:spPr>
        <a:noFill/>
        <a:ln w="25400">
          <a:noFill/>
        </a:ln>
      </c:spPr>
    </c:title>
    <c:autoTitleDeleted val="0"/>
    <c:plotArea>
      <c:layout>
        <c:manualLayout>
          <c:layoutTarget val="inner"/>
          <c:xMode val="edge"/>
          <c:yMode val="edge"/>
          <c:x val="0.108392825896763"/>
          <c:y val="0.056636695750869"/>
          <c:w val="0.90330212694985"/>
          <c:h val="0.803248961288746"/>
        </c:manualLayout>
      </c:layout>
      <c:lineChart>
        <c:grouping val="standard"/>
        <c:varyColors val="0"/>
        <c:ser>
          <c:idx val="0"/>
          <c:order val="0"/>
          <c:tx>
            <c:v>Lebanon</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MacroData!$CC$9:$CC$75</c:f>
              <c:numCache>
                <c:formatCode>General</c:formatCode>
                <c:ptCount val="67"/>
                <c:pt idx="0">
                  <c:v>11276.1913</c:v>
                </c:pt>
                <c:pt idx="1">
                  <c:v>9777.857599999999</c:v>
                </c:pt>
                <c:pt idx="2">
                  <c:v>10222.1063</c:v>
                </c:pt>
                <c:pt idx="3">
                  <c:v>11640.7357</c:v>
                </c:pt>
                <c:pt idx="4">
                  <c:v>13159.9147</c:v>
                </c:pt>
                <c:pt idx="5">
                  <c:v>13904.5402</c:v>
                </c:pt>
                <c:pt idx="6">
                  <c:v>13230.2409</c:v>
                </c:pt>
                <c:pt idx="7">
                  <c:v>13187.4281</c:v>
                </c:pt>
                <c:pt idx="8">
                  <c:v>10817.4312</c:v>
                </c:pt>
                <c:pt idx="9">
                  <c:v>11623.0325</c:v>
                </c:pt>
                <c:pt idx="10">
                  <c:v>11708.7428</c:v>
                </c:pt>
                <c:pt idx="11">
                  <c:v>12257.7496</c:v>
                </c:pt>
                <c:pt idx="12">
                  <c:v>12483.6134</c:v>
                </c:pt>
                <c:pt idx="13">
                  <c:v>12309.0847</c:v>
                </c:pt>
                <c:pt idx="14">
                  <c:v>12850.7614</c:v>
                </c:pt>
                <c:pt idx="15">
                  <c:v>13991.3288</c:v>
                </c:pt>
                <c:pt idx="16">
                  <c:v>14769.9348</c:v>
                </c:pt>
                <c:pt idx="17">
                  <c:v>13674.2862</c:v>
                </c:pt>
                <c:pt idx="18">
                  <c:v>15297.3809</c:v>
                </c:pt>
                <c:pt idx="19">
                  <c:v>15234.138</c:v>
                </c:pt>
                <c:pt idx="20">
                  <c:v>15853.9939</c:v>
                </c:pt>
                <c:pt idx="21">
                  <c:v>16957.9748</c:v>
                </c:pt>
                <c:pt idx="22">
                  <c:v>18656.627</c:v>
                </c:pt>
                <c:pt idx="23">
                  <c:v>19087.1982</c:v>
                </c:pt>
                <c:pt idx="24">
                  <c:v>19272.6048</c:v>
                </c:pt>
                <c:pt idx="25">
                  <c:v>12816.3028</c:v>
                </c:pt>
                <c:pt idx="26">
                  <c:v>4743.6767</c:v>
                </c:pt>
                <c:pt idx="27">
                  <c:v>9890.177100000001</c:v>
                </c:pt>
                <c:pt idx="28">
                  <c:v>9544.4894</c:v>
                </c:pt>
                <c:pt idx="29">
                  <c:v>10531.9919</c:v>
                </c:pt>
                <c:pt idx="30">
                  <c:v>10893.6241</c:v>
                </c:pt>
                <c:pt idx="31">
                  <c:v>10779.8837</c:v>
                </c:pt>
                <c:pt idx="32">
                  <c:v>6214.3369</c:v>
                </c:pt>
                <c:pt idx="33">
                  <c:v>7661.1666</c:v>
                </c:pt>
                <c:pt idx="34">
                  <c:v>11291.2449</c:v>
                </c:pt>
                <c:pt idx="35">
                  <c:v>14020.9023</c:v>
                </c:pt>
                <c:pt idx="36">
                  <c:v>12753.5791</c:v>
                </c:pt>
                <c:pt idx="37">
                  <c:v>15069.0285</c:v>
                </c:pt>
                <c:pt idx="38">
                  <c:v>10384.4973</c:v>
                </c:pt>
                <c:pt idx="39">
                  <c:v>6410.9202</c:v>
                </c:pt>
                <c:pt idx="40">
                  <c:v>8153.8503</c:v>
                </c:pt>
                <c:pt idx="41">
                  <c:v>10691.2104</c:v>
                </c:pt>
                <c:pt idx="42">
                  <c:v>9691.863600000001</c:v>
                </c:pt>
                <c:pt idx="43">
                  <c:v>9682.438899999999</c:v>
                </c:pt>
                <c:pt idx="44">
                  <c:v>11000.4133</c:v>
                </c:pt>
                <c:pt idx="45">
                  <c:v>11373.1255</c:v>
                </c:pt>
                <c:pt idx="46">
                  <c:v>11362.1896</c:v>
                </c:pt>
                <c:pt idx="47">
                  <c:v>10794.642</c:v>
                </c:pt>
                <c:pt idx="48">
                  <c:v>10949.0298</c:v>
                </c:pt>
                <c:pt idx="49">
                  <c:v>10702.1415</c:v>
                </c:pt>
                <c:pt idx="50">
                  <c:v>10484.5567</c:v>
                </c:pt>
                <c:pt idx="51">
                  <c:v>10321.2313</c:v>
                </c:pt>
                <c:pt idx="52">
                  <c:v>9436.373600000001</c:v>
                </c:pt>
                <c:pt idx="53">
                  <c:v>7805.7012</c:v>
                </c:pt>
                <c:pt idx="54">
                  <c:v>9292.537399999999</c:v>
                </c:pt>
                <c:pt idx="55">
                  <c:v>10220.2677</c:v>
                </c:pt>
                <c:pt idx="56">
                  <c:v>10140.3771</c:v>
                </c:pt>
                <c:pt idx="57">
                  <c:v>11154.7079</c:v>
                </c:pt>
                <c:pt idx="58">
                  <c:v>11772.8947</c:v>
                </c:pt>
                <c:pt idx="59">
                  <c:v>12073.6975</c:v>
                </c:pt>
                <c:pt idx="60">
                  <c:v>12281.6113</c:v>
                </c:pt>
                <c:pt idx="61">
                  <c:v>12130.4891</c:v>
                </c:pt>
                <c:pt idx="62">
                  <c:v>11337.7191</c:v>
                </c:pt>
                <c:pt idx="63">
                  <c:v>10279.3215</c:v>
                </c:pt>
                <c:pt idx="64">
                  <c:v>9990.1978</c:v>
                </c:pt>
                <c:pt idx="65">
                  <c:v>9728.8428</c:v>
                </c:pt>
                <c:pt idx="66">
                  <c:v>9860.6109</c:v>
                </c:pt>
              </c:numCache>
            </c:numRef>
          </c:val>
          <c:smooth val="0"/>
        </c:ser>
        <c:ser>
          <c:idx val="1"/>
          <c:order val="1"/>
          <c:tx>
            <c:v>Syria</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MacroData!$CD$9:$CD$75</c:f>
              <c:numCache>
                <c:formatCode>General</c:formatCode>
                <c:ptCount val="67"/>
                <c:pt idx="0">
                  <c:v>1524.8577</c:v>
                </c:pt>
                <c:pt idx="1">
                  <c:v>1422.3156</c:v>
                </c:pt>
                <c:pt idx="2">
                  <c:v>1782.6213</c:v>
                </c:pt>
                <c:pt idx="3">
                  <c:v>1988.9776</c:v>
                </c:pt>
                <c:pt idx="4">
                  <c:v>2246.3049</c:v>
                </c:pt>
                <c:pt idx="5">
                  <c:v>1956.5319</c:v>
                </c:pt>
                <c:pt idx="6">
                  <c:v>2308.3874</c:v>
                </c:pt>
                <c:pt idx="7">
                  <c:v>2411.2274</c:v>
                </c:pt>
                <c:pt idx="8">
                  <c:v>2006.5528</c:v>
                </c:pt>
                <c:pt idx="9">
                  <c:v>2043.8967</c:v>
                </c:pt>
                <c:pt idx="10">
                  <c:v>2036.4396</c:v>
                </c:pt>
                <c:pt idx="11">
                  <c:v>2217.1153</c:v>
                </c:pt>
                <c:pt idx="12">
                  <c:v>2742.3231</c:v>
                </c:pt>
                <c:pt idx="13">
                  <c:v>2426.6145</c:v>
                </c:pt>
                <c:pt idx="14">
                  <c:v>2609.2618</c:v>
                </c:pt>
                <c:pt idx="15">
                  <c:v>2608.5968</c:v>
                </c:pt>
                <c:pt idx="16">
                  <c:v>2334.7903</c:v>
                </c:pt>
                <c:pt idx="17">
                  <c:v>2478.6824</c:v>
                </c:pt>
                <c:pt idx="18">
                  <c:v>2500.3097</c:v>
                </c:pt>
                <c:pt idx="19">
                  <c:v>2911.7838</c:v>
                </c:pt>
                <c:pt idx="20">
                  <c:v>2683.1319</c:v>
                </c:pt>
                <c:pt idx="21">
                  <c:v>2864.8613</c:v>
                </c:pt>
                <c:pt idx="22">
                  <c:v>3488.9076</c:v>
                </c:pt>
                <c:pt idx="23">
                  <c:v>3013.8438</c:v>
                </c:pt>
                <c:pt idx="24">
                  <c:v>3669.0442</c:v>
                </c:pt>
                <c:pt idx="25">
                  <c:v>4246.2824</c:v>
                </c:pt>
                <c:pt idx="26">
                  <c:v>4536.9916</c:v>
                </c:pt>
                <c:pt idx="27">
                  <c:v>4382.3196</c:v>
                </c:pt>
                <c:pt idx="28">
                  <c:v>4924.8825</c:v>
                </c:pt>
                <c:pt idx="29">
                  <c:v>4995.5861</c:v>
                </c:pt>
                <c:pt idx="30">
                  <c:v>5325.6824</c:v>
                </c:pt>
                <c:pt idx="31">
                  <c:v>5447.4675</c:v>
                </c:pt>
                <c:pt idx="32">
                  <c:v>5250.3531</c:v>
                </c:pt>
                <c:pt idx="33">
                  <c:v>5126.8692</c:v>
                </c:pt>
                <c:pt idx="34">
                  <c:v>4722.9043</c:v>
                </c:pt>
                <c:pt idx="35">
                  <c:v>4945.652</c:v>
                </c:pt>
                <c:pt idx="36">
                  <c:v>4488.6904</c:v>
                </c:pt>
                <c:pt idx="37">
                  <c:v>4160.9729</c:v>
                </c:pt>
                <c:pt idx="38">
                  <c:v>4609.4053</c:v>
                </c:pt>
                <c:pt idx="39">
                  <c:v>3402.6633</c:v>
                </c:pt>
                <c:pt idx="40">
                  <c:v>3453.3029</c:v>
                </c:pt>
                <c:pt idx="41">
                  <c:v>3505.0503</c:v>
                </c:pt>
                <c:pt idx="42">
                  <c:v>3922.5886</c:v>
                </c:pt>
                <c:pt idx="43">
                  <c:v>3952.3524</c:v>
                </c:pt>
                <c:pt idx="44">
                  <c:v>4316.1731</c:v>
                </c:pt>
                <c:pt idx="45">
                  <c:v>4358.3506</c:v>
                </c:pt>
                <c:pt idx="46">
                  <c:v>4498.1443</c:v>
                </c:pt>
                <c:pt idx="47">
                  <c:v>4628.4232</c:v>
                </c:pt>
                <c:pt idx="48">
                  <c:v>4710.3389</c:v>
                </c:pt>
                <c:pt idx="49">
                  <c:v>4335.8531</c:v>
                </c:pt>
                <c:pt idx="50">
                  <c:v>4055.4674</c:v>
                </c:pt>
                <c:pt idx="51">
                  <c:v>4161.8828</c:v>
                </c:pt>
                <c:pt idx="52">
                  <c:v>4354.0596</c:v>
                </c:pt>
                <c:pt idx="53">
                  <c:v>4251.6656</c:v>
                </c:pt>
                <c:pt idx="54">
                  <c:v>4473.3363</c:v>
                </c:pt>
                <c:pt idx="55">
                  <c:v>4537.1242</c:v>
                </c:pt>
                <c:pt idx="56">
                  <c:v>4625.9358</c:v>
                </c:pt>
                <c:pt idx="57">
                  <c:v>4759.0198</c:v>
                </c:pt>
                <c:pt idx="58">
                  <c:v>4697.9264</c:v>
                </c:pt>
                <c:pt idx="59">
                  <c:v>4830.7986</c:v>
                </c:pt>
                <c:pt idx="60">
                  <c:v>4868.9811</c:v>
                </c:pt>
                <c:pt idx="61">
                  <c:v>4783.7262</c:v>
                </c:pt>
                <c:pt idx="62">
                  <c:v>3794.2622</c:v>
                </c:pt>
                <c:pt idx="63">
                  <c:v>2928.6665</c:v>
                </c:pt>
                <c:pt idx="64">
                  <c:v>3118.5559</c:v>
                </c:pt>
                <c:pt idx="65">
                  <c:v>3063.288</c:v>
                </c:pt>
                <c:pt idx="66">
                  <c:v>2858.1469</c:v>
                </c:pt>
              </c:numCache>
            </c:numRef>
          </c:val>
          <c:smooth val="0"/>
        </c:ser>
        <c:ser>
          <c:idx val="2"/>
          <c:order val="2"/>
          <c:tx>
            <c:v>Iraq</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MacroData!$CE$9:$CE$75</c:f>
              <c:numCache>
                <c:formatCode>General</c:formatCode>
                <c:ptCount val="67"/>
                <c:pt idx="0">
                  <c:v>891.9655</c:v>
                </c:pt>
                <c:pt idx="1">
                  <c:v>938.2679000000001</c:v>
                </c:pt>
                <c:pt idx="2">
                  <c:v>1015.0504</c:v>
                </c:pt>
                <c:pt idx="3">
                  <c:v>1447.1442</c:v>
                </c:pt>
                <c:pt idx="4">
                  <c:v>1696.7621</c:v>
                </c:pt>
                <c:pt idx="5">
                  <c:v>1556.0245</c:v>
                </c:pt>
                <c:pt idx="6">
                  <c:v>1648.7963</c:v>
                </c:pt>
                <c:pt idx="7">
                  <c:v>1580.6147</c:v>
                </c:pt>
                <c:pt idx="8">
                  <c:v>1736.6316</c:v>
                </c:pt>
                <c:pt idx="9">
                  <c:v>1759.7002</c:v>
                </c:pt>
                <c:pt idx="10">
                  <c:v>1937.2746</c:v>
                </c:pt>
                <c:pt idx="11">
                  <c:v>2113.4782</c:v>
                </c:pt>
                <c:pt idx="12">
                  <c:v>2163.0663</c:v>
                </c:pt>
                <c:pt idx="13">
                  <c:v>2052.6159</c:v>
                </c:pt>
                <c:pt idx="14">
                  <c:v>2275.6516</c:v>
                </c:pt>
                <c:pt idx="15">
                  <c:v>2439.9281</c:v>
                </c:pt>
                <c:pt idx="16">
                  <c:v>2525.2541</c:v>
                </c:pt>
                <c:pt idx="17">
                  <c:v>2386.0062</c:v>
                </c:pt>
                <c:pt idx="18">
                  <c:v>2810.5155</c:v>
                </c:pt>
                <c:pt idx="19">
                  <c:v>2820.8725</c:v>
                </c:pt>
                <c:pt idx="20">
                  <c:v>2859.42</c:v>
                </c:pt>
                <c:pt idx="21">
                  <c:v>2904.9281</c:v>
                </c:pt>
                <c:pt idx="22">
                  <c:v>2827.4894</c:v>
                </c:pt>
                <c:pt idx="23">
                  <c:v>3464.091</c:v>
                </c:pt>
                <c:pt idx="24">
                  <c:v>3466.3264</c:v>
                </c:pt>
                <c:pt idx="25">
                  <c:v>4027.2526</c:v>
                </c:pt>
                <c:pt idx="26">
                  <c:v>4943.4192</c:v>
                </c:pt>
                <c:pt idx="27">
                  <c:v>4797.9943</c:v>
                </c:pt>
                <c:pt idx="28">
                  <c:v>5640.518</c:v>
                </c:pt>
                <c:pt idx="29">
                  <c:v>6938.2361</c:v>
                </c:pt>
                <c:pt idx="30">
                  <c:v>6961.7646</c:v>
                </c:pt>
                <c:pt idx="31">
                  <c:v>4983.9453</c:v>
                </c:pt>
                <c:pt idx="32">
                  <c:v>4751.2641</c:v>
                </c:pt>
                <c:pt idx="33">
                  <c:v>4287.6627</c:v>
                </c:pt>
                <c:pt idx="34">
                  <c:v>4288.3716</c:v>
                </c:pt>
                <c:pt idx="35">
                  <c:v>4149.4795</c:v>
                </c:pt>
                <c:pt idx="36">
                  <c:v>4380.2333</c:v>
                </c:pt>
                <c:pt idx="37">
                  <c:v>5336.67</c:v>
                </c:pt>
                <c:pt idx="38">
                  <c:v>5477.2969</c:v>
                </c:pt>
                <c:pt idx="39">
                  <c:v>4908.4021</c:v>
                </c:pt>
                <c:pt idx="40">
                  <c:v>4928.6579</c:v>
                </c:pt>
                <c:pt idx="41">
                  <c:v>1319.8473</c:v>
                </c:pt>
                <c:pt idx="42">
                  <c:v>1817.6636</c:v>
                </c:pt>
                <c:pt idx="43">
                  <c:v>2811.2214</c:v>
                </c:pt>
                <c:pt idx="44">
                  <c:v>2537.2694</c:v>
                </c:pt>
                <c:pt idx="45">
                  <c:v>1871.0814</c:v>
                </c:pt>
                <c:pt idx="46">
                  <c:v>2819.7846</c:v>
                </c:pt>
                <c:pt idx="47">
                  <c:v>3266.6295</c:v>
                </c:pt>
                <c:pt idx="48">
                  <c:v>4328.4064</c:v>
                </c:pt>
                <c:pt idx="49">
                  <c:v>4883.2679</c:v>
                </c:pt>
                <c:pt idx="50">
                  <c:v>4787.5523</c:v>
                </c:pt>
                <c:pt idx="51">
                  <c:v>4739.4181</c:v>
                </c:pt>
                <c:pt idx="52">
                  <c:v>4169.2249</c:v>
                </c:pt>
                <c:pt idx="53">
                  <c:v>2681.2598</c:v>
                </c:pt>
                <c:pt idx="54">
                  <c:v>4109.3296</c:v>
                </c:pt>
                <c:pt idx="55">
                  <c:v>3788.2789</c:v>
                </c:pt>
                <c:pt idx="56">
                  <c:v>4340.1284</c:v>
                </c:pt>
                <c:pt idx="57">
                  <c:v>4354.8804</c:v>
                </c:pt>
                <c:pt idx="58">
                  <c:v>5153.7231</c:v>
                </c:pt>
                <c:pt idx="59">
                  <c:v>5047.531</c:v>
                </c:pt>
                <c:pt idx="60">
                  <c:v>4907.8361</c:v>
                </c:pt>
                <c:pt idx="61">
                  <c:v>4992.5402</c:v>
                </c:pt>
                <c:pt idx="62">
                  <c:v>5508.2961</c:v>
                </c:pt>
                <c:pt idx="63">
                  <c:v>6744.2722</c:v>
                </c:pt>
                <c:pt idx="64">
                  <c:v>6328.0472</c:v>
                </c:pt>
                <c:pt idx="65">
                  <c:v>5848.781</c:v>
                </c:pt>
                <c:pt idx="66">
                  <c:v>6144.3378</c:v>
                </c:pt>
              </c:numCache>
            </c:numRef>
          </c:val>
          <c:smooth val="0"/>
        </c:ser>
        <c:ser>
          <c:idx val="3"/>
          <c:order val="3"/>
          <c:tx>
            <c:v>Egypt</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MacroData!$CF$9:$CF$75</c:f>
              <c:numCache>
                <c:formatCode>General</c:formatCode>
                <c:ptCount val="67"/>
                <c:pt idx="0">
                  <c:v>837.4888</c:v>
                </c:pt>
                <c:pt idx="1">
                  <c:v>835.7653</c:v>
                </c:pt>
                <c:pt idx="2">
                  <c:v>827.3564</c:v>
                </c:pt>
                <c:pt idx="3">
                  <c:v>817.8104</c:v>
                </c:pt>
                <c:pt idx="4">
                  <c:v>810.9414</c:v>
                </c:pt>
                <c:pt idx="5">
                  <c:v>806.0589</c:v>
                </c:pt>
                <c:pt idx="6">
                  <c:v>824.5762</c:v>
                </c:pt>
                <c:pt idx="7">
                  <c:v>845.9135</c:v>
                </c:pt>
                <c:pt idx="8">
                  <c:v>868.832</c:v>
                </c:pt>
                <c:pt idx="9">
                  <c:v>891.7078</c:v>
                </c:pt>
                <c:pt idx="10">
                  <c:v>914.0385</c:v>
                </c:pt>
                <c:pt idx="11">
                  <c:v>960.8225</c:v>
                </c:pt>
                <c:pt idx="12">
                  <c:v>1007.9934</c:v>
                </c:pt>
                <c:pt idx="13">
                  <c:v>1055.2283</c:v>
                </c:pt>
                <c:pt idx="14">
                  <c:v>1102.4287</c:v>
                </c:pt>
                <c:pt idx="15">
                  <c:v>1148.5344</c:v>
                </c:pt>
                <c:pt idx="16">
                  <c:v>1130.7655</c:v>
                </c:pt>
                <c:pt idx="17">
                  <c:v>1120.2124</c:v>
                </c:pt>
                <c:pt idx="18">
                  <c:v>1143.613</c:v>
                </c:pt>
                <c:pt idx="19">
                  <c:v>1183.1552</c:v>
                </c:pt>
                <c:pt idx="20">
                  <c:v>1204.3326</c:v>
                </c:pt>
                <c:pt idx="21">
                  <c:v>1213.8665</c:v>
                </c:pt>
                <c:pt idx="22">
                  <c:v>1221.4709</c:v>
                </c:pt>
                <c:pt idx="23">
                  <c:v>1219.5418</c:v>
                </c:pt>
                <c:pt idx="24">
                  <c:v>1231.1592</c:v>
                </c:pt>
                <c:pt idx="25">
                  <c:v>1321.8712</c:v>
                </c:pt>
                <c:pt idx="26">
                  <c:v>1453.364</c:v>
                </c:pt>
                <c:pt idx="27">
                  <c:v>1549.4724</c:v>
                </c:pt>
                <c:pt idx="28">
                  <c:v>1716.4557</c:v>
                </c:pt>
                <c:pt idx="29">
                  <c:v>1884.7272</c:v>
                </c:pt>
                <c:pt idx="30">
                  <c:v>1897.9779</c:v>
                </c:pt>
                <c:pt idx="31">
                  <c:v>1770.3526</c:v>
                </c:pt>
                <c:pt idx="32">
                  <c:v>1839.6073</c:v>
                </c:pt>
                <c:pt idx="33">
                  <c:v>2038.4702</c:v>
                </c:pt>
                <c:pt idx="34">
                  <c:v>2129.9626</c:v>
                </c:pt>
                <c:pt idx="35">
                  <c:v>2093.4188</c:v>
                </c:pt>
                <c:pt idx="36">
                  <c:v>2279.3471</c:v>
                </c:pt>
                <c:pt idx="37">
                  <c:v>2509.7444</c:v>
                </c:pt>
                <c:pt idx="38">
                  <c:v>2599.4592</c:v>
                </c:pt>
                <c:pt idx="39">
                  <c:v>2620.8901</c:v>
                </c:pt>
                <c:pt idx="40">
                  <c:v>2681.8316</c:v>
                </c:pt>
                <c:pt idx="41">
                  <c:v>2798.0315</c:v>
                </c:pt>
                <c:pt idx="42">
                  <c:v>2825.7095</c:v>
                </c:pt>
                <c:pt idx="43">
                  <c:v>2940.1115</c:v>
                </c:pt>
                <c:pt idx="44">
                  <c:v>3025.2578</c:v>
                </c:pt>
                <c:pt idx="45">
                  <c:v>3125.7056</c:v>
                </c:pt>
                <c:pt idx="46">
                  <c:v>3217.5935</c:v>
                </c:pt>
                <c:pt idx="47">
                  <c:v>3314.8483</c:v>
                </c:pt>
                <c:pt idx="48">
                  <c:v>3389.9135</c:v>
                </c:pt>
                <c:pt idx="49">
                  <c:v>3469.7829</c:v>
                </c:pt>
                <c:pt idx="50">
                  <c:v>3539.2663</c:v>
                </c:pt>
                <c:pt idx="51">
                  <c:v>3558.0746</c:v>
                </c:pt>
                <c:pt idx="52">
                  <c:v>3514.862</c:v>
                </c:pt>
                <c:pt idx="53">
                  <c:v>3511.9517</c:v>
                </c:pt>
                <c:pt idx="54">
                  <c:v>3521.6903</c:v>
                </c:pt>
                <c:pt idx="55">
                  <c:v>3625.3837</c:v>
                </c:pt>
                <c:pt idx="56">
                  <c:v>3849.6479</c:v>
                </c:pt>
                <c:pt idx="57">
                  <c:v>4048.6466</c:v>
                </c:pt>
                <c:pt idx="58">
                  <c:v>4127.8622</c:v>
                </c:pt>
                <c:pt idx="59">
                  <c:v>4070.7467</c:v>
                </c:pt>
                <c:pt idx="60">
                  <c:v>3984.2674</c:v>
                </c:pt>
                <c:pt idx="61">
                  <c:v>3987.4114</c:v>
                </c:pt>
                <c:pt idx="62">
                  <c:v>3984.2928</c:v>
                </c:pt>
                <c:pt idx="63">
                  <c:v>3970.0034</c:v>
                </c:pt>
                <c:pt idx="64">
                  <c:v>4034.8326</c:v>
                </c:pt>
                <c:pt idx="65">
                  <c:v>4167.0355</c:v>
                </c:pt>
                <c:pt idx="66">
                  <c:v>4316.7169</c:v>
                </c:pt>
              </c:numCache>
            </c:numRef>
          </c:val>
          <c:smooth val="0"/>
        </c:ser>
        <c:ser>
          <c:idx val="4"/>
          <c:order val="4"/>
          <c:tx>
            <c:v>Jordan</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MacroData!$CH$9:$CH$75</c:f>
              <c:numCache>
                <c:formatCode>General</c:formatCode>
                <c:ptCount val="67"/>
                <c:pt idx="0">
                  <c:v>5702.8716</c:v>
                </c:pt>
                <c:pt idx="1">
                  <c:v>5423.406</c:v>
                </c:pt>
                <c:pt idx="2">
                  <c:v>5326.9621</c:v>
                </c:pt>
                <c:pt idx="3">
                  <c:v>5304.1282</c:v>
                </c:pt>
                <c:pt idx="4">
                  <c:v>5283.2975</c:v>
                </c:pt>
                <c:pt idx="5">
                  <c:v>4603.9116</c:v>
                </c:pt>
                <c:pt idx="6">
                  <c:v>6067.7405</c:v>
                </c:pt>
                <c:pt idx="7">
                  <c:v>5744.8155</c:v>
                </c:pt>
                <c:pt idx="8">
                  <c:v>5884.9745</c:v>
                </c:pt>
                <c:pt idx="9">
                  <c:v>5898.5423</c:v>
                </c:pt>
                <c:pt idx="10">
                  <c:v>5883.7315</c:v>
                </c:pt>
                <c:pt idx="11">
                  <c:v>6889.3492</c:v>
                </c:pt>
                <c:pt idx="12">
                  <c:v>6773.2179</c:v>
                </c:pt>
                <c:pt idx="13">
                  <c:v>6848.6028</c:v>
                </c:pt>
                <c:pt idx="14">
                  <c:v>7737.5958</c:v>
                </c:pt>
                <c:pt idx="15">
                  <c:v>8144.2346</c:v>
                </c:pt>
                <c:pt idx="16">
                  <c:v>7754.937</c:v>
                </c:pt>
                <c:pt idx="17">
                  <c:v>7942.6693</c:v>
                </c:pt>
                <c:pt idx="18">
                  <c:v>6976.9617</c:v>
                </c:pt>
                <c:pt idx="19">
                  <c:v>7129.6139</c:v>
                </c:pt>
                <c:pt idx="20">
                  <c:v>5689.7023</c:v>
                </c:pt>
                <c:pt idx="21">
                  <c:v>5561.424</c:v>
                </c:pt>
                <c:pt idx="22">
                  <c:v>5675.9319</c:v>
                </c:pt>
                <c:pt idx="23">
                  <c:v>5184.5016</c:v>
                </c:pt>
                <c:pt idx="24">
                  <c:v>5023.1988</c:v>
                </c:pt>
                <c:pt idx="25">
                  <c:v>4952.6986</c:v>
                </c:pt>
                <c:pt idx="26">
                  <c:v>5566.6505</c:v>
                </c:pt>
                <c:pt idx="27">
                  <c:v>5896.4692</c:v>
                </c:pt>
                <c:pt idx="28">
                  <c:v>6663.5667</c:v>
                </c:pt>
                <c:pt idx="29">
                  <c:v>7976.0892</c:v>
                </c:pt>
                <c:pt idx="30">
                  <c:v>8654.0743</c:v>
                </c:pt>
                <c:pt idx="31">
                  <c:v>9955.541999999999</c:v>
                </c:pt>
                <c:pt idx="32">
                  <c:v>10133.6165</c:v>
                </c:pt>
                <c:pt idx="33">
                  <c:v>9106.1721</c:v>
                </c:pt>
                <c:pt idx="34">
                  <c:v>8666.4571</c:v>
                </c:pt>
                <c:pt idx="35">
                  <c:v>7909.353</c:v>
                </c:pt>
                <c:pt idx="36">
                  <c:v>8057.4697</c:v>
                </c:pt>
                <c:pt idx="37">
                  <c:v>7805.3094</c:v>
                </c:pt>
                <c:pt idx="38">
                  <c:v>7364.9121</c:v>
                </c:pt>
                <c:pt idx="39">
                  <c:v>5966.4567</c:v>
                </c:pt>
                <c:pt idx="40">
                  <c:v>5575.066</c:v>
                </c:pt>
                <c:pt idx="41">
                  <c:v>5120.055</c:v>
                </c:pt>
                <c:pt idx="42">
                  <c:v>5727.3122</c:v>
                </c:pt>
                <c:pt idx="43">
                  <c:v>5646.7125</c:v>
                </c:pt>
                <c:pt idx="44">
                  <c:v>5547.0198</c:v>
                </c:pt>
                <c:pt idx="45">
                  <c:v>5634.888</c:v>
                </c:pt>
                <c:pt idx="46">
                  <c:v>5493.7154</c:v>
                </c:pt>
                <c:pt idx="47">
                  <c:v>5710.4463</c:v>
                </c:pt>
                <c:pt idx="48">
                  <c:v>5887.5909</c:v>
                </c:pt>
                <c:pt idx="49">
                  <c:v>6057.6697</c:v>
                </c:pt>
                <c:pt idx="50">
                  <c:v>6349.5293</c:v>
                </c:pt>
                <c:pt idx="51">
                  <c:v>6587.462</c:v>
                </c:pt>
                <c:pt idx="52">
                  <c:v>6605.2602</c:v>
                </c:pt>
                <c:pt idx="53">
                  <c:v>6695.3419</c:v>
                </c:pt>
                <c:pt idx="54">
                  <c:v>7135.5402</c:v>
                </c:pt>
                <c:pt idx="55">
                  <c:v>7440.7125</c:v>
                </c:pt>
                <c:pt idx="56">
                  <c:v>7751.5116</c:v>
                </c:pt>
                <c:pt idx="57">
                  <c:v>8177.1636</c:v>
                </c:pt>
                <c:pt idx="58">
                  <c:v>8178.1023</c:v>
                </c:pt>
                <c:pt idx="59">
                  <c:v>8143.4038</c:v>
                </c:pt>
                <c:pt idx="60">
                  <c:v>7461.5038</c:v>
                </c:pt>
                <c:pt idx="61">
                  <c:v>7333.5198</c:v>
                </c:pt>
                <c:pt idx="62">
                  <c:v>7199.2509</c:v>
                </c:pt>
                <c:pt idx="63">
                  <c:v>7194.9668</c:v>
                </c:pt>
                <c:pt idx="64">
                  <c:v>7130.5307</c:v>
                </c:pt>
                <c:pt idx="65">
                  <c:v>7076.5758</c:v>
                </c:pt>
                <c:pt idx="66">
                  <c:v>7160.8222</c:v>
                </c:pt>
              </c:numCache>
            </c:numRef>
          </c:val>
          <c:smooth val="0"/>
        </c:ser>
        <c:ser>
          <c:idx val="5"/>
          <c:order val="5"/>
          <c:tx>
            <c:v>Palestine</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MacroData!$CI$9:$CI$75</c:f>
              <c:numCache>
                <c:formatCode>General</c:formatCode>
                <c:ptCount val="67"/>
                <c:pt idx="0">
                  <c:v>1216.3052</c:v>
                </c:pt>
                <c:pt idx="1">
                  <c:v>1289.2929</c:v>
                </c:pt>
                <c:pt idx="2">
                  <c:v>1339.4781</c:v>
                </c:pt>
                <c:pt idx="3">
                  <c:v>1381.8385</c:v>
                </c:pt>
                <c:pt idx="4">
                  <c:v>1425.4906</c:v>
                </c:pt>
                <c:pt idx="5">
                  <c:v>1463.4757</c:v>
                </c:pt>
                <c:pt idx="6">
                  <c:v>1505.745</c:v>
                </c:pt>
                <c:pt idx="7">
                  <c:v>1559.1012</c:v>
                </c:pt>
                <c:pt idx="8">
                  <c:v>1608.5301</c:v>
                </c:pt>
                <c:pt idx="9">
                  <c:v>1681.3023</c:v>
                </c:pt>
                <c:pt idx="10">
                  <c:v>1733.7326</c:v>
                </c:pt>
                <c:pt idx="11">
                  <c:v>1756.2752</c:v>
                </c:pt>
                <c:pt idx="12">
                  <c:v>1821.5843</c:v>
                </c:pt>
                <c:pt idx="13">
                  <c:v>1893.3408</c:v>
                </c:pt>
                <c:pt idx="14">
                  <c:v>1983.6137</c:v>
                </c:pt>
                <c:pt idx="15">
                  <c:v>2101.1072</c:v>
                </c:pt>
                <c:pt idx="16">
                  <c:v>2258.9489</c:v>
                </c:pt>
                <c:pt idx="17">
                  <c:v>2203.8042</c:v>
                </c:pt>
                <c:pt idx="18">
                  <c:v>2029.1831</c:v>
                </c:pt>
                <c:pt idx="19">
                  <c:v>2142.3196</c:v>
                </c:pt>
                <c:pt idx="20">
                  <c:v>2279.8931</c:v>
                </c:pt>
                <c:pt idx="21">
                  <c:v>2730.9298</c:v>
                </c:pt>
                <c:pt idx="22">
                  <c:v>3363.7534</c:v>
                </c:pt>
                <c:pt idx="23">
                  <c:v>3113.251</c:v>
                </c:pt>
                <c:pt idx="24">
                  <c:v>3585.9568</c:v>
                </c:pt>
                <c:pt idx="25">
                  <c:v>3639.3061</c:v>
                </c:pt>
                <c:pt idx="26">
                  <c:v>4001.4547</c:v>
                </c:pt>
                <c:pt idx="27">
                  <c:v>3867.1741</c:v>
                </c:pt>
                <c:pt idx="28">
                  <c:v>4279.6082</c:v>
                </c:pt>
                <c:pt idx="29">
                  <c:v>4319.5668</c:v>
                </c:pt>
                <c:pt idx="30">
                  <c:v>4670.4238</c:v>
                </c:pt>
                <c:pt idx="31">
                  <c:v>4432.761</c:v>
                </c:pt>
                <c:pt idx="32">
                  <c:v>4720.9488</c:v>
                </c:pt>
                <c:pt idx="33">
                  <c:v>4480.1077</c:v>
                </c:pt>
                <c:pt idx="34">
                  <c:v>4279.2835</c:v>
                </c:pt>
                <c:pt idx="35">
                  <c:v>4014.317</c:v>
                </c:pt>
                <c:pt idx="36">
                  <c:v>4545.5808</c:v>
                </c:pt>
                <c:pt idx="37">
                  <c:v>4509.1192</c:v>
                </c:pt>
                <c:pt idx="38">
                  <c:v>4133.4682</c:v>
                </c:pt>
                <c:pt idx="39">
                  <c:v>4112.1</c:v>
                </c:pt>
                <c:pt idx="40">
                  <c:v>4631.6189</c:v>
                </c:pt>
                <c:pt idx="41">
                  <c:v>4164.5761</c:v>
                </c:pt>
                <c:pt idx="42">
                  <c:v>5110.7303</c:v>
                </c:pt>
                <c:pt idx="43">
                  <c:v>5393.867</c:v>
                </c:pt>
                <c:pt idx="44">
                  <c:v>4852.5885</c:v>
                </c:pt>
                <c:pt idx="45">
                  <c:v>5935.0438</c:v>
                </c:pt>
                <c:pt idx="46">
                  <c:v>5536.3881</c:v>
                </c:pt>
                <c:pt idx="47">
                  <c:v>6163.677</c:v>
                </c:pt>
                <c:pt idx="48">
                  <c:v>7248.9836</c:v>
                </c:pt>
                <c:pt idx="49">
                  <c:v>7528.1851</c:v>
                </c:pt>
                <c:pt idx="50">
                  <c:v>5765.5248</c:v>
                </c:pt>
                <c:pt idx="51">
                  <c:v>4703.3107</c:v>
                </c:pt>
                <c:pt idx="52">
                  <c:v>3827.9167</c:v>
                </c:pt>
                <c:pt idx="53">
                  <c:v>4308.8845</c:v>
                </c:pt>
                <c:pt idx="54">
                  <c:v>4564.6481</c:v>
                </c:pt>
                <c:pt idx="55">
                  <c:v>5127.9573</c:v>
                </c:pt>
                <c:pt idx="56">
                  <c:v>4850.4945</c:v>
                </c:pt>
                <c:pt idx="57">
                  <c:v>5128.8742</c:v>
                </c:pt>
                <c:pt idx="58">
                  <c:v>5248.8168</c:v>
                </c:pt>
                <c:pt idx="59">
                  <c:v>5201.912</c:v>
                </c:pt>
                <c:pt idx="60">
                  <c:v>5342.0319</c:v>
                </c:pt>
                <c:pt idx="61">
                  <c:v>5845.3685</c:v>
                </c:pt>
                <c:pt idx="62">
                  <c:v>6013.823</c:v>
                </c:pt>
                <c:pt idx="63">
                  <c:v>6072.4052</c:v>
                </c:pt>
                <c:pt idx="64">
                  <c:v>6052.1474</c:v>
                </c:pt>
                <c:pt idx="65">
                  <c:v>5938.5514</c:v>
                </c:pt>
                <c:pt idx="66">
                  <c:v>5195.6841</c:v>
                </c:pt>
              </c:numCache>
            </c:numRef>
          </c:val>
          <c:smooth val="0"/>
        </c:ser>
        <c:ser>
          <c:idx val="6"/>
          <c:order val="6"/>
          <c:tx>
            <c:v>Turkey</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MacroData!$CG$9:$CG$75</c:f>
              <c:numCache>
                <c:formatCode>General</c:formatCode>
                <c:ptCount val="67"/>
                <c:pt idx="0">
                  <c:v>2726.1995</c:v>
                </c:pt>
                <c:pt idx="1">
                  <c:v>3001.9064</c:v>
                </c:pt>
                <c:pt idx="2">
                  <c:v>3286.9769</c:v>
                </c:pt>
                <c:pt idx="3">
                  <c:v>3568.8701</c:v>
                </c:pt>
                <c:pt idx="4">
                  <c:v>3336.7901</c:v>
                </c:pt>
                <c:pt idx="5">
                  <c:v>3513.5369</c:v>
                </c:pt>
                <c:pt idx="6">
                  <c:v>3549.3391</c:v>
                </c:pt>
                <c:pt idx="7">
                  <c:v>3757.1028</c:v>
                </c:pt>
                <c:pt idx="8">
                  <c:v>3837.1058</c:v>
                </c:pt>
                <c:pt idx="9">
                  <c:v>3924.6852</c:v>
                </c:pt>
                <c:pt idx="10">
                  <c:v>3948.0668</c:v>
                </c:pt>
                <c:pt idx="11">
                  <c:v>3894.1975</c:v>
                </c:pt>
                <c:pt idx="12">
                  <c:v>4030.1554</c:v>
                </c:pt>
                <c:pt idx="13">
                  <c:v>4324.108</c:v>
                </c:pt>
                <c:pt idx="14">
                  <c:v>4463.7886</c:v>
                </c:pt>
                <c:pt idx="15">
                  <c:v>4473.2201</c:v>
                </c:pt>
                <c:pt idx="16">
                  <c:v>4906.7021</c:v>
                </c:pt>
                <c:pt idx="17">
                  <c:v>5027.9138</c:v>
                </c:pt>
                <c:pt idx="18">
                  <c:v>5259.0656</c:v>
                </c:pt>
                <c:pt idx="19">
                  <c:v>5335.7371</c:v>
                </c:pt>
                <c:pt idx="20">
                  <c:v>5350.3719</c:v>
                </c:pt>
                <c:pt idx="21">
                  <c:v>5569.3692</c:v>
                </c:pt>
                <c:pt idx="22">
                  <c:v>5848.6127</c:v>
                </c:pt>
                <c:pt idx="23">
                  <c:v>5909.936</c:v>
                </c:pt>
                <c:pt idx="24">
                  <c:v>5998.5732</c:v>
                </c:pt>
                <c:pt idx="25">
                  <c:v>6176.1147</c:v>
                </c:pt>
                <c:pt idx="26">
                  <c:v>6576.2863</c:v>
                </c:pt>
                <c:pt idx="27">
                  <c:v>6606.4284</c:v>
                </c:pt>
                <c:pt idx="28">
                  <c:v>6496.4433</c:v>
                </c:pt>
                <c:pt idx="29">
                  <c:v>6243.9125</c:v>
                </c:pt>
                <c:pt idx="30">
                  <c:v>5914.5389</c:v>
                </c:pt>
                <c:pt idx="31">
                  <c:v>6053.0828</c:v>
                </c:pt>
                <c:pt idx="32">
                  <c:v>6043.432</c:v>
                </c:pt>
                <c:pt idx="33">
                  <c:v>6077.6221</c:v>
                </c:pt>
                <c:pt idx="34">
                  <c:v>6344.6065</c:v>
                </c:pt>
                <c:pt idx="35">
                  <c:v>6431.3948</c:v>
                </c:pt>
                <c:pt idx="36">
                  <c:v>6658.3267</c:v>
                </c:pt>
                <c:pt idx="37">
                  <c:v>7162.8146</c:v>
                </c:pt>
                <c:pt idx="38">
                  <c:v>7021.8062</c:v>
                </c:pt>
                <c:pt idx="39">
                  <c:v>6966.4844</c:v>
                </c:pt>
                <c:pt idx="40">
                  <c:v>7466.2192</c:v>
                </c:pt>
                <c:pt idx="41">
                  <c:v>7272.3992</c:v>
                </c:pt>
                <c:pt idx="42">
                  <c:v>7544.3215</c:v>
                </c:pt>
                <c:pt idx="43">
                  <c:v>7962.6468</c:v>
                </c:pt>
                <c:pt idx="44">
                  <c:v>7154.6198</c:v>
                </c:pt>
                <c:pt idx="45">
                  <c:v>7585.7428</c:v>
                </c:pt>
                <c:pt idx="46">
                  <c:v>7896.361</c:v>
                </c:pt>
                <c:pt idx="47">
                  <c:v>8359.6697</c:v>
                </c:pt>
                <c:pt idx="48">
                  <c:v>8468.4164</c:v>
                </c:pt>
                <c:pt idx="49">
                  <c:v>7765.1636</c:v>
                </c:pt>
                <c:pt idx="50">
                  <c:v>8101.0714</c:v>
                </c:pt>
                <c:pt idx="51">
                  <c:v>7121.0425</c:v>
                </c:pt>
                <c:pt idx="52">
                  <c:v>7476.3816</c:v>
                </c:pt>
                <c:pt idx="53">
                  <c:v>7682.6215</c:v>
                </c:pt>
                <c:pt idx="54">
                  <c:v>8301.093999999999</c:v>
                </c:pt>
                <c:pt idx="55">
                  <c:v>8881.0185</c:v>
                </c:pt>
                <c:pt idx="56">
                  <c:v>9310.257</c:v>
                </c:pt>
                <c:pt idx="57">
                  <c:v>9573.983899999999</c:v>
                </c:pt>
                <c:pt idx="58">
                  <c:v>9417.8214</c:v>
                </c:pt>
                <c:pt idx="59">
                  <c:v>8626.479300000001</c:v>
                </c:pt>
                <c:pt idx="60">
                  <c:v>9321.7052</c:v>
                </c:pt>
                <c:pt idx="61">
                  <c:v>9978.9818</c:v>
                </c:pt>
                <c:pt idx="62">
                  <c:v>9948.8806</c:v>
                </c:pt>
                <c:pt idx="63">
                  <c:v>10116.3153</c:v>
                </c:pt>
                <c:pt idx="64">
                  <c:v>10199.0842</c:v>
                </c:pt>
                <c:pt idx="65">
                  <c:v>10321.5144</c:v>
                </c:pt>
                <c:pt idx="66">
                  <c:v>10402.5771</c:v>
                </c:pt>
              </c:numCache>
            </c:numRef>
          </c:val>
          <c:smooth val="0"/>
        </c:ser>
        <c:dLbls>
          <c:showLegendKey val="0"/>
          <c:showVal val="0"/>
          <c:showCatName val="0"/>
          <c:showSerName val="0"/>
          <c:showPercent val="0"/>
          <c:showBubbleSize val="0"/>
        </c:dLbls>
        <c:marker val="1"/>
        <c:smooth val="0"/>
        <c:axId val="-2060505656"/>
        <c:axId val="-2060502184"/>
      </c:lineChart>
      <c:catAx>
        <c:axId val="-206050565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en-US"/>
          </a:p>
        </c:txPr>
        <c:crossAx val="-2060502184"/>
        <c:crossesAt val="0.0"/>
        <c:auto val="1"/>
        <c:lblAlgn val="ctr"/>
        <c:lblOffset val="100"/>
        <c:tickLblSkip val="5"/>
        <c:tickMarkSkip val="5"/>
        <c:noMultiLvlLbl val="0"/>
      </c:catAx>
      <c:valAx>
        <c:axId val="-2060502184"/>
        <c:scaling>
          <c:orientation val="minMax"/>
          <c:max val="20000.0"/>
          <c:min val="0.0"/>
        </c:scaling>
        <c:delete val="0"/>
        <c:axPos val="l"/>
        <c:majorGridlines>
          <c:spPr>
            <a:ln w="3175">
              <a:solidFill>
                <a:srgbClr val="000000"/>
              </a:solidFill>
              <a:prstDash val="solid"/>
            </a:ln>
          </c:spPr>
        </c:majorGridlines>
        <c:numFmt formatCode="#,##0\ &quot;€&quot;"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0505656"/>
        <c:crosses val="autoZero"/>
        <c:crossBetween val="between"/>
        <c:majorUnit val="2000.0"/>
        <c:minorUnit val="0.001"/>
      </c:valAx>
      <c:spPr>
        <a:solidFill>
          <a:srgbClr val="FFFFFF"/>
        </a:solidFill>
        <a:ln w="3175">
          <a:solidFill>
            <a:srgbClr val="000000"/>
          </a:solidFill>
          <a:prstDash val="solid"/>
        </a:ln>
      </c:spPr>
    </c:plotArea>
    <c:legend>
      <c:legendPos val="l"/>
      <c:layout>
        <c:manualLayout>
          <c:xMode val="edge"/>
          <c:yMode val="edge"/>
          <c:x val="0.642106189851268"/>
          <c:y val="0.0804240263885933"/>
          <c:w val="0.28586154855643"/>
          <c:h val="0.251889231751436"/>
        </c:manualLayout>
      </c:layout>
      <c:overlay val="1"/>
      <c:spPr>
        <a:solidFill>
          <a:schemeClr val="bg1"/>
        </a:solidFill>
        <a:ln>
          <a:solidFill>
            <a:schemeClr val="tx1"/>
          </a:solidFill>
        </a:ln>
      </c:spPr>
      <c:txPr>
        <a:bodyPr/>
        <a:lstStyle/>
        <a:p>
          <a:pPr>
            <a:defRPr sz="16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4.</a:t>
            </a:r>
            <a:r>
              <a:rPr lang="fr-FR" sz="1600" baseline="0"/>
              <a:t> Income shares in Lebanon 2005-2014: Top 0.1 % vs. Bottom 50 % </a:t>
            </a:r>
          </a:p>
        </c:rich>
      </c:tx>
      <c:layout>
        <c:manualLayout>
          <c:xMode val="edge"/>
          <c:yMode val="edge"/>
          <c:x val="0.103483158355206"/>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2"/>
          <c:order val="0"/>
          <c:tx>
            <c:v>Top 0.1%</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DataSeriesIncome!$AR$7:$AR$16</c:f>
              <c:numCache>
                <c:formatCode>0.0%</c:formatCode>
                <c:ptCount val="10"/>
                <c:pt idx="0">
                  <c:v>0.106079978751836</c:v>
                </c:pt>
                <c:pt idx="1">
                  <c:v>0.104794326438535</c:v>
                </c:pt>
                <c:pt idx="2">
                  <c:v>0.111130851127107</c:v>
                </c:pt>
                <c:pt idx="3">
                  <c:v>0.110909444656161</c:v>
                </c:pt>
                <c:pt idx="4">
                  <c:v>0.106209899694449</c:v>
                </c:pt>
                <c:pt idx="5">
                  <c:v>0.106245353181645</c:v>
                </c:pt>
                <c:pt idx="6">
                  <c:v>0.107796443772737</c:v>
                </c:pt>
                <c:pt idx="7">
                  <c:v>0.107079449527798</c:v>
                </c:pt>
                <c:pt idx="8">
                  <c:v>0.105650396738401</c:v>
                </c:pt>
                <c:pt idx="9">
                  <c:v>0.107738915628738</c:v>
                </c:pt>
              </c:numCache>
            </c:numRef>
          </c:val>
          <c:smooth val="0"/>
        </c:ser>
        <c:ser>
          <c:idx val="1"/>
          <c:order val="1"/>
          <c:tx>
            <c:v>Bottom 50%</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DataSeriesIncome!$AD$7:$AD$16</c:f>
              <c:numCache>
                <c:formatCode>0.00%</c:formatCode>
                <c:ptCount val="10"/>
                <c:pt idx="0">
                  <c:v>0.129232358053552</c:v>
                </c:pt>
                <c:pt idx="1">
                  <c:v>0.131119177837155</c:v>
                </c:pt>
                <c:pt idx="2">
                  <c:v>0.107499264556633</c:v>
                </c:pt>
                <c:pt idx="3">
                  <c:v>0.106088644986475</c:v>
                </c:pt>
                <c:pt idx="4">
                  <c:v>0.107767026129724</c:v>
                </c:pt>
                <c:pt idx="5">
                  <c:v>0.106440041518391</c:v>
                </c:pt>
                <c:pt idx="6">
                  <c:v>0.105296313249116</c:v>
                </c:pt>
                <c:pt idx="7">
                  <c:v>0.104429833349636</c:v>
                </c:pt>
                <c:pt idx="8">
                  <c:v>0.105276032963154</c:v>
                </c:pt>
                <c:pt idx="9">
                  <c:v>0.106404921384753</c:v>
                </c:pt>
              </c:numCache>
            </c:numRef>
          </c:val>
          <c:smooth val="0"/>
        </c:ser>
        <c:dLbls>
          <c:showLegendKey val="0"/>
          <c:showVal val="0"/>
          <c:showCatName val="0"/>
          <c:showSerName val="0"/>
          <c:showPercent val="0"/>
          <c:showBubbleSize val="0"/>
        </c:dLbls>
        <c:marker val="1"/>
        <c:smooth val="0"/>
        <c:axId val="2120198296"/>
        <c:axId val="2120190024"/>
      </c:lineChart>
      <c:catAx>
        <c:axId val="2120198296"/>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20190024"/>
        <c:crossesAt val="0.0"/>
        <c:auto val="1"/>
        <c:lblAlgn val="ctr"/>
        <c:lblOffset val="100"/>
        <c:tickLblSkip val="1"/>
        <c:tickMarkSkip val="5"/>
        <c:noMultiLvlLbl val="0"/>
      </c:catAx>
      <c:valAx>
        <c:axId val="2120190024"/>
        <c:scaling>
          <c:orientation val="minMax"/>
          <c:max val="0.14"/>
          <c:min val="0.0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20198296"/>
        <c:crosses val="autoZero"/>
        <c:crossBetween val="midCat"/>
        <c:majorUnit val="0.01"/>
        <c:minorUnit val="0.001"/>
      </c:valAx>
      <c:spPr>
        <a:solidFill>
          <a:srgbClr val="FFFFFF"/>
        </a:solidFill>
        <a:ln w="3175">
          <a:solidFill>
            <a:srgbClr val="000000"/>
          </a:solidFill>
          <a:prstDash val="solid"/>
        </a:ln>
      </c:spPr>
    </c:plotArea>
    <c:legend>
      <c:legendPos val="l"/>
      <c:layout>
        <c:manualLayout>
          <c:xMode val="edge"/>
          <c:yMode val="edge"/>
          <c:x val="0.634214348206474"/>
          <c:y val="0.143709477193729"/>
          <c:w val="0.237863407699038"/>
          <c:h val="0.208188621692559"/>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5a.</a:t>
            </a:r>
            <a:r>
              <a:rPr lang="fr-FR" sz="1600" baseline="0"/>
              <a:t> Decomposing the Gini coefficients in Lebanon, 2005-2014</a:t>
            </a:r>
          </a:p>
        </c:rich>
      </c:tx>
      <c:layout>
        <c:manualLayout>
          <c:xMode val="edge"/>
          <c:yMode val="edge"/>
          <c:x val="0.166543307086614"/>
          <c:y val="0.0045045045045045"/>
        </c:manualLayout>
      </c:layout>
      <c:overlay val="0"/>
      <c:spPr>
        <a:noFill/>
        <a:ln w="25400">
          <a:noFill/>
        </a:ln>
      </c:spPr>
    </c:title>
    <c:autoTitleDeleted val="0"/>
    <c:plotArea>
      <c:layout>
        <c:manualLayout>
          <c:layoutTarget val="inner"/>
          <c:xMode val="edge"/>
          <c:yMode val="edge"/>
          <c:x val="0.0657914108816532"/>
          <c:y val="0.0498799541126371"/>
          <c:w val="0.90330212694985"/>
          <c:h val="0.746836009504225"/>
        </c:manualLayout>
      </c:layout>
      <c:lineChart>
        <c:grouping val="standard"/>
        <c:varyColors val="0"/>
        <c:ser>
          <c:idx val="1"/>
          <c:order val="0"/>
          <c:tx>
            <c:v>Gini coefficients (national income)</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DataSeriesIncome!$AH$7:$AH$16</c:f>
              <c:numCache>
                <c:formatCode>0.00%</c:formatCode>
                <c:ptCount val="10"/>
                <c:pt idx="0">
                  <c:v>0.61604754407505</c:v>
                </c:pt>
                <c:pt idx="1">
                  <c:v>0.611547161619519</c:v>
                </c:pt>
                <c:pt idx="2">
                  <c:v>0.659321598750464</c:v>
                </c:pt>
                <c:pt idx="3">
                  <c:v>0.66277754370198</c:v>
                </c:pt>
                <c:pt idx="4">
                  <c:v>0.658379226945576</c:v>
                </c:pt>
                <c:pt idx="5">
                  <c:v>0.661725600084378</c:v>
                </c:pt>
                <c:pt idx="6">
                  <c:v>0.664288043332785</c:v>
                </c:pt>
                <c:pt idx="7">
                  <c:v>0.666656755129824</c:v>
                </c:pt>
                <c:pt idx="8">
                  <c:v>0.665118085093315</c:v>
                </c:pt>
                <c:pt idx="9">
                  <c:v>0.662326170886298</c:v>
                </c:pt>
              </c:numCache>
            </c:numRef>
          </c:val>
          <c:smooth val="0"/>
        </c:ser>
        <c:ser>
          <c:idx val="0"/>
          <c:order val="1"/>
          <c:tx>
            <c:v>Gini coefficients (fiscal income)</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DataSeriesIncome!$T$7:$T$16</c:f>
              <c:numCache>
                <c:formatCode>0.00</c:formatCode>
                <c:ptCount val="10"/>
                <c:pt idx="0">
                  <c:v>0.560029968410773</c:v>
                </c:pt>
                <c:pt idx="1">
                  <c:v>0.553190878025073</c:v>
                </c:pt>
                <c:pt idx="2">
                  <c:v>0.610436101169832</c:v>
                </c:pt>
                <c:pt idx="3">
                  <c:v>0.616592472283495</c:v>
                </c:pt>
                <c:pt idx="4">
                  <c:v>0.60987088752663</c:v>
                </c:pt>
                <c:pt idx="5">
                  <c:v>0.616136257234035</c:v>
                </c:pt>
                <c:pt idx="6">
                  <c:v>0.618686003374844</c:v>
                </c:pt>
                <c:pt idx="7">
                  <c:v>0.62420374574625</c:v>
                </c:pt>
                <c:pt idx="8">
                  <c:v>0.624615580112885</c:v>
                </c:pt>
                <c:pt idx="9">
                  <c:v>0.618849256480133</c:v>
                </c:pt>
              </c:numCache>
            </c:numRef>
          </c:val>
          <c:smooth val="0"/>
        </c:ser>
        <c:ser>
          <c:idx val="4"/>
          <c:order val="2"/>
          <c:tx>
            <c:v>Gini coefficients (survey income)</c:v>
          </c:tx>
          <c:spPr>
            <a:ln>
              <a:solidFill>
                <a:schemeClr val="accent6"/>
              </a:solidFill>
            </a:ln>
          </c:spPr>
          <c:marker>
            <c:symbol val="circle"/>
            <c:size val="9"/>
            <c:spPr>
              <a:solidFill>
                <a:schemeClr val="accent6"/>
              </a:solidFill>
              <a:ln>
                <a:solidFill>
                  <a:schemeClr val="accent6"/>
                </a:solidFill>
              </a:ln>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DataSeriesIncome!$F$7:$F$16</c:f>
              <c:numCache>
                <c:formatCode>0.00</c:formatCode>
                <c:ptCount val="10"/>
                <c:pt idx="0">
                  <c:v>0.446403419092805</c:v>
                </c:pt>
                <c:pt idx="1">
                  <c:v>0.446403417584131</c:v>
                </c:pt>
                <c:pt idx="2">
                  <c:v>0.456183155429763</c:v>
                </c:pt>
                <c:pt idx="3">
                  <c:v>0.456183154767348</c:v>
                </c:pt>
                <c:pt idx="4">
                  <c:v>0.456183149797988</c:v>
                </c:pt>
                <c:pt idx="5">
                  <c:v>0.456183150735519</c:v>
                </c:pt>
                <c:pt idx="6">
                  <c:v>0.456183153217111</c:v>
                </c:pt>
                <c:pt idx="7">
                  <c:v>0.456183151597405</c:v>
                </c:pt>
                <c:pt idx="8">
                  <c:v>0.456183154056529</c:v>
                </c:pt>
                <c:pt idx="9">
                  <c:v>0.456183154115172</c:v>
                </c:pt>
              </c:numCache>
            </c:numRef>
          </c:val>
          <c:smooth val="0"/>
        </c:ser>
        <c:dLbls>
          <c:showLegendKey val="0"/>
          <c:showVal val="0"/>
          <c:showCatName val="0"/>
          <c:showSerName val="0"/>
          <c:showPercent val="0"/>
          <c:showBubbleSize val="0"/>
        </c:dLbls>
        <c:marker val="1"/>
        <c:smooth val="0"/>
        <c:axId val="2137693368"/>
        <c:axId val="2137698584"/>
      </c:lineChart>
      <c:catAx>
        <c:axId val="2137693368"/>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698584"/>
        <c:crossesAt val="0.0"/>
        <c:auto val="1"/>
        <c:lblAlgn val="ctr"/>
        <c:lblOffset val="100"/>
        <c:tickLblSkip val="1"/>
        <c:tickMarkSkip val="5"/>
        <c:noMultiLvlLbl val="0"/>
      </c:catAx>
      <c:valAx>
        <c:axId val="2137698584"/>
        <c:scaling>
          <c:orientation val="minMax"/>
          <c:max val="0.68"/>
          <c:min val="0.44"/>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693368"/>
        <c:crosses val="autoZero"/>
        <c:crossBetween val="midCat"/>
        <c:majorUnit val="0.02"/>
        <c:minorUnit val="0.001"/>
      </c:valAx>
    </c:plotArea>
    <c:legend>
      <c:legendPos val="l"/>
      <c:layout>
        <c:manualLayout>
          <c:xMode val="edge"/>
          <c:yMode val="edge"/>
          <c:x val="0.484085848643919"/>
          <c:y val="0.393520429878698"/>
          <c:w val="0.339248476967902"/>
          <c:h val="0.250116671816564"/>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5b.</a:t>
            </a:r>
            <a:r>
              <a:rPr lang="fr-FR" sz="1600" baseline="0"/>
              <a:t> Decomposing the Top 10% income share in Lebanon, 2005-2014</a:t>
            </a:r>
          </a:p>
        </c:rich>
      </c:tx>
      <c:layout>
        <c:manualLayout>
          <c:xMode val="edge"/>
          <c:yMode val="edge"/>
          <c:x val="0.127832020997375"/>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46836009504225"/>
        </c:manualLayout>
      </c:layout>
      <c:lineChart>
        <c:grouping val="standard"/>
        <c:varyColors val="0"/>
        <c:ser>
          <c:idx val="1"/>
          <c:order val="0"/>
          <c:tx>
            <c:v>Top 10% (national income)</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DataSeriesIncome!$AF$7:$AF$16</c:f>
              <c:numCache>
                <c:formatCode>0.00%</c:formatCode>
                <c:ptCount val="10"/>
                <c:pt idx="0">
                  <c:v>0.521367489803717</c:v>
                </c:pt>
                <c:pt idx="1">
                  <c:v>0.515899420722109</c:v>
                </c:pt>
                <c:pt idx="2">
                  <c:v>0.566346185328013</c:v>
                </c:pt>
                <c:pt idx="3">
                  <c:v>0.57080575843022</c:v>
                </c:pt>
                <c:pt idx="4">
                  <c:v>0.565398658452611</c:v>
                </c:pt>
                <c:pt idx="5">
                  <c:v>0.569805922572148</c:v>
                </c:pt>
                <c:pt idx="6">
                  <c:v>0.572605215837819</c:v>
                </c:pt>
                <c:pt idx="7">
                  <c:v>0.576037945386067</c:v>
                </c:pt>
                <c:pt idx="8">
                  <c:v>0.574907047871606</c:v>
                </c:pt>
                <c:pt idx="9">
                  <c:v>0.57102189689797</c:v>
                </c:pt>
              </c:numCache>
            </c:numRef>
          </c:val>
          <c:smooth val="0"/>
        </c:ser>
        <c:ser>
          <c:idx val="0"/>
          <c:order val="1"/>
          <c:tx>
            <c:v>Top 10% (fiscal income)</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DataSeriesIncome!$R$7:$R$16</c:f>
              <c:numCache>
                <c:formatCode>0.00%</c:formatCode>
                <c:ptCount val="10"/>
                <c:pt idx="0">
                  <c:v>0.468487689307967</c:v>
                </c:pt>
                <c:pt idx="1">
                  <c:v>0.460191840686542</c:v>
                </c:pt>
                <c:pt idx="2">
                  <c:v>0.523881672274511</c:v>
                </c:pt>
                <c:pt idx="3">
                  <c:v>0.531499596029408</c:v>
                </c:pt>
                <c:pt idx="4">
                  <c:v>0.523226022821534</c:v>
                </c:pt>
                <c:pt idx="5">
                  <c:v>0.530974527406961</c:v>
                </c:pt>
                <c:pt idx="6">
                  <c:v>0.534122169351844</c:v>
                </c:pt>
                <c:pt idx="7">
                  <c:v>0.540948415448332</c:v>
                </c:pt>
                <c:pt idx="8">
                  <c:v>0.541457436176544</c:v>
                </c:pt>
                <c:pt idx="9">
                  <c:v>0.534308984726824</c:v>
                </c:pt>
              </c:numCache>
            </c:numRef>
          </c:val>
          <c:smooth val="0"/>
        </c:ser>
        <c:ser>
          <c:idx val="4"/>
          <c:order val="2"/>
          <c:tx>
            <c:v>Top 10% (survey income)</c:v>
          </c:tx>
          <c:spPr>
            <a:ln>
              <a:solidFill>
                <a:schemeClr val="accent6"/>
              </a:solidFill>
            </a:ln>
          </c:spPr>
          <c:marker>
            <c:symbol val="circle"/>
            <c:size val="9"/>
            <c:spPr>
              <a:solidFill>
                <a:schemeClr val="accent6"/>
              </a:solidFill>
              <a:ln>
                <a:solidFill>
                  <a:schemeClr val="accent6"/>
                </a:solidFill>
              </a:ln>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DataSeriesIncome!$D$7:$D$16</c:f>
              <c:numCache>
                <c:formatCode>0.00%</c:formatCode>
                <c:ptCount val="10"/>
                <c:pt idx="0">
                  <c:v>0.330665077684515</c:v>
                </c:pt>
                <c:pt idx="1">
                  <c:v>0.33066507213792</c:v>
                </c:pt>
                <c:pt idx="2">
                  <c:v>0.333255593954433</c:v>
                </c:pt>
                <c:pt idx="3">
                  <c:v>0.333255591191861</c:v>
                </c:pt>
                <c:pt idx="4">
                  <c:v>0.333255587714339</c:v>
                </c:pt>
                <c:pt idx="5">
                  <c:v>0.333255588451602</c:v>
                </c:pt>
                <c:pt idx="6">
                  <c:v>0.333255585207231</c:v>
                </c:pt>
                <c:pt idx="7">
                  <c:v>0.33325558637764</c:v>
                </c:pt>
                <c:pt idx="8">
                  <c:v>0.33325558770167</c:v>
                </c:pt>
                <c:pt idx="9">
                  <c:v>0.333255590158719</c:v>
                </c:pt>
              </c:numCache>
            </c:numRef>
          </c:val>
          <c:smooth val="0"/>
        </c:ser>
        <c:dLbls>
          <c:showLegendKey val="0"/>
          <c:showVal val="0"/>
          <c:showCatName val="0"/>
          <c:showSerName val="0"/>
          <c:showPercent val="0"/>
          <c:showBubbleSize val="0"/>
        </c:dLbls>
        <c:marker val="1"/>
        <c:smooth val="0"/>
        <c:axId val="2137623080"/>
        <c:axId val="2137628280"/>
      </c:lineChart>
      <c:catAx>
        <c:axId val="2137623080"/>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628280"/>
        <c:crossesAt val="0.0"/>
        <c:auto val="1"/>
        <c:lblAlgn val="ctr"/>
        <c:lblOffset val="100"/>
        <c:tickLblSkip val="1"/>
        <c:tickMarkSkip val="5"/>
        <c:noMultiLvlLbl val="0"/>
      </c:catAx>
      <c:valAx>
        <c:axId val="2137628280"/>
        <c:scaling>
          <c:orientation val="minMax"/>
          <c:max val="0.6"/>
          <c:min val="0.3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623080"/>
        <c:crosses val="autoZero"/>
        <c:crossBetween val="midCat"/>
        <c:majorUnit val="0.02"/>
        <c:minorUnit val="0.001"/>
      </c:valAx>
      <c:spPr>
        <a:solidFill>
          <a:srgbClr val="FFFFFF"/>
        </a:solidFill>
        <a:ln w="3175">
          <a:solidFill>
            <a:srgbClr val="000000"/>
          </a:solidFill>
          <a:prstDash val="solid"/>
        </a:ln>
      </c:spPr>
    </c:plotArea>
    <c:legend>
      <c:legendPos val="l"/>
      <c:layout>
        <c:manualLayout>
          <c:xMode val="edge"/>
          <c:yMode val="edge"/>
          <c:x val="0.484085848643919"/>
          <c:y val="0.393520429878698"/>
          <c:w val="0.339248476967902"/>
          <c:h val="0.250116671816564"/>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5c.</a:t>
            </a:r>
            <a:r>
              <a:rPr lang="fr-FR" sz="1600" baseline="0"/>
              <a:t> Decomposing the top 1 % income share in Lebanon, 2005-2014</a:t>
            </a:r>
          </a:p>
        </c:rich>
      </c:tx>
      <c:layout>
        <c:manualLayout>
          <c:xMode val="edge"/>
          <c:yMode val="edge"/>
          <c:x val="0.119542104111986"/>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46836009504225"/>
        </c:manualLayout>
      </c:layout>
      <c:lineChart>
        <c:grouping val="standard"/>
        <c:varyColors val="0"/>
        <c:ser>
          <c:idx val="1"/>
          <c:order val="0"/>
          <c:tx>
            <c:v>Top 1% (national income)</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DataSeriesIncome!$AG$7:$AG$16</c:f>
              <c:numCache>
                <c:formatCode>0.00%</c:formatCode>
                <c:ptCount val="10"/>
                <c:pt idx="0">
                  <c:v>0.21568038346415</c:v>
                </c:pt>
                <c:pt idx="1">
                  <c:v>0.213116932133326</c:v>
                </c:pt>
                <c:pt idx="2">
                  <c:v>0.23592811189442</c:v>
                </c:pt>
                <c:pt idx="3">
                  <c:v>0.236936712812819</c:v>
                </c:pt>
                <c:pt idx="4">
                  <c:v>0.231453390131786</c:v>
                </c:pt>
                <c:pt idx="5">
                  <c:v>0.232606424759935</c:v>
                </c:pt>
                <c:pt idx="6">
                  <c:v>0.234881189365061</c:v>
                </c:pt>
                <c:pt idx="7">
                  <c:v>0.235026099925244</c:v>
                </c:pt>
                <c:pt idx="8">
                  <c:v>0.233154311212118</c:v>
                </c:pt>
                <c:pt idx="9">
                  <c:v>0.233994607145792</c:v>
                </c:pt>
              </c:numCache>
            </c:numRef>
          </c:val>
          <c:smooth val="0"/>
        </c:ser>
        <c:ser>
          <c:idx val="0"/>
          <c:order val="1"/>
          <c:tx>
            <c:v>Top 1% (fiscal income)</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DataSeriesIncome!$S$7:$S$16</c:f>
              <c:numCache>
                <c:formatCode>0.00%</c:formatCode>
                <c:ptCount val="10"/>
                <c:pt idx="0">
                  <c:v>0.164490216786546</c:v>
                </c:pt>
                <c:pt idx="1">
                  <c:v>0.160360797091499</c:v>
                </c:pt>
                <c:pt idx="2">
                  <c:v>0.182585077271304</c:v>
                </c:pt>
                <c:pt idx="3">
                  <c:v>0.185218771968816</c:v>
                </c:pt>
                <c:pt idx="4">
                  <c:v>0.176764392898623</c:v>
                </c:pt>
                <c:pt idx="5">
                  <c:v>0.179977916532126</c:v>
                </c:pt>
                <c:pt idx="6">
                  <c:v>0.182021329168179</c:v>
                </c:pt>
                <c:pt idx="7">
                  <c:v>0.18454911153465</c:v>
                </c:pt>
                <c:pt idx="8">
                  <c:v>0.184799741578545</c:v>
                </c:pt>
                <c:pt idx="9">
                  <c:v>0.184043841252437</c:v>
                </c:pt>
              </c:numCache>
            </c:numRef>
          </c:val>
          <c:smooth val="0"/>
        </c:ser>
        <c:ser>
          <c:idx val="4"/>
          <c:order val="2"/>
          <c:tx>
            <c:v>Top 1% (survey income)</c:v>
          </c:tx>
          <c:spPr>
            <a:ln>
              <a:solidFill>
                <a:schemeClr val="accent6"/>
              </a:solidFill>
            </a:ln>
          </c:spPr>
          <c:marker>
            <c:symbol val="circle"/>
            <c:size val="9"/>
            <c:spPr>
              <a:solidFill>
                <a:schemeClr val="accent6"/>
              </a:solidFill>
              <a:ln>
                <a:solidFill>
                  <a:schemeClr val="accent6"/>
                </a:solidFill>
              </a:ln>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DataSeriesIncome!$E$7:$E$16</c:f>
              <c:numCache>
                <c:formatCode>0.00%</c:formatCode>
                <c:ptCount val="10"/>
                <c:pt idx="0">
                  <c:v>0.0838103815744742</c:v>
                </c:pt>
                <c:pt idx="1">
                  <c:v>0.0838103808165247</c:v>
                </c:pt>
                <c:pt idx="2">
                  <c:v>0.0781621637584664</c:v>
                </c:pt>
                <c:pt idx="3">
                  <c:v>0.0781621647827052</c:v>
                </c:pt>
                <c:pt idx="4">
                  <c:v>0.0781621639705688</c:v>
                </c:pt>
                <c:pt idx="5">
                  <c:v>0.0781621633719715</c:v>
                </c:pt>
                <c:pt idx="6">
                  <c:v>0.0781621650655856</c:v>
                </c:pt>
                <c:pt idx="7">
                  <c:v>0.0781621639460061</c:v>
                </c:pt>
                <c:pt idx="8">
                  <c:v>0.0781621636456899</c:v>
                </c:pt>
                <c:pt idx="9">
                  <c:v>0.0781621638109826</c:v>
                </c:pt>
              </c:numCache>
            </c:numRef>
          </c:val>
          <c:smooth val="0"/>
        </c:ser>
        <c:dLbls>
          <c:showLegendKey val="0"/>
          <c:showVal val="0"/>
          <c:showCatName val="0"/>
          <c:showSerName val="0"/>
          <c:showPercent val="0"/>
          <c:showBubbleSize val="0"/>
        </c:dLbls>
        <c:marker val="1"/>
        <c:smooth val="0"/>
        <c:axId val="2119287560"/>
        <c:axId val="2127577880"/>
      </c:lineChart>
      <c:catAx>
        <c:axId val="2119287560"/>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27577880"/>
        <c:crossesAt val="0.0"/>
        <c:auto val="1"/>
        <c:lblAlgn val="ctr"/>
        <c:lblOffset val="100"/>
        <c:tickLblSkip val="1"/>
        <c:tickMarkSkip val="5"/>
        <c:noMultiLvlLbl val="0"/>
      </c:catAx>
      <c:valAx>
        <c:axId val="2127577880"/>
        <c:scaling>
          <c:orientation val="minMax"/>
          <c:max val="0.25"/>
          <c:min val="0.05"/>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9287560"/>
        <c:crosses val="autoZero"/>
        <c:crossBetween val="midCat"/>
        <c:majorUnit val="0.02"/>
        <c:minorUnit val="0.001"/>
      </c:valAx>
      <c:spPr>
        <a:solidFill>
          <a:srgbClr val="FFFFFF"/>
        </a:solidFill>
        <a:ln w="3175">
          <a:solidFill>
            <a:srgbClr val="000000"/>
          </a:solidFill>
          <a:prstDash val="solid"/>
        </a:ln>
      </c:spPr>
    </c:plotArea>
    <c:legend>
      <c:legendPos val="l"/>
      <c:layout>
        <c:manualLayout>
          <c:xMode val="edge"/>
          <c:yMode val="edge"/>
          <c:x val="0.579919181977253"/>
          <c:y val="0.368745655103923"/>
          <c:w val="0.339248476967902"/>
          <c:h val="0.250116671816564"/>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6 .</a:t>
            </a:r>
            <a:r>
              <a:rPr lang="fr-FR" sz="1600" baseline="0"/>
              <a:t> Population vs income cumulative growth since 2005 </a:t>
            </a:r>
          </a:p>
        </c:rich>
      </c:tx>
      <c:layout>
        <c:manualLayout>
          <c:xMode val="edge"/>
          <c:yMode val="edge"/>
          <c:x val="0.199913167104112"/>
          <c:y val="0.00675675675675676"/>
        </c:manualLayout>
      </c:layout>
      <c:overlay val="0"/>
      <c:spPr>
        <a:noFill/>
        <a:ln w="25400">
          <a:noFill/>
        </a:ln>
      </c:spPr>
    </c:title>
    <c:autoTitleDeleted val="0"/>
    <c:plotArea>
      <c:layout>
        <c:manualLayout>
          <c:layoutTarget val="inner"/>
          <c:xMode val="edge"/>
          <c:yMode val="edge"/>
          <c:x val="0.0705346675415573"/>
          <c:y val="0.065639675108179"/>
          <c:w val="0.893636373578303"/>
          <c:h val="0.776115485564304"/>
        </c:manualLayout>
      </c:layout>
      <c:lineChart>
        <c:grouping val="standard"/>
        <c:varyColors val="0"/>
        <c:ser>
          <c:idx val="1"/>
          <c:order val="0"/>
          <c:tx>
            <c:v>Population growth</c:v>
          </c:tx>
          <c:cat>
            <c:numRef>
              <c:f>MacroData!$A$24:$A$33</c:f>
              <c:numCache>
                <c:formatCode>0</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MacroData!$BS$24:$BS$33</c:f>
              <c:numCache>
                <c:formatCode>0%</c:formatCode>
                <c:ptCount val="10"/>
                <c:pt idx="0">
                  <c:v>0.0</c:v>
                </c:pt>
                <c:pt idx="1">
                  <c:v>0.0289410294215799</c:v>
                </c:pt>
                <c:pt idx="2">
                  <c:v>0.0497033976292035</c:v>
                </c:pt>
                <c:pt idx="3">
                  <c:v>0.071212884253276</c:v>
                </c:pt>
                <c:pt idx="4">
                  <c:v>0.105219109565907</c:v>
                </c:pt>
                <c:pt idx="5">
                  <c:v>0.158664975841014</c:v>
                </c:pt>
                <c:pt idx="6">
                  <c:v>0.229095954355797</c:v>
                </c:pt>
                <c:pt idx="7">
                  <c:v>0.318981135967866</c:v>
                </c:pt>
                <c:pt idx="8">
                  <c:v>0.41573317314985</c:v>
                </c:pt>
                <c:pt idx="9">
                  <c:v>0.503900831861951</c:v>
                </c:pt>
              </c:numCache>
            </c:numRef>
          </c:val>
          <c:smooth val="0"/>
        </c:ser>
        <c:ser>
          <c:idx val="0"/>
          <c:order val="1"/>
          <c:tx>
            <c:v>National income growth</c:v>
          </c:tx>
          <c:cat>
            <c:numRef>
              <c:f>MacroData!$A$24:$A$33</c:f>
              <c:numCache>
                <c:formatCode>0</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MacroData!$BX$24:$BX$33</c:f>
              <c:numCache>
                <c:formatCode>0%</c:formatCode>
                <c:ptCount val="10"/>
                <c:pt idx="0">
                  <c:v>0.0</c:v>
                </c:pt>
                <c:pt idx="1">
                  <c:v>0.0208979827376543</c:v>
                </c:pt>
                <c:pt idx="2">
                  <c:v>0.145677963785884</c:v>
                </c:pt>
                <c:pt idx="3">
                  <c:v>0.233947859326111</c:v>
                </c:pt>
                <c:pt idx="4">
                  <c:v>0.30564892128425</c:v>
                </c:pt>
                <c:pt idx="5">
                  <c:v>0.392358189246036</c:v>
                </c:pt>
                <c:pt idx="6">
                  <c:v>0.458820489450745</c:v>
                </c:pt>
                <c:pt idx="7">
                  <c:v>0.463194446118865</c:v>
                </c:pt>
                <c:pt idx="8">
                  <c:v>0.423913427867137</c:v>
                </c:pt>
                <c:pt idx="9">
                  <c:v>0.470046378789448</c:v>
                </c:pt>
              </c:numCache>
            </c:numRef>
          </c:val>
          <c:smooth val="0"/>
        </c:ser>
        <c:ser>
          <c:idx val="2"/>
          <c:order val="2"/>
          <c:tx>
            <c:v>Average income growth</c:v>
          </c:tx>
          <c:cat>
            <c:numRef>
              <c:f>MacroData!$A$24:$A$33</c:f>
              <c:numCache>
                <c:formatCode>0</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MacroData!$W$24:$W$33</c:f>
              <c:numCache>
                <c:formatCode>0%</c:formatCode>
                <c:ptCount val="10"/>
                <c:pt idx="0">
                  <c:v>0.0</c:v>
                </c:pt>
                <c:pt idx="1">
                  <c:v>-0.00781688718191681</c:v>
                </c:pt>
                <c:pt idx="2">
                  <c:v>0.0914301091959771</c:v>
                </c:pt>
                <c:pt idx="3">
                  <c:v>0.151916461892581</c:v>
                </c:pt>
                <c:pt idx="4">
                  <c:v>0.1813484533204</c:v>
                </c:pt>
                <c:pt idx="5">
                  <c:v>0.201691729346467</c:v>
                </c:pt>
                <c:pt idx="6">
                  <c:v>0.186905208461345</c:v>
                </c:pt>
                <c:pt idx="7">
                  <c:v>0.109336794801506</c:v>
                </c:pt>
                <c:pt idx="8">
                  <c:v>0.00577810157532976</c:v>
                </c:pt>
                <c:pt idx="9">
                  <c:v>-0.0225111473029514</c:v>
                </c:pt>
              </c:numCache>
            </c:numRef>
          </c:val>
          <c:smooth val="0"/>
        </c:ser>
        <c:dLbls>
          <c:showLegendKey val="0"/>
          <c:showVal val="0"/>
          <c:showCatName val="0"/>
          <c:showSerName val="0"/>
          <c:showPercent val="0"/>
          <c:showBubbleSize val="0"/>
        </c:dLbls>
        <c:marker val="1"/>
        <c:smooth val="0"/>
        <c:axId val="2137541272"/>
        <c:axId val="2137529528"/>
      </c:lineChart>
      <c:catAx>
        <c:axId val="2137541272"/>
        <c:scaling>
          <c:orientation val="minMax"/>
        </c:scaling>
        <c:delete val="0"/>
        <c:axPos val="b"/>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529528"/>
        <c:crossesAt val="0.0"/>
        <c:auto val="1"/>
        <c:lblAlgn val="ctr"/>
        <c:lblOffset val="100"/>
        <c:tickLblSkip val="1"/>
        <c:tickMarkSkip val="10"/>
        <c:noMultiLvlLbl val="0"/>
      </c:catAx>
      <c:valAx>
        <c:axId val="2137529528"/>
        <c:scaling>
          <c:orientation val="minMax"/>
          <c:max val="0.52"/>
          <c:min val="-0.05"/>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541272"/>
        <c:crosses val="autoZero"/>
        <c:crossBetween val="midCat"/>
        <c:majorUnit val="0.05"/>
        <c:minorUnit val="0.001"/>
      </c:valAx>
      <c:spPr>
        <a:solidFill>
          <a:srgbClr val="FFFFFF"/>
        </a:solidFill>
        <a:ln w="3175">
          <a:solidFill>
            <a:srgbClr val="000000"/>
          </a:solidFill>
          <a:prstDash val="solid"/>
        </a:ln>
      </c:spPr>
    </c:plotArea>
    <c:legend>
      <c:legendPos val="r"/>
      <c:layout>
        <c:manualLayout>
          <c:xMode val="edge"/>
          <c:yMode val="edge"/>
          <c:x val="0.104379702537183"/>
          <c:y val="0.131801801801802"/>
          <c:w val="0.262168963254593"/>
          <c:h val="0.158639072143009"/>
        </c:manualLayout>
      </c:layout>
      <c:overlay val="1"/>
      <c:spPr>
        <a:solidFill>
          <a:schemeClr val="bg1"/>
        </a:solidFill>
        <a:ln>
          <a:solidFill>
            <a:schemeClr val="tx1">
              <a:lumMod val="95000"/>
              <a:lumOff val="5000"/>
            </a:schemeClr>
          </a:solidFill>
        </a:ln>
      </c:spPr>
      <c:txPr>
        <a:bodyPr/>
        <a:lstStyle/>
        <a:p>
          <a:pPr>
            <a:defRPr sz="1400"/>
          </a:pPr>
          <a:endParaRPr lang="en-US"/>
        </a:p>
      </c:txPr>
    </c:legend>
    <c:plotVisOnly val="0"/>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7.</a:t>
            </a:r>
            <a:r>
              <a:rPr lang="fr-FR" sz="1600" baseline="0"/>
              <a:t> Cumulative real growth by percentile, Lebanon 2005-2014</a:t>
            </a:r>
          </a:p>
        </c:rich>
      </c:tx>
      <c:layout>
        <c:manualLayout>
          <c:xMode val="edge"/>
          <c:yMode val="edge"/>
          <c:x val="0.163624194304593"/>
          <c:y val="0.0"/>
        </c:manualLayout>
      </c:layout>
      <c:overlay val="0"/>
      <c:spPr>
        <a:noFill/>
        <a:ln w="25400">
          <a:noFill/>
        </a:ln>
      </c:spPr>
    </c:title>
    <c:autoTitleDeleted val="0"/>
    <c:plotArea>
      <c:layout>
        <c:manualLayout>
          <c:layoutTarget val="inner"/>
          <c:xMode val="edge"/>
          <c:yMode val="edge"/>
          <c:x val="0.0834904855643045"/>
          <c:y val="0.056636695750869"/>
          <c:w val="0.849436023622047"/>
          <c:h val="0.760428814641413"/>
        </c:manualLayout>
      </c:layout>
      <c:lineChart>
        <c:grouping val="standard"/>
        <c:varyColors val="0"/>
        <c:ser>
          <c:idx val="0"/>
          <c:order val="0"/>
          <c:tx>
            <c:v>Cumulative real growth by percentile</c:v>
          </c:tx>
          <c:marker>
            <c:symbol val="circle"/>
            <c:size val="4"/>
            <c:spPr>
              <a:ln w="25400"/>
            </c:spPr>
          </c:marker>
          <c:cat>
            <c:strRef>
              <c:f>DataSeriesGPerc!$A$15:$A$115</c:f>
              <c:strCache>
                <c:ptCount val="101"/>
                <c:pt idx="0">
                  <c:v>P10</c:v>
                </c:pt>
                <c:pt idx="1">
                  <c:v>P11</c:v>
                </c:pt>
                <c:pt idx="2">
                  <c:v>P12</c:v>
                </c:pt>
                <c:pt idx="3">
                  <c:v>P13</c:v>
                </c:pt>
                <c:pt idx="4">
                  <c:v>P14</c:v>
                </c:pt>
                <c:pt idx="5">
                  <c:v>P15</c:v>
                </c:pt>
                <c:pt idx="6">
                  <c:v>P16</c:v>
                </c:pt>
                <c:pt idx="7">
                  <c:v>P17</c:v>
                </c:pt>
                <c:pt idx="8">
                  <c:v>P18</c:v>
                </c:pt>
                <c:pt idx="9">
                  <c:v>P19</c:v>
                </c:pt>
                <c:pt idx="10">
                  <c:v>P20</c:v>
                </c:pt>
                <c:pt idx="11">
                  <c:v>P21</c:v>
                </c:pt>
                <c:pt idx="12">
                  <c:v>P22</c:v>
                </c:pt>
                <c:pt idx="13">
                  <c:v>P23</c:v>
                </c:pt>
                <c:pt idx="14">
                  <c:v>P24</c:v>
                </c:pt>
                <c:pt idx="15">
                  <c:v>P25</c:v>
                </c:pt>
                <c:pt idx="16">
                  <c:v>P26</c:v>
                </c:pt>
                <c:pt idx="17">
                  <c:v>P27</c:v>
                </c:pt>
                <c:pt idx="18">
                  <c:v>P28</c:v>
                </c:pt>
                <c:pt idx="19">
                  <c:v>P29</c:v>
                </c:pt>
                <c:pt idx="20">
                  <c:v>P30</c:v>
                </c:pt>
                <c:pt idx="21">
                  <c:v>P31</c:v>
                </c:pt>
                <c:pt idx="22">
                  <c:v>P32</c:v>
                </c:pt>
                <c:pt idx="23">
                  <c:v>P33</c:v>
                </c:pt>
                <c:pt idx="24">
                  <c:v>P34</c:v>
                </c:pt>
                <c:pt idx="25">
                  <c:v>P35</c:v>
                </c:pt>
                <c:pt idx="26">
                  <c:v>P36</c:v>
                </c:pt>
                <c:pt idx="27">
                  <c:v>P37</c:v>
                </c:pt>
                <c:pt idx="28">
                  <c:v>P38</c:v>
                </c:pt>
                <c:pt idx="29">
                  <c:v>P39</c:v>
                </c:pt>
                <c:pt idx="30">
                  <c:v>P40</c:v>
                </c:pt>
                <c:pt idx="31">
                  <c:v>P41</c:v>
                </c:pt>
                <c:pt idx="32">
                  <c:v>P42</c:v>
                </c:pt>
                <c:pt idx="33">
                  <c:v>P43</c:v>
                </c:pt>
                <c:pt idx="34">
                  <c:v>P44</c:v>
                </c:pt>
                <c:pt idx="35">
                  <c:v>P45</c:v>
                </c:pt>
                <c:pt idx="36">
                  <c:v>P46</c:v>
                </c:pt>
                <c:pt idx="37">
                  <c:v>P47</c:v>
                </c:pt>
                <c:pt idx="38">
                  <c:v>P48</c:v>
                </c:pt>
                <c:pt idx="39">
                  <c:v>P49</c:v>
                </c:pt>
                <c:pt idx="40">
                  <c:v>P50</c:v>
                </c:pt>
                <c:pt idx="41">
                  <c:v>P51</c:v>
                </c:pt>
                <c:pt idx="42">
                  <c:v>P52</c:v>
                </c:pt>
                <c:pt idx="43">
                  <c:v>P53</c:v>
                </c:pt>
                <c:pt idx="44">
                  <c:v>P54</c:v>
                </c:pt>
                <c:pt idx="45">
                  <c:v>P55</c:v>
                </c:pt>
                <c:pt idx="46">
                  <c:v>P56</c:v>
                </c:pt>
                <c:pt idx="47">
                  <c:v>P57</c:v>
                </c:pt>
                <c:pt idx="48">
                  <c:v>P58</c:v>
                </c:pt>
                <c:pt idx="49">
                  <c:v>P59</c:v>
                </c:pt>
                <c:pt idx="50">
                  <c:v>P60</c:v>
                </c:pt>
                <c:pt idx="51">
                  <c:v>P61</c:v>
                </c:pt>
                <c:pt idx="52">
                  <c:v>P62</c:v>
                </c:pt>
                <c:pt idx="53">
                  <c:v>P63</c:v>
                </c:pt>
                <c:pt idx="54">
                  <c:v>P64</c:v>
                </c:pt>
                <c:pt idx="55">
                  <c:v>P65</c:v>
                </c:pt>
                <c:pt idx="56">
                  <c:v>P66</c:v>
                </c:pt>
                <c:pt idx="57">
                  <c:v>P67</c:v>
                </c:pt>
                <c:pt idx="58">
                  <c:v>P68</c:v>
                </c:pt>
                <c:pt idx="59">
                  <c:v>P69</c:v>
                </c:pt>
                <c:pt idx="60">
                  <c:v>P70</c:v>
                </c:pt>
                <c:pt idx="61">
                  <c:v>P71</c:v>
                </c:pt>
                <c:pt idx="62">
                  <c:v>P72</c:v>
                </c:pt>
                <c:pt idx="63">
                  <c:v>P73</c:v>
                </c:pt>
                <c:pt idx="64">
                  <c:v>P74</c:v>
                </c:pt>
                <c:pt idx="65">
                  <c:v>P75</c:v>
                </c:pt>
                <c:pt idx="66">
                  <c:v>P76</c:v>
                </c:pt>
                <c:pt idx="67">
                  <c:v>P77</c:v>
                </c:pt>
                <c:pt idx="68">
                  <c:v>P78</c:v>
                </c:pt>
                <c:pt idx="69">
                  <c:v>P79</c:v>
                </c:pt>
                <c:pt idx="70">
                  <c:v>P80</c:v>
                </c:pt>
                <c:pt idx="71">
                  <c:v>P81</c:v>
                </c:pt>
                <c:pt idx="72">
                  <c:v>P82</c:v>
                </c:pt>
                <c:pt idx="73">
                  <c:v>P83</c:v>
                </c:pt>
                <c:pt idx="74">
                  <c:v>P84</c:v>
                </c:pt>
                <c:pt idx="75">
                  <c:v>P85</c:v>
                </c:pt>
                <c:pt idx="76">
                  <c:v>P86</c:v>
                </c:pt>
                <c:pt idx="77">
                  <c:v>P87</c:v>
                </c:pt>
                <c:pt idx="78">
                  <c:v>P88</c:v>
                </c:pt>
                <c:pt idx="79">
                  <c:v>P89</c:v>
                </c:pt>
                <c:pt idx="80">
                  <c:v>P90</c:v>
                </c:pt>
                <c:pt idx="81">
                  <c:v>P91</c:v>
                </c:pt>
                <c:pt idx="82">
                  <c:v>P92</c:v>
                </c:pt>
                <c:pt idx="83">
                  <c:v>P93</c:v>
                </c:pt>
                <c:pt idx="84">
                  <c:v>P94</c:v>
                </c:pt>
                <c:pt idx="85">
                  <c:v>P95</c:v>
                </c:pt>
                <c:pt idx="86">
                  <c:v>P96</c:v>
                </c:pt>
                <c:pt idx="87">
                  <c:v>P97</c:v>
                </c:pt>
                <c:pt idx="88">
                  <c:v>P98</c:v>
                </c:pt>
                <c:pt idx="90">
                  <c:v>P99</c:v>
                </c:pt>
                <c:pt idx="91">
                  <c:v>P99.1</c:v>
                </c:pt>
                <c:pt idx="92">
                  <c:v>P99.2</c:v>
                </c:pt>
                <c:pt idx="93">
                  <c:v>P99.3</c:v>
                </c:pt>
                <c:pt idx="94">
                  <c:v>P99.4</c:v>
                </c:pt>
                <c:pt idx="95">
                  <c:v>P99.5</c:v>
                </c:pt>
                <c:pt idx="96">
                  <c:v>P99.6</c:v>
                </c:pt>
                <c:pt idx="97">
                  <c:v>P99.7</c:v>
                </c:pt>
                <c:pt idx="98">
                  <c:v>P99.8</c:v>
                </c:pt>
                <c:pt idx="100">
                  <c:v>P99.9</c:v>
                </c:pt>
              </c:strCache>
            </c:strRef>
          </c:cat>
          <c:val>
            <c:numRef>
              <c:f>DataSeriesGPerc!$Q$15:$Q$125</c:f>
              <c:numCache>
                <c:formatCode>0%</c:formatCode>
                <c:ptCount val="111"/>
                <c:pt idx="0">
                  <c:v>-0.253545529033261</c:v>
                </c:pt>
                <c:pt idx="1">
                  <c:v>-0.229590558245924</c:v>
                </c:pt>
                <c:pt idx="2">
                  <c:v>-0.212102112952323</c:v>
                </c:pt>
                <c:pt idx="3">
                  <c:v>-0.202174154176015</c:v>
                </c:pt>
                <c:pt idx="4">
                  <c:v>-0.199057604831757</c:v>
                </c:pt>
                <c:pt idx="5">
                  <c:v>-0.201211038019858</c:v>
                </c:pt>
                <c:pt idx="6">
                  <c:v>-0.206689197205699</c:v>
                </c:pt>
                <c:pt idx="7">
                  <c:v>-0.213492611380082</c:v>
                </c:pt>
                <c:pt idx="8">
                  <c:v>-0.219484081246706</c:v>
                </c:pt>
                <c:pt idx="9">
                  <c:v>-0.222212416625426</c:v>
                </c:pt>
                <c:pt idx="10">
                  <c:v>-0.220102118617743</c:v>
                </c:pt>
                <c:pt idx="11">
                  <c:v>-0.213507114072478</c:v>
                </c:pt>
                <c:pt idx="12">
                  <c:v>-0.203874294014151</c:v>
                </c:pt>
                <c:pt idx="13">
                  <c:v>-0.192755266729161</c:v>
                </c:pt>
                <c:pt idx="14">
                  <c:v>-0.181821088710867</c:v>
                </c:pt>
                <c:pt idx="15">
                  <c:v>-0.172563290169828</c:v>
                </c:pt>
                <c:pt idx="16">
                  <c:v>-0.166341947727407</c:v>
                </c:pt>
                <c:pt idx="17">
                  <c:v>-0.163542508720724</c:v>
                </c:pt>
                <c:pt idx="18">
                  <c:v>-0.16355947717589</c:v>
                </c:pt>
                <c:pt idx="19">
                  <c:v>-0.165398962116801</c:v>
                </c:pt>
                <c:pt idx="20">
                  <c:v>-0.168176360908718</c:v>
                </c:pt>
                <c:pt idx="21">
                  <c:v>-0.171064024975198</c:v>
                </c:pt>
                <c:pt idx="22">
                  <c:v>-0.173340922616656</c:v>
                </c:pt>
                <c:pt idx="23">
                  <c:v>-0.174633660296978</c:v>
                </c:pt>
                <c:pt idx="24">
                  <c:v>-0.175118772795697</c:v>
                </c:pt>
                <c:pt idx="25">
                  <c:v>-0.175077457645749</c:v>
                </c:pt>
                <c:pt idx="26">
                  <c:v>-0.174734647638462</c:v>
                </c:pt>
                <c:pt idx="27">
                  <c:v>-0.174290210996377</c:v>
                </c:pt>
                <c:pt idx="28">
                  <c:v>-0.173803968320175</c:v>
                </c:pt>
                <c:pt idx="29">
                  <c:v>-0.173378304646705</c:v>
                </c:pt>
                <c:pt idx="30">
                  <c:v>-0.172960534284359</c:v>
                </c:pt>
                <c:pt idx="31">
                  <c:v>-0.172552019814226</c:v>
                </c:pt>
                <c:pt idx="32">
                  <c:v>-0.172077561224876</c:v>
                </c:pt>
                <c:pt idx="33">
                  <c:v>-0.171311410191945</c:v>
                </c:pt>
                <c:pt idx="34">
                  <c:v>-0.170155288070274</c:v>
                </c:pt>
                <c:pt idx="35">
                  <c:v>-0.16864705552928</c:v>
                </c:pt>
                <c:pt idx="36">
                  <c:v>-0.166866641966875</c:v>
                </c:pt>
                <c:pt idx="37">
                  <c:v>-0.164642804247445</c:v>
                </c:pt>
                <c:pt idx="38">
                  <c:v>-0.161869193916602</c:v>
                </c:pt>
                <c:pt idx="39">
                  <c:v>-0.158678749951795</c:v>
                </c:pt>
                <c:pt idx="40">
                  <c:v>-0.155295503642975</c:v>
                </c:pt>
                <c:pt idx="41">
                  <c:v>-0.151954118331821</c:v>
                </c:pt>
                <c:pt idx="42">
                  <c:v>-0.148719467667102</c:v>
                </c:pt>
                <c:pt idx="43">
                  <c:v>-0.145645291343305</c:v>
                </c:pt>
                <c:pt idx="44">
                  <c:v>-0.142592644513505</c:v>
                </c:pt>
                <c:pt idx="45">
                  <c:v>-0.139477370738033</c:v>
                </c:pt>
                <c:pt idx="46">
                  <c:v>-0.136294814940094</c:v>
                </c:pt>
                <c:pt idx="47">
                  <c:v>-0.133177256402788</c:v>
                </c:pt>
                <c:pt idx="48">
                  <c:v>-0.130192792007223</c:v>
                </c:pt>
                <c:pt idx="49">
                  <c:v>-0.12753716900156</c:v>
                </c:pt>
                <c:pt idx="50">
                  <c:v>-0.12526895600304</c:v>
                </c:pt>
                <c:pt idx="51">
                  <c:v>-0.123431794899112</c:v>
                </c:pt>
                <c:pt idx="52">
                  <c:v>-0.12191184261352</c:v>
                </c:pt>
                <c:pt idx="53">
                  <c:v>-0.120690317125121</c:v>
                </c:pt>
                <c:pt idx="54">
                  <c:v>-0.119741341957047</c:v>
                </c:pt>
                <c:pt idx="55">
                  <c:v>-0.118929324124979</c:v>
                </c:pt>
                <c:pt idx="56">
                  <c:v>-0.118247861457083</c:v>
                </c:pt>
                <c:pt idx="57">
                  <c:v>-0.117712768366644</c:v>
                </c:pt>
                <c:pt idx="58">
                  <c:v>-0.117345008665922</c:v>
                </c:pt>
                <c:pt idx="59">
                  <c:v>-0.11705307280643</c:v>
                </c:pt>
                <c:pt idx="60">
                  <c:v>-0.116734937405185</c:v>
                </c:pt>
                <c:pt idx="61">
                  <c:v>-0.116346186241647</c:v>
                </c:pt>
                <c:pt idx="62">
                  <c:v>-0.115989131634397</c:v>
                </c:pt>
                <c:pt idx="63">
                  <c:v>-0.115696850542972</c:v>
                </c:pt>
                <c:pt idx="64">
                  <c:v>-0.115544649943837</c:v>
                </c:pt>
                <c:pt idx="65">
                  <c:v>-0.115459436126244</c:v>
                </c:pt>
                <c:pt idx="66">
                  <c:v>-0.115337913903612</c:v>
                </c:pt>
                <c:pt idx="67">
                  <c:v>-0.115092296005434</c:v>
                </c:pt>
                <c:pt idx="68">
                  <c:v>-0.11452886146079</c:v>
                </c:pt>
                <c:pt idx="69">
                  <c:v>-0.114073078432418</c:v>
                </c:pt>
                <c:pt idx="70">
                  <c:v>-0.113031310079501</c:v>
                </c:pt>
                <c:pt idx="71">
                  <c:v>-0.110685513887316</c:v>
                </c:pt>
                <c:pt idx="72">
                  <c:v>-0.106161058698047</c:v>
                </c:pt>
                <c:pt idx="73">
                  <c:v>-0.0991612213541345</c:v>
                </c:pt>
                <c:pt idx="74">
                  <c:v>-0.088922293763924</c:v>
                </c:pt>
                <c:pt idx="75">
                  <c:v>-0.075198809423022</c:v>
                </c:pt>
                <c:pt idx="76">
                  <c:v>-0.0573710076227334</c:v>
                </c:pt>
                <c:pt idx="77">
                  <c:v>-0.0349274230063082</c:v>
                </c:pt>
                <c:pt idx="78">
                  <c:v>-0.00790411056313589</c:v>
                </c:pt>
                <c:pt idx="79">
                  <c:v>0.0211064396302378</c:v>
                </c:pt>
                <c:pt idx="80">
                  <c:v>0.048581887495851</c:v>
                </c:pt>
                <c:pt idx="81">
                  <c:v>0.0701189907807029</c:v>
                </c:pt>
                <c:pt idx="82">
                  <c:v>0.0836266179795901</c:v>
                </c:pt>
                <c:pt idx="83">
                  <c:v>0.0887626487213362</c:v>
                </c:pt>
                <c:pt idx="84">
                  <c:v>0.0860963507423631</c:v>
                </c:pt>
                <c:pt idx="85">
                  <c:v>0.0765667989808969</c:v>
                </c:pt>
                <c:pt idx="86">
                  <c:v>0.0649053408921878</c:v>
                </c:pt>
                <c:pt idx="87">
                  <c:v>0.0686646288455586</c:v>
                </c:pt>
                <c:pt idx="88">
                  <c:v>0.0944270313917374</c:v>
                </c:pt>
                <c:pt idx="90">
                  <c:v>0.11076262263637</c:v>
                </c:pt>
                <c:pt idx="91">
                  <c:v>0.111875295706536</c:v>
                </c:pt>
                <c:pt idx="92">
                  <c:v>0.118114746790003</c:v>
                </c:pt>
                <c:pt idx="93">
                  <c:v>0.121319875882052</c:v>
                </c:pt>
                <c:pt idx="94">
                  <c:v>0.125396759526048</c:v>
                </c:pt>
                <c:pt idx="95">
                  <c:v>0.130031664109653</c:v>
                </c:pt>
                <c:pt idx="96">
                  <c:v>0.133611206115603</c:v>
                </c:pt>
                <c:pt idx="97">
                  <c:v>0.1350726083258</c:v>
                </c:pt>
                <c:pt idx="98">
                  <c:v>0.12985323688677</c:v>
                </c:pt>
                <c:pt idx="100">
                  <c:v>0.120610379240495</c:v>
                </c:pt>
                <c:pt idx="101">
                  <c:v>0.117761931684437</c:v>
                </c:pt>
                <c:pt idx="102">
                  <c:v>0.114422710001004</c:v>
                </c:pt>
                <c:pt idx="103">
                  <c:v>0.109082246190235</c:v>
                </c:pt>
                <c:pt idx="104">
                  <c:v>0.103138563596396</c:v>
                </c:pt>
                <c:pt idx="105">
                  <c:v>0.0958054271315232</c:v>
                </c:pt>
                <c:pt idx="106">
                  <c:v>0.0858723686647014</c:v>
                </c:pt>
                <c:pt idx="107">
                  <c:v>0.0720544549469115</c:v>
                </c:pt>
                <c:pt idx="108">
                  <c:v>0.0493488220395015</c:v>
                </c:pt>
                <c:pt idx="110">
                  <c:v>0.0333401463177052</c:v>
                </c:pt>
              </c:numCache>
            </c:numRef>
          </c:val>
          <c:smooth val="0"/>
        </c:ser>
        <c:ser>
          <c:idx val="1"/>
          <c:order val="1"/>
          <c:tx>
            <c:v>Average cumulative real growth: -2%</c:v>
          </c:tx>
          <c:marker>
            <c:symbol val="none"/>
          </c:marker>
          <c:cat>
            <c:strRef>
              <c:f>DataSeriesGPerc!$A$15:$A$115</c:f>
              <c:strCache>
                <c:ptCount val="101"/>
                <c:pt idx="0">
                  <c:v>P10</c:v>
                </c:pt>
                <c:pt idx="1">
                  <c:v>P11</c:v>
                </c:pt>
                <c:pt idx="2">
                  <c:v>P12</c:v>
                </c:pt>
                <c:pt idx="3">
                  <c:v>P13</c:v>
                </c:pt>
                <c:pt idx="4">
                  <c:v>P14</c:v>
                </c:pt>
                <c:pt idx="5">
                  <c:v>P15</c:v>
                </c:pt>
                <c:pt idx="6">
                  <c:v>P16</c:v>
                </c:pt>
                <c:pt idx="7">
                  <c:v>P17</c:v>
                </c:pt>
                <c:pt idx="8">
                  <c:v>P18</c:v>
                </c:pt>
                <c:pt idx="9">
                  <c:v>P19</c:v>
                </c:pt>
                <c:pt idx="10">
                  <c:v>P20</c:v>
                </c:pt>
                <c:pt idx="11">
                  <c:v>P21</c:v>
                </c:pt>
                <c:pt idx="12">
                  <c:v>P22</c:v>
                </c:pt>
                <c:pt idx="13">
                  <c:v>P23</c:v>
                </c:pt>
                <c:pt idx="14">
                  <c:v>P24</c:v>
                </c:pt>
                <c:pt idx="15">
                  <c:v>P25</c:v>
                </c:pt>
                <c:pt idx="16">
                  <c:v>P26</c:v>
                </c:pt>
                <c:pt idx="17">
                  <c:v>P27</c:v>
                </c:pt>
                <c:pt idx="18">
                  <c:v>P28</c:v>
                </c:pt>
                <c:pt idx="19">
                  <c:v>P29</c:v>
                </c:pt>
                <c:pt idx="20">
                  <c:v>P30</c:v>
                </c:pt>
                <c:pt idx="21">
                  <c:v>P31</c:v>
                </c:pt>
                <c:pt idx="22">
                  <c:v>P32</c:v>
                </c:pt>
                <c:pt idx="23">
                  <c:v>P33</c:v>
                </c:pt>
                <c:pt idx="24">
                  <c:v>P34</c:v>
                </c:pt>
                <c:pt idx="25">
                  <c:v>P35</c:v>
                </c:pt>
                <c:pt idx="26">
                  <c:v>P36</c:v>
                </c:pt>
                <c:pt idx="27">
                  <c:v>P37</c:v>
                </c:pt>
                <c:pt idx="28">
                  <c:v>P38</c:v>
                </c:pt>
                <c:pt idx="29">
                  <c:v>P39</c:v>
                </c:pt>
                <c:pt idx="30">
                  <c:v>P40</c:v>
                </c:pt>
                <c:pt idx="31">
                  <c:v>P41</c:v>
                </c:pt>
                <c:pt idx="32">
                  <c:v>P42</c:v>
                </c:pt>
                <c:pt idx="33">
                  <c:v>P43</c:v>
                </c:pt>
                <c:pt idx="34">
                  <c:v>P44</c:v>
                </c:pt>
                <c:pt idx="35">
                  <c:v>P45</c:v>
                </c:pt>
                <c:pt idx="36">
                  <c:v>P46</c:v>
                </c:pt>
                <c:pt idx="37">
                  <c:v>P47</c:v>
                </c:pt>
                <c:pt idx="38">
                  <c:v>P48</c:v>
                </c:pt>
                <c:pt idx="39">
                  <c:v>P49</c:v>
                </c:pt>
                <c:pt idx="40">
                  <c:v>P50</c:v>
                </c:pt>
                <c:pt idx="41">
                  <c:v>P51</c:v>
                </c:pt>
                <c:pt idx="42">
                  <c:v>P52</c:v>
                </c:pt>
                <c:pt idx="43">
                  <c:v>P53</c:v>
                </c:pt>
                <c:pt idx="44">
                  <c:v>P54</c:v>
                </c:pt>
                <c:pt idx="45">
                  <c:v>P55</c:v>
                </c:pt>
                <c:pt idx="46">
                  <c:v>P56</c:v>
                </c:pt>
                <c:pt idx="47">
                  <c:v>P57</c:v>
                </c:pt>
                <c:pt idx="48">
                  <c:v>P58</c:v>
                </c:pt>
                <c:pt idx="49">
                  <c:v>P59</c:v>
                </c:pt>
                <c:pt idx="50">
                  <c:v>P60</c:v>
                </c:pt>
                <c:pt idx="51">
                  <c:v>P61</c:v>
                </c:pt>
                <c:pt idx="52">
                  <c:v>P62</c:v>
                </c:pt>
                <c:pt idx="53">
                  <c:v>P63</c:v>
                </c:pt>
                <c:pt idx="54">
                  <c:v>P64</c:v>
                </c:pt>
                <c:pt idx="55">
                  <c:v>P65</c:v>
                </c:pt>
                <c:pt idx="56">
                  <c:v>P66</c:v>
                </c:pt>
                <c:pt idx="57">
                  <c:v>P67</c:v>
                </c:pt>
                <c:pt idx="58">
                  <c:v>P68</c:v>
                </c:pt>
                <c:pt idx="59">
                  <c:v>P69</c:v>
                </c:pt>
                <c:pt idx="60">
                  <c:v>P70</c:v>
                </c:pt>
                <c:pt idx="61">
                  <c:v>P71</c:v>
                </c:pt>
                <c:pt idx="62">
                  <c:v>P72</c:v>
                </c:pt>
                <c:pt idx="63">
                  <c:v>P73</c:v>
                </c:pt>
                <c:pt idx="64">
                  <c:v>P74</c:v>
                </c:pt>
                <c:pt idx="65">
                  <c:v>P75</c:v>
                </c:pt>
                <c:pt idx="66">
                  <c:v>P76</c:v>
                </c:pt>
                <c:pt idx="67">
                  <c:v>P77</c:v>
                </c:pt>
                <c:pt idx="68">
                  <c:v>P78</c:v>
                </c:pt>
                <c:pt idx="69">
                  <c:v>P79</c:v>
                </c:pt>
                <c:pt idx="70">
                  <c:v>P80</c:v>
                </c:pt>
                <c:pt idx="71">
                  <c:v>P81</c:v>
                </c:pt>
                <c:pt idx="72">
                  <c:v>P82</c:v>
                </c:pt>
                <c:pt idx="73">
                  <c:v>P83</c:v>
                </c:pt>
                <c:pt idx="74">
                  <c:v>P84</c:v>
                </c:pt>
                <c:pt idx="75">
                  <c:v>P85</c:v>
                </c:pt>
                <c:pt idx="76">
                  <c:v>P86</c:v>
                </c:pt>
                <c:pt idx="77">
                  <c:v>P87</c:v>
                </c:pt>
                <c:pt idx="78">
                  <c:v>P88</c:v>
                </c:pt>
                <c:pt idx="79">
                  <c:v>P89</c:v>
                </c:pt>
                <c:pt idx="80">
                  <c:v>P90</c:v>
                </c:pt>
                <c:pt idx="81">
                  <c:v>P91</c:v>
                </c:pt>
                <c:pt idx="82">
                  <c:v>P92</c:v>
                </c:pt>
                <c:pt idx="83">
                  <c:v>P93</c:v>
                </c:pt>
                <c:pt idx="84">
                  <c:v>P94</c:v>
                </c:pt>
                <c:pt idx="85">
                  <c:v>P95</c:v>
                </c:pt>
                <c:pt idx="86">
                  <c:v>P96</c:v>
                </c:pt>
                <c:pt idx="87">
                  <c:v>P97</c:v>
                </c:pt>
                <c:pt idx="88">
                  <c:v>P98</c:v>
                </c:pt>
                <c:pt idx="90">
                  <c:v>P99</c:v>
                </c:pt>
                <c:pt idx="91">
                  <c:v>P99.1</c:v>
                </c:pt>
                <c:pt idx="92">
                  <c:v>P99.2</c:v>
                </c:pt>
                <c:pt idx="93">
                  <c:v>P99.3</c:v>
                </c:pt>
                <c:pt idx="94">
                  <c:v>P99.4</c:v>
                </c:pt>
                <c:pt idx="95">
                  <c:v>P99.5</c:v>
                </c:pt>
                <c:pt idx="96">
                  <c:v>P99.6</c:v>
                </c:pt>
                <c:pt idx="97">
                  <c:v>P99.7</c:v>
                </c:pt>
                <c:pt idx="98">
                  <c:v>P99.8</c:v>
                </c:pt>
                <c:pt idx="100">
                  <c:v>P99.9</c:v>
                </c:pt>
              </c:strCache>
            </c:strRef>
          </c:cat>
          <c:val>
            <c:numRef>
              <c:f>DataSeriesGPerc!$P$15:$P$125</c:f>
              <c:numCache>
                <c:formatCode>0%</c:formatCode>
                <c:ptCount val="111"/>
                <c:pt idx="0">
                  <c:v>-0.0225111473029514</c:v>
                </c:pt>
                <c:pt idx="1">
                  <c:v>-0.0225111473029514</c:v>
                </c:pt>
                <c:pt idx="2">
                  <c:v>-0.0225111473029514</c:v>
                </c:pt>
                <c:pt idx="3">
                  <c:v>-0.0225111473029514</c:v>
                </c:pt>
                <c:pt idx="4">
                  <c:v>-0.0225111473029514</c:v>
                </c:pt>
                <c:pt idx="5">
                  <c:v>-0.0225111473029514</c:v>
                </c:pt>
                <c:pt idx="6">
                  <c:v>-0.0225111473029514</c:v>
                </c:pt>
                <c:pt idx="7">
                  <c:v>-0.0225111473029514</c:v>
                </c:pt>
                <c:pt idx="8">
                  <c:v>-0.0225111473029514</c:v>
                </c:pt>
                <c:pt idx="9">
                  <c:v>-0.0225111473029514</c:v>
                </c:pt>
                <c:pt idx="10">
                  <c:v>-0.0225111473029514</c:v>
                </c:pt>
                <c:pt idx="11">
                  <c:v>-0.0225111473029514</c:v>
                </c:pt>
                <c:pt idx="12">
                  <c:v>-0.0225111473029514</c:v>
                </c:pt>
                <c:pt idx="13">
                  <c:v>-0.0225111473029514</c:v>
                </c:pt>
                <c:pt idx="14">
                  <c:v>-0.0225111473029514</c:v>
                </c:pt>
                <c:pt idx="15">
                  <c:v>-0.0225111473029514</c:v>
                </c:pt>
                <c:pt idx="16">
                  <c:v>-0.0225111473029514</c:v>
                </c:pt>
                <c:pt idx="17">
                  <c:v>-0.0225111473029514</c:v>
                </c:pt>
                <c:pt idx="18">
                  <c:v>-0.0225111473029514</c:v>
                </c:pt>
                <c:pt idx="19">
                  <c:v>-0.0225111473029514</c:v>
                </c:pt>
                <c:pt idx="20">
                  <c:v>-0.0225111473029514</c:v>
                </c:pt>
                <c:pt idx="21">
                  <c:v>-0.0225111473029514</c:v>
                </c:pt>
                <c:pt idx="22">
                  <c:v>-0.0225111473029514</c:v>
                </c:pt>
                <c:pt idx="23">
                  <c:v>-0.0225111473029514</c:v>
                </c:pt>
                <c:pt idx="24">
                  <c:v>-0.0225111473029514</c:v>
                </c:pt>
                <c:pt idx="25">
                  <c:v>-0.0225111473029514</c:v>
                </c:pt>
                <c:pt idx="26">
                  <c:v>-0.0225111473029514</c:v>
                </c:pt>
                <c:pt idx="27">
                  <c:v>-0.0225111473029514</c:v>
                </c:pt>
                <c:pt idx="28">
                  <c:v>-0.0225111473029514</c:v>
                </c:pt>
                <c:pt idx="29">
                  <c:v>-0.0225111473029514</c:v>
                </c:pt>
                <c:pt idx="30">
                  <c:v>-0.0225111473029514</c:v>
                </c:pt>
                <c:pt idx="31">
                  <c:v>-0.0225111473029514</c:v>
                </c:pt>
                <c:pt idx="32">
                  <c:v>-0.0225111473029514</c:v>
                </c:pt>
                <c:pt idx="33">
                  <c:v>-0.0225111473029514</c:v>
                </c:pt>
                <c:pt idx="34">
                  <c:v>-0.0225111473029514</c:v>
                </c:pt>
                <c:pt idx="35">
                  <c:v>-0.0225111473029514</c:v>
                </c:pt>
                <c:pt idx="36">
                  <c:v>-0.0225111473029514</c:v>
                </c:pt>
                <c:pt idx="37">
                  <c:v>-0.0225111473029514</c:v>
                </c:pt>
                <c:pt idx="38">
                  <c:v>-0.0225111473029514</c:v>
                </c:pt>
                <c:pt idx="39">
                  <c:v>-0.0225111473029514</c:v>
                </c:pt>
                <c:pt idx="40">
                  <c:v>-0.0225111473029514</c:v>
                </c:pt>
                <c:pt idx="41">
                  <c:v>-0.0225111473029514</c:v>
                </c:pt>
                <c:pt idx="42">
                  <c:v>-0.0225111473029514</c:v>
                </c:pt>
                <c:pt idx="43">
                  <c:v>-0.0225111473029514</c:v>
                </c:pt>
                <c:pt idx="44">
                  <c:v>-0.0225111473029514</c:v>
                </c:pt>
                <c:pt idx="45">
                  <c:v>-0.0225111473029514</c:v>
                </c:pt>
                <c:pt idx="46">
                  <c:v>-0.0225111473029514</c:v>
                </c:pt>
                <c:pt idx="47">
                  <c:v>-0.0225111473029514</c:v>
                </c:pt>
                <c:pt idx="48">
                  <c:v>-0.0225111473029514</c:v>
                </c:pt>
                <c:pt idx="49">
                  <c:v>-0.0225111473029514</c:v>
                </c:pt>
                <c:pt idx="50">
                  <c:v>-0.0225111473029514</c:v>
                </c:pt>
                <c:pt idx="51">
                  <c:v>-0.0225111473029514</c:v>
                </c:pt>
                <c:pt idx="52">
                  <c:v>-0.0225111473029514</c:v>
                </c:pt>
                <c:pt idx="53">
                  <c:v>-0.0225111473029514</c:v>
                </c:pt>
                <c:pt idx="54">
                  <c:v>-0.0225111473029514</c:v>
                </c:pt>
                <c:pt idx="55">
                  <c:v>-0.0225111473029514</c:v>
                </c:pt>
                <c:pt idx="56">
                  <c:v>-0.0225111473029514</c:v>
                </c:pt>
                <c:pt idx="57">
                  <c:v>-0.0225111473029514</c:v>
                </c:pt>
                <c:pt idx="58">
                  <c:v>-0.0225111473029514</c:v>
                </c:pt>
                <c:pt idx="59">
                  <c:v>-0.0225111473029514</c:v>
                </c:pt>
                <c:pt idx="60">
                  <c:v>-0.0225111473029514</c:v>
                </c:pt>
                <c:pt idx="61">
                  <c:v>-0.0225111473029514</c:v>
                </c:pt>
                <c:pt idx="62">
                  <c:v>-0.0225111473029514</c:v>
                </c:pt>
                <c:pt idx="63">
                  <c:v>-0.0225111473029514</c:v>
                </c:pt>
                <c:pt idx="64">
                  <c:v>-0.0225111473029514</c:v>
                </c:pt>
                <c:pt idx="65">
                  <c:v>-0.0225111473029514</c:v>
                </c:pt>
                <c:pt idx="66">
                  <c:v>-0.0225111473029514</c:v>
                </c:pt>
                <c:pt idx="67">
                  <c:v>-0.0225111473029514</c:v>
                </c:pt>
                <c:pt idx="68">
                  <c:v>-0.0225111473029514</c:v>
                </c:pt>
                <c:pt idx="69">
                  <c:v>-0.0225111473029514</c:v>
                </c:pt>
                <c:pt idx="70">
                  <c:v>-0.0225111473029514</c:v>
                </c:pt>
                <c:pt idx="71">
                  <c:v>-0.0225111473029514</c:v>
                </c:pt>
                <c:pt idx="72">
                  <c:v>-0.0225111473029514</c:v>
                </c:pt>
                <c:pt idx="73">
                  <c:v>-0.0225111473029514</c:v>
                </c:pt>
                <c:pt idx="74">
                  <c:v>-0.0225111473029514</c:v>
                </c:pt>
                <c:pt idx="75">
                  <c:v>-0.0225111473029514</c:v>
                </c:pt>
                <c:pt idx="76">
                  <c:v>-0.0225111473029514</c:v>
                </c:pt>
                <c:pt idx="77">
                  <c:v>-0.0225111473029514</c:v>
                </c:pt>
                <c:pt idx="78">
                  <c:v>-0.0225111473029514</c:v>
                </c:pt>
                <c:pt idx="79">
                  <c:v>-0.0225111473029514</c:v>
                </c:pt>
                <c:pt idx="80">
                  <c:v>-0.0225111473029514</c:v>
                </c:pt>
                <c:pt idx="81">
                  <c:v>-0.0225111473029514</c:v>
                </c:pt>
                <c:pt idx="82">
                  <c:v>-0.0225111473029514</c:v>
                </c:pt>
                <c:pt idx="83">
                  <c:v>-0.0225111473029514</c:v>
                </c:pt>
                <c:pt idx="84">
                  <c:v>-0.0225111473029514</c:v>
                </c:pt>
                <c:pt idx="85">
                  <c:v>-0.0225111473029514</c:v>
                </c:pt>
                <c:pt idx="86">
                  <c:v>-0.0225111473029514</c:v>
                </c:pt>
                <c:pt idx="87">
                  <c:v>-0.0225111473029514</c:v>
                </c:pt>
                <c:pt idx="88">
                  <c:v>-0.0225111473029514</c:v>
                </c:pt>
                <c:pt idx="90">
                  <c:v>-0.0225111473029514</c:v>
                </c:pt>
                <c:pt idx="91">
                  <c:v>-0.0225111473029514</c:v>
                </c:pt>
                <c:pt idx="92">
                  <c:v>-0.0225111473029514</c:v>
                </c:pt>
                <c:pt idx="93">
                  <c:v>-0.0225111473029514</c:v>
                </c:pt>
                <c:pt idx="94">
                  <c:v>-0.0225111473029514</c:v>
                </c:pt>
                <c:pt idx="95">
                  <c:v>-0.0225111473029514</c:v>
                </c:pt>
                <c:pt idx="96">
                  <c:v>-0.0225111473029514</c:v>
                </c:pt>
                <c:pt idx="97">
                  <c:v>-0.0225111473029514</c:v>
                </c:pt>
                <c:pt idx="98">
                  <c:v>-0.0225111473029514</c:v>
                </c:pt>
                <c:pt idx="100">
                  <c:v>-0.0225111473029514</c:v>
                </c:pt>
                <c:pt idx="101">
                  <c:v>-0.0225111473029514</c:v>
                </c:pt>
                <c:pt idx="102">
                  <c:v>-0.0225111473029514</c:v>
                </c:pt>
                <c:pt idx="103">
                  <c:v>-0.0225111473029514</c:v>
                </c:pt>
                <c:pt idx="104">
                  <c:v>-0.0225111473029514</c:v>
                </c:pt>
                <c:pt idx="105">
                  <c:v>-0.0225111473029514</c:v>
                </c:pt>
                <c:pt idx="106">
                  <c:v>-0.0225111473029514</c:v>
                </c:pt>
                <c:pt idx="107">
                  <c:v>-0.0225111473029514</c:v>
                </c:pt>
                <c:pt idx="108">
                  <c:v>-0.0225111473029514</c:v>
                </c:pt>
                <c:pt idx="110">
                  <c:v>-0.0225111473029514</c:v>
                </c:pt>
              </c:numCache>
            </c:numRef>
          </c:val>
          <c:smooth val="0"/>
        </c:ser>
        <c:dLbls>
          <c:showLegendKey val="0"/>
          <c:showVal val="0"/>
          <c:showCatName val="0"/>
          <c:showSerName val="0"/>
          <c:showPercent val="0"/>
          <c:showBubbleSize val="0"/>
        </c:dLbls>
        <c:marker val="1"/>
        <c:smooth val="0"/>
        <c:axId val="-2061216344"/>
        <c:axId val="-2061220024"/>
      </c:lineChart>
      <c:catAx>
        <c:axId val="-2061216344"/>
        <c:scaling>
          <c:orientation val="minMax"/>
        </c:scaling>
        <c:delete val="0"/>
        <c:axPos val="b"/>
        <c:majorGridlines>
          <c:spPr>
            <a:ln w="3175">
              <a:solidFill>
                <a:srgbClr val="000000"/>
              </a:solidFill>
              <a:prstDash val="sysDash"/>
            </a:ln>
          </c:spPr>
        </c:majorGridlines>
        <c:numFmt formatCode="0.00%"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en-US"/>
          </a:p>
        </c:txPr>
        <c:crossAx val="-2061220024"/>
        <c:crossesAt val="0.0"/>
        <c:auto val="1"/>
        <c:lblAlgn val="ctr"/>
        <c:lblOffset val="100"/>
        <c:tickLblSkip val="10"/>
        <c:tickMarkSkip val="5"/>
        <c:noMultiLvlLbl val="0"/>
      </c:catAx>
      <c:valAx>
        <c:axId val="-2061220024"/>
        <c:scaling>
          <c:orientation val="minMax"/>
          <c:max val="0.15"/>
          <c:min val="-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1216344"/>
        <c:crossesAt val="1.0"/>
        <c:crossBetween val="midCat"/>
        <c:majorUnit val="0.05"/>
        <c:minorUnit val="0.001"/>
      </c:valAx>
      <c:spPr>
        <a:solidFill>
          <a:srgbClr val="FFFFFF"/>
        </a:solidFill>
        <a:ln w="3175">
          <a:solidFill>
            <a:srgbClr val="000000"/>
          </a:solidFill>
          <a:prstDash val="solid"/>
        </a:ln>
      </c:spPr>
    </c:plotArea>
    <c:legend>
      <c:legendPos val="l"/>
      <c:layout>
        <c:manualLayout>
          <c:xMode val="edge"/>
          <c:yMode val="edge"/>
          <c:x val="0.131436570428696"/>
          <c:y val="0.123439206923459"/>
          <c:w val="0.321850503062117"/>
          <c:h val="0.17548272682131"/>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pPr>
            <a:r>
              <a:rPr lang="en-US" sz="1600"/>
              <a:t>Figure 8a. Decomposition of top income by income categories, 2005</a:t>
            </a:r>
          </a:p>
        </c:rich>
      </c:tx>
      <c:overlay val="0"/>
    </c:title>
    <c:autoTitleDeleted val="0"/>
    <c:plotArea>
      <c:layout/>
      <c:areaChart>
        <c:grouping val="percentStacked"/>
        <c:varyColors val="0"/>
        <c:ser>
          <c:idx val="0"/>
          <c:order val="0"/>
          <c:tx>
            <c:strRef>
              <c:f>DataCompositionTopIncome!$B$4</c:f>
              <c:strCache>
                <c:ptCount val="1"/>
                <c:pt idx="0">
                  <c:v>Wages</c:v>
                </c:pt>
              </c:strCache>
            </c:strRef>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DataCompositionTopIncome!$B$5:$B$23</c:f>
              <c:numCache>
                <c:formatCode>0%</c:formatCode>
                <c:ptCount val="19"/>
                <c:pt idx="0">
                  <c:v>0.439577728509903</c:v>
                </c:pt>
                <c:pt idx="1">
                  <c:v>0.439577728509903</c:v>
                </c:pt>
                <c:pt idx="2">
                  <c:v>0.433937162160873</c:v>
                </c:pt>
                <c:pt idx="3">
                  <c:v>0.427084028720856</c:v>
                </c:pt>
                <c:pt idx="4">
                  <c:v>0.419881045818329</c:v>
                </c:pt>
                <c:pt idx="5">
                  <c:v>0.410404771566391</c:v>
                </c:pt>
                <c:pt idx="6">
                  <c:v>0.397719234228134</c:v>
                </c:pt>
                <c:pt idx="7">
                  <c:v>0.380525499582291</c:v>
                </c:pt>
                <c:pt idx="8">
                  <c:v>0.358268111944199</c:v>
                </c:pt>
                <c:pt idx="9">
                  <c:v>0.32917457818985</c:v>
                </c:pt>
                <c:pt idx="10">
                  <c:v>0.280490010976791</c:v>
                </c:pt>
                <c:pt idx="11">
                  <c:v>0.280490010976791</c:v>
                </c:pt>
                <c:pt idx="12">
                  <c:v>0.274052917957306</c:v>
                </c:pt>
                <c:pt idx="13">
                  <c:v>0.26738303899765</c:v>
                </c:pt>
                <c:pt idx="14">
                  <c:v>0.253437787294388</c:v>
                </c:pt>
                <c:pt idx="15">
                  <c:v>0.243873715400696</c:v>
                </c:pt>
                <c:pt idx="16">
                  <c:v>0.227064162492752</c:v>
                </c:pt>
                <c:pt idx="17">
                  <c:v>0.212080001831055</c:v>
                </c:pt>
                <c:pt idx="18">
                  <c:v>0.1998291015625</c:v>
                </c:pt>
              </c:numCache>
            </c:numRef>
          </c:val>
        </c:ser>
        <c:ser>
          <c:idx val="1"/>
          <c:order val="1"/>
          <c:tx>
            <c:v>Self-Employement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DataCompositionTopIncome!$C$5:$C$23</c:f>
              <c:numCache>
                <c:formatCode>0%</c:formatCode>
                <c:ptCount val="19"/>
                <c:pt idx="0">
                  <c:v>0.128935977816582</c:v>
                </c:pt>
                <c:pt idx="1">
                  <c:v>0.128935977816582</c:v>
                </c:pt>
                <c:pt idx="2">
                  <c:v>0.127612069249153</c:v>
                </c:pt>
                <c:pt idx="3">
                  <c:v>0.125998258590698</c:v>
                </c:pt>
                <c:pt idx="4">
                  <c:v>0.124179884791374</c:v>
                </c:pt>
                <c:pt idx="5">
                  <c:v>0.122628480195999</c:v>
                </c:pt>
                <c:pt idx="6">
                  <c:v>0.12047466635704</c:v>
                </c:pt>
                <c:pt idx="7">
                  <c:v>0.118648700416088</c:v>
                </c:pt>
                <c:pt idx="8">
                  <c:v>0.114594303071499</c:v>
                </c:pt>
                <c:pt idx="9">
                  <c:v>0.109015211462975</c:v>
                </c:pt>
                <c:pt idx="10">
                  <c:v>0.0988783836364746</c:v>
                </c:pt>
                <c:pt idx="11">
                  <c:v>0.0988783836364746</c:v>
                </c:pt>
                <c:pt idx="12">
                  <c:v>0.0968868285417556</c:v>
                </c:pt>
                <c:pt idx="13">
                  <c:v>0.0952777042984962</c:v>
                </c:pt>
                <c:pt idx="14">
                  <c:v>0.0944898426532745</c:v>
                </c:pt>
                <c:pt idx="15">
                  <c:v>0.0918959751725197</c:v>
                </c:pt>
                <c:pt idx="16">
                  <c:v>0.0917720347642898</c:v>
                </c:pt>
                <c:pt idx="17">
                  <c:v>0.089617520570755</c:v>
                </c:pt>
                <c:pt idx="18">
                  <c:v>0.0829668417572975</c:v>
                </c:pt>
              </c:numCache>
            </c:numRef>
          </c:val>
        </c:ser>
        <c:ser>
          <c:idx val="2"/>
          <c:order val="2"/>
          <c:tx>
            <c:v>Profits in S-corporations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DataCompositionTopIncome!$D$5:$D$23</c:f>
              <c:numCache>
                <c:formatCode>0%</c:formatCode>
                <c:ptCount val="19"/>
                <c:pt idx="0">
                  <c:v>0.058733619749546</c:v>
                </c:pt>
                <c:pt idx="1">
                  <c:v>0.058733619749546</c:v>
                </c:pt>
                <c:pt idx="2">
                  <c:v>0.0596461109817028</c:v>
                </c:pt>
                <c:pt idx="3">
                  <c:v>0.0604991540312767</c:v>
                </c:pt>
                <c:pt idx="4">
                  <c:v>0.0612140707671642</c:v>
                </c:pt>
                <c:pt idx="5">
                  <c:v>0.0623241327702999</c:v>
                </c:pt>
                <c:pt idx="6">
                  <c:v>0.064178928732872</c:v>
                </c:pt>
                <c:pt idx="7">
                  <c:v>0.0662868693470955</c:v>
                </c:pt>
                <c:pt idx="8">
                  <c:v>0.0694963932037353</c:v>
                </c:pt>
                <c:pt idx="9">
                  <c:v>0.0731258988380432</c:v>
                </c:pt>
                <c:pt idx="10">
                  <c:v>0.0747531875967979</c:v>
                </c:pt>
                <c:pt idx="11">
                  <c:v>0.0747531875967979</c:v>
                </c:pt>
                <c:pt idx="12">
                  <c:v>0.0751101225614548</c:v>
                </c:pt>
                <c:pt idx="13">
                  <c:v>0.0740593820810318</c:v>
                </c:pt>
                <c:pt idx="14">
                  <c:v>0.076002337038517</c:v>
                </c:pt>
                <c:pt idx="15">
                  <c:v>0.0773656889796257</c:v>
                </c:pt>
                <c:pt idx="16">
                  <c:v>0.0766949132084846</c:v>
                </c:pt>
                <c:pt idx="17">
                  <c:v>0.0743315517902374</c:v>
                </c:pt>
                <c:pt idx="18">
                  <c:v>0.0692450255155563</c:v>
                </c:pt>
              </c:numCache>
            </c:numRef>
          </c:val>
        </c:ser>
        <c:ser>
          <c:idx val="3"/>
          <c:order val="3"/>
          <c:tx>
            <c:v>Profits in partnerships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DataCompositionTopIncome!$E$5:$E$23</c:f>
              <c:numCache>
                <c:formatCode>0%</c:formatCode>
                <c:ptCount val="19"/>
                <c:pt idx="0">
                  <c:v>0.0696900635957718</c:v>
                </c:pt>
                <c:pt idx="1">
                  <c:v>0.0696900635957718</c:v>
                </c:pt>
                <c:pt idx="2">
                  <c:v>0.0710569247603416</c:v>
                </c:pt>
                <c:pt idx="3">
                  <c:v>0.0725663229823112</c:v>
                </c:pt>
                <c:pt idx="4">
                  <c:v>0.0739779397845268</c:v>
                </c:pt>
                <c:pt idx="5">
                  <c:v>0.0757146403193474</c:v>
                </c:pt>
                <c:pt idx="6">
                  <c:v>0.077542319893837</c:v>
                </c:pt>
                <c:pt idx="7">
                  <c:v>0.0799777433276176</c:v>
                </c:pt>
                <c:pt idx="8">
                  <c:v>0.0834148228168487</c:v>
                </c:pt>
                <c:pt idx="9">
                  <c:v>0.0868788436055183</c:v>
                </c:pt>
                <c:pt idx="10">
                  <c:v>0.0948001369833946</c:v>
                </c:pt>
                <c:pt idx="11">
                  <c:v>0.0948001369833946</c:v>
                </c:pt>
                <c:pt idx="12">
                  <c:v>0.0956532508134842</c:v>
                </c:pt>
                <c:pt idx="13">
                  <c:v>0.0967439264059067</c:v>
                </c:pt>
                <c:pt idx="14">
                  <c:v>0.100226365029812</c:v>
                </c:pt>
                <c:pt idx="15">
                  <c:v>0.0999331027269363</c:v>
                </c:pt>
                <c:pt idx="16">
                  <c:v>0.100198283791542</c:v>
                </c:pt>
                <c:pt idx="17">
                  <c:v>0.0994223728775978</c:v>
                </c:pt>
                <c:pt idx="18">
                  <c:v>0.0994954332709312</c:v>
                </c:pt>
              </c:numCache>
            </c:numRef>
          </c:val>
        </c:ser>
        <c:ser>
          <c:idx val="4"/>
          <c:order val="4"/>
          <c:tx>
            <c:v>Rental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DataCompositionTopIncome!$F$5:$F$23</c:f>
              <c:numCache>
                <c:formatCode>0%</c:formatCode>
                <c:ptCount val="19"/>
                <c:pt idx="0">
                  <c:v>0.299352258443832</c:v>
                </c:pt>
                <c:pt idx="1">
                  <c:v>0.299352258443832</c:v>
                </c:pt>
                <c:pt idx="2">
                  <c:v>0.303871333599091</c:v>
                </c:pt>
                <c:pt idx="3">
                  <c:v>0.309778600931168</c:v>
                </c:pt>
                <c:pt idx="4">
                  <c:v>0.316434502601623</c:v>
                </c:pt>
                <c:pt idx="5">
                  <c:v>0.324318051338196</c:v>
                </c:pt>
                <c:pt idx="6">
                  <c:v>0.33509150147438</c:v>
                </c:pt>
                <c:pt idx="7">
                  <c:v>0.34905219078064</c:v>
                </c:pt>
                <c:pt idx="8">
                  <c:v>0.367970734834671</c:v>
                </c:pt>
                <c:pt idx="9">
                  <c:v>0.394306927919388</c:v>
                </c:pt>
                <c:pt idx="10">
                  <c:v>0.440856903791428</c:v>
                </c:pt>
                <c:pt idx="11">
                  <c:v>0.440856903791428</c:v>
                </c:pt>
                <c:pt idx="12">
                  <c:v>0.447584420442581</c:v>
                </c:pt>
                <c:pt idx="13">
                  <c:v>0.455242574214935</c:v>
                </c:pt>
                <c:pt idx="14">
                  <c:v>0.463851928710937</c:v>
                </c:pt>
                <c:pt idx="15">
                  <c:v>0.474073678255081</c:v>
                </c:pt>
                <c:pt idx="16">
                  <c:v>0.490316838026047</c:v>
                </c:pt>
                <c:pt idx="17">
                  <c:v>0.50912743806839</c:v>
                </c:pt>
                <c:pt idx="18">
                  <c:v>0.530936241149902</c:v>
                </c:pt>
              </c:numCache>
            </c:numRef>
          </c:val>
        </c:ser>
        <c:dLbls>
          <c:showLegendKey val="0"/>
          <c:showVal val="0"/>
          <c:showCatName val="0"/>
          <c:showSerName val="0"/>
          <c:showPercent val="0"/>
          <c:showBubbleSize val="0"/>
        </c:dLbls>
        <c:axId val="2137459416"/>
        <c:axId val="2137465672"/>
      </c:areaChart>
      <c:catAx>
        <c:axId val="2137459416"/>
        <c:scaling>
          <c:orientation val="minMax"/>
        </c:scaling>
        <c:delete val="0"/>
        <c:axPos val="b"/>
        <c:title>
          <c:tx>
            <c:rich>
              <a:bodyPr/>
              <a:lstStyle/>
              <a:p>
                <a:pPr>
                  <a:defRPr/>
                </a:pPr>
                <a:r>
                  <a:rPr lang="en-US" sz="1200" b="0">
                    <a:latin typeface="Arial Narrow"/>
                    <a:cs typeface="Arial Narrow"/>
                  </a:rPr>
                  <a:t>Source: Author's</a:t>
                </a:r>
                <a:r>
                  <a:rPr lang="en-US" sz="1200" b="0" baseline="0">
                    <a:latin typeface="Arial Narrow"/>
                    <a:cs typeface="Arial Narrow"/>
                  </a:rPr>
                  <a:t> computation using the fiscal micro files.</a:t>
                </a:r>
                <a:endParaRPr lang="en-US" sz="1200" b="0">
                  <a:latin typeface="Arial Narrow"/>
                  <a:cs typeface="Arial Narrow"/>
                </a:endParaRPr>
              </a:p>
            </c:rich>
          </c:tx>
          <c:layout>
            <c:manualLayout>
              <c:xMode val="edge"/>
              <c:yMode val="edge"/>
              <c:x val="0.0836696194225722"/>
              <c:y val="0.938738738738739"/>
            </c:manualLayout>
          </c:layout>
          <c:overlay val="0"/>
        </c:title>
        <c:numFmt formatCode="General" sourceLinked="1"/>
        <c:majorTickMark val="out"/>
        <c:minorTickMark val="none"/>
        <c:tickLblPos val="nextTo"/>
        <c:txPr>
          <a:bodyPr rot="0"/>
          <a:lstStyle/>
          <a:p>
            <a:pPr>
              <a:defRPr/>
            </a:pPr>
            <a:endParaRPr lang="en-US"/>
          </a:p>
        </c:txPr>
        <c:crossAx val="2137465672"/>
        <c:crosses val="autoZero"/>
        <c:auto val="1"/>
        <c:lblAlgn val="ctr"/>
        <c:lblOffset val="100"/>
        <c:noMultiLvlLbl val="0"/>
      </c:catAx>
      <c:valAx>
        <c:axId val="2137465672"/>
        <c:scaling>
          <c:orientation val="minMax"/>
        </c:scaling>
        <c:delete val="0"/>
        <c:axPos val="l"/>
        <c:majorGridlines/>
        <c:numFmt formatCode="0%" sourceLinked="1"/>
        <c:majorTickMark val="out"/>
        <c:minorTickMark val="none"/>
        <c:tickLblPos val="nextTo"/>
        <c:crossAx val="2137459416"/>
        <c:crosses val="autoZero"/>
        <c:crossBetween val="midCat"/>
      </c:valAx>
    </c:plotArea>
    <c:legend>
      <c:legendPos val="r"/>
      <c:layout>
        <c:manualLayout>
          <c:xMode val="edge"/>
          <c:yMode val="edge"/>
          <c:x val="0.641529418197725"/>
          <c:y val="0.122980953394339"/>
          <c:w val="0.273748359580052"/>
          <c:h val="0.253137192310421"/>
        </c:manualLayout>
      </c:layout>
      <c:overlay val="1"/>
      <c:spPr>
        <a:solidFill>
          <a:schemeClr val="bg1"/>
        </a:solidFill>
      </c:spPr>
      <c:txPr>
        <a:bodyPr/>
        <a:lstStyle/>
        <a:p>
          <a:pPr>
            <a:defRPr sz="1400"/>
          </a:pPr>
          <a:endParaRPr lang="en-US"/>
        </a:p>
      </c:txPr>
    </c:legend>
    <c:plotVisOnly val="1"/>
    <c:dispBlanksAs val="zero"/>
    <c:showDLblsOverMax val="0"/>
  </c:chart>
  <c:txPr>
    <a:bodyPr/>
    <a:lstStyle/>
    <a:p>
      <a:pPr>
        <a:defRPr sz="1600">
          <a:latin typeface="Arial"/>
          <a:cs typeface="Arial"/>
        </a:defRPr>
      </a:pPr>
      <a:endParaRPr lang="en-US"/>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600"/>
              <a:t>Figure 8b. Decomposition of top income by income categories, 2010</a:t>
            </a:r>
          </a:p>
        </c:rich>
      </c:tx>
      <c:overlay val="0"/>
    </c:title>
    <c:autoTitleDeleted val="0"/>
    <c:plotArea>
      <c:layout/>
      <c:areaChart>
        <c:grouping val="percentStacked"/>
        <c:varyColors val="0"/>
        <c:ser>
          <c:idx val="0"/>
          <c:order val="0"/>
          <c:tx>
            <c:strRef>
              <c:f>DataCompositionTopIncome!$B$4</c:f>
              <c:strCache>
                <c:ptCount val="1"/>
                <c:pt idx="0">
                  <c:v>Wages</c:v>
                </c:pt>
              </c:strCache>
            </c:strRef>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DataCompositionTopIncome!$H$5:$H$23</c:f>
              <c:numCache>
                <c:formatCode>0%</c:formatCode>
                <c:ptCount val="19"/>
                <c:pt idx="0">
                  <c:v>0.528028607368469</c:v>
                </c:pt>
                <c:pt idx="1">
                  <c:v>0.528028607368469</c:v>
                </c:pt>
                <c:pt idx="2">
                  <c:v>0.522321879863739</c:v>
                </c:pt>
                <c:pt idx="3">
                  <c:v>0.515731692314148</c:v>
                </c:pt>
                <c:pt idx="4">
                  <c:v>0.507011413574219</c:v>
                </c:pt>
                <c:pt idx="5">
                  <c:v>0.497266709804535</c:v>
                </c:pt>
                <c:pt idx="6">
                  <c:v>0.486301839351654</c:v>
                </c:pt>
                <c:pt idx="7">
                  <c:v>0.473970979452133</c:v>
                </c:pt>
                <c:pt idx="8">
                  <c:v>0.455595433712006</c:v>
                </c:pt>
                <c:pt idx="9">
                  <c:v>0.429986238479614</c:v>
                </c:pt>
                <c:pt idx="10">
                  <c:v>0.392185002565384</c:v>
                </c:pt>
                <c:pt idx="11">
                  <c:v>0.392185002565384</c:v>
                </c:pt>
                <c:pt idx="12">
                  <c:v>0.390792459249496</c:v>
                </c:pt>
                <c:pt idx="13">
                  <c:v>0.385445237159729</c:v>
                </c:pt>
                <c:pt idx="14">
                  <c:v>0.377336353063583</c:v>
                </c:pt>
                <c:pt idx="15">
                  <c:v>0.373859137296677</c:v>
                </c:pt>
                <c:pt idx="16">
                  <c:v>0.368927806615829</c:v>
                </c:pt>
                <c:pt idx="17">
                  <c:v>0.362379491329193</c:v>
                </c:pt>
                <c:pt idx="18">
                  <c:v>0.359102308750153</c:v>
                </c:pt>
              </c:numCache>
            </c:numRef>
          </c:val>
        </c:ser>
        <c:ser>
          <c:idx val="1"/>
          <c:order val="1"/>
          <c:tx>
            <c:v>Self-Employement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DataCompositionTopIncome!$I$5:$I$23</c:f>
              <c:numCache>
                <c:formatCode>0%</c:formatCode>
                <c:ptCount val="19"/>
                <c:pt idx="0">
                  <c:v>0.146240502595901</c:v>
                </c:pt>
                <c:pt idx="1">
                  <c:v>0.146240502595901</c:v>
                </c:pt>
                <c:pt idx="2">
                  <c:v>0.147128269076347</c:v>
                </c:pt>
                <c:pt idx="3">
                  <c:v>0.148075878620148</c:v>
                </c:pt>
                <c:pt idx="4">
                  <c:v>0.150598973035812</c:v>
                </c:pt>
                <c:pt idx="5">
                  <c:v>0.152395963668823</c:v>
                </c:pt>
                <c:pt idx="6">
                  <c:v>0.154850974678993</c:v>
                </c:pt>
                <c:pt idx="7">
                  <c:v>0.157767444849014</c:v>
                </c:pt>
                <c:pt idx="8">
                  <c:v>0.162374123930931</c:v>
                </c:pt>
                <c:pt idx="9">
                  <c:v>0.17022992670536</c:v>
                </c:pt>
                <c:pt idx="10">
                  <c:v>0.179924055933952</c:v>
                </c:pt>
                <c:pt idx="11">
                  <c:v>0.179924055933952</c:v>
                </c:pt>
                <c:pt idx="12">
                  <c:v>0.177561044692993</c:v>
                </c:pt>
                <c:pt idx="13">
                  <c:v>0.180776655673981</c:v>
                </c:pt>
                <c:pt idx="14">
                  <c:v>0.182522788643837</c:v>
                </c:pt>
                <c:pt idx="15">
                  <c:v>0.182207554578781</c:v>
                </c:pt>
                <c:pt idx="16">
                  <c:v>0.179901719093323</c:v>
                </c:pt>
                <c:pt idx="17">
                  <c:v>0.180791541934013</c:v>
                </c:pt>
                <c:pt idx="18">
                  <c:v>0.172314405441284</c:v>
                </c:pt>
              </c:numCache>
            </c:numRef>
          </c:val>
        </c:ser>
        <c:ser>
          <c:idx val="2"/>
          <c:order val="2"/>
          <c:tx>
            <c:v>Profits in S-corporations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DataCompositionTopIncome!$J$5:$J$23</c:f>
              <c:numCache>
                <c:formatCode>0%</c:formatCode>
                <c:ptCount val="19"/>
                <c:pt idx="0">
                  <c:v>0.0574671290814876</c:v>
                </c:pt>
                <c:pt idx="1">
                  <c:v>0.0574671290814876</c:v>
                </c:pt>
                <c:pt idx="2">
                  <c:v>0.0585411190986633</c:v>
                </c:pt>
                <c:pt idx="3">
                  <c:v>0.0599754229187965</c:v>
                </c:pt>
                <c:pt idx="4">
                  <c:v>0.0615827366709709</c:v>
                </c:pt>
                <c:pt idx="5">
                  <c:v>0.0636241137981415</c:v>
                </c:pt>
                <c:pt idx="6">
                  <c:v>0.0659637823700905</c:v>
                </c:pt>
                <c:pt idx="7">
                  <c:v>0.0684782192111015</c:v>
                </c:pt>
                <c:pt idx="8">
                  <c:v>0.0724704712629318</c:v>
                </c:pt>
                <c:pt idx="9">
                  <c:v>0.076431967318058</c:v>
                </c:pt>
                <c:pt idx="10">
                  <c:v>0.0858303606510162</c:v>
                </c:pt>
                <c:pt idx="11">
                  <c:v>0.0858303606510162</c:v>
                </c:pt>
                <c:pt idx="12">
                  <c:v>0.0866163074970245</c:v>
                </c:pt>
                <c:pt idx="13">
                  <c:v>0.0879391878843307</c:v>
                </c:pt>
                <c:pt idx="14">
                  <c:v>0.0902054458856582</c:v>
                </c:pt>
                <c:pt idx="15">
                  <c:v>0.0912244245409965</c:v>
                </c:pt>
                <c:pt idx="16">
                  <c:v>0.0956821143627166</c:v>
                </c:pt>
                <c:pt idx="17">
                  <c:v>0.0996609851717949</c:v>
                </c:pt>
                <c:pt idx="18">
                  <c:v>0.10215163230896</c:v>
                </c:pt>
              </c:numCache>
            </c:numRef>
          </c:val>
        </c:ser>
        <c:ser>
          <c:idx val="3"/>
          <c:order val="3"/>
          <c:tx>
            <c:v>Profits in partnerships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DataCompositionTopIncome!$K$5:$K$23</c:f>
              <c:numCache>
                <c:formatCode>0%</c:formatCode>
                <c:ptCount val="19"/>
                <c:pt idx="0">
                  <c:v>0.0678753107786178</c:v>
                </c:pt>
                <c:pt idx="1">
                  <c:v>0.0678753107786178</c:v>
                </c:pt>
                <c:pt idx="2">
                  <c:v>0.0698712393641472</c:v>
                </c:pt>
                <c:pt idx="3">
                  <c:v>0.0720042884349823</c:v>
                </c:pt>
                <c:pt idx="4">
                  <c:v>0.0741421282291412</c:v>
                </c:pt>
                <c:pt idx="5">
                  <c:v>0.0767140686511993</c:v>
                </c:pt>
                <c:pt idx="6">
                  <c:v>0.0802822783589363</c:v>
                </c:pt>
                <c:pt idx="7">
                  <c:v>0.083893820643425</c:v>
                </c:pt>
                <c:pt idx="8">
                  <c:v>0.0890580117702484</c:v>
                </c:pt>
                <c:pt idx="9">
                  <c:v>0.0977911949157715</c:v>
                </c:pt>
                <c:pt idx="10">
                  <c:v>0.11241751909256</c:v>
                </c:pt>
                <c:pt idx="11">
                  <c:v>0.11241751909256</c:v>
                </c:pt>
                <c:pt idx="12">
                  <c:v>0.11605142056942</c:v>
                </c:pt>
                <c:pt idx="13">
                  <c:v>0.118368394672871</c:v>
                </c:pt>
                <c:pt idx="14">
                  <c:v>0.121716283261776</c:v>
                </c:pt>
                <c:pt idx="15">
                  <c:v>0.126133918762207</c:v>
                </c:pt>
                <c:pt idx="16">
                  <c:v>0.130399137735367</c:v>
                </c:pt>
                <c:pt idx="17">
                  <c:v>0.132577702403069</c:v>
                </c:pt>
                <c:pt idx="18">
                  <c:v>0.145595967769623</c:v>
                </c:pt>
              </c:numCache>
            </c:numRef>
          </c:val>
        </c:ser>
        <c:ser>
          <c:idx val="4"/>
          <c:order val="4"/>
          <c:tx>
            <c:v>Rental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DataCompositionTopIncome!$L$5:$L$23</c:f>
              <c:numCache>
                <c:formatCode>0%</c:formatCode>
                <c:ptCount val="19"/>
                <c:pt idx="0">
                  <c:v>0.200388461351395</c:v>
                </c:pt>
                <c:pt idx="1">
                  <c:v>0.200388461351395</c:v>
                </c:pt>
                <c:pt idx="2">
                  <c:v>0.202137485146523</c:v>
                </c:pt>
                <c:pt idx="3">
                  <c:v>0.20421276986599</c:v>
                </c:pt>
                <c:pt idx="4">
                  <c:v>0.206664800643921</c:v>
                </c:pt>
                <c:pt idx="5">
                  <c:v>0.209999158978462</c:v>
                </c:pt>
                <c:pt idx="6">
                  <c:v>0.212601110339165</c:v>
                </c:pt>
                <c:pt idx="7">
                  <c:v>0.215889498591423</c:v>
                </c:pt>
                <c:pt idx="8">
                  <c:v>0.220501914620399</c:v>
                </c:pt>
                <c:pt idx="9">
                  <c:v>0.225560680031776</c:v>
                </c:pt>
                <c:pt idx="10">
                  <c:v>0.229643031954765</c:v>
                </c:pt>
                <c:pt idx="11">
                  <c:v>0.229643031954765</c:v>
                </c:pt>
                <c:pt idx="12">
                  <c:v>0.228978797793388</c:v>
                </c:pt>
                <c:pt idx="13">
                  <c:v>0.227470532059669</c:v>
                </c:pt>
                <c:pt idx="14">
                  <c:v>0.228219151496887</c:v>
                </c:pt>
                <c:pt idx="15">
                  <c:v>0.226575031876564</c:v>
                </c:pt>
                <c:pt idx="16">
                  <c:v>0.225089207291603</c:v>
                </c:pt>
                <c:pt idx="17">
                  <c:v>0.224590301513672</c:v>
                </c:pt>
                <c:pt idx="18">
                  <c:v>0.220835730433464</c:v>
                </c:pt>
              </c:numCache>
            </c:numRef>
          </c:val>
        </c:ser>
        <c:dLbls>
          <c:showLegendKey val="0"/>
          <c:showVal val="0"/>
          <c:showCatName val="0"/>
          <c:showSerName val="0"/>
          <c:showPercent val="0"/>
          <c:showBubbleSize val="0"/>
        </c:dLbls>
        <c:axId val="-2061291752"/>
        <c:axId val="-2061298232"/>
      </c:areaChart>
      <c:catAx>
        <c:axId val="-2061291752"/>
        <c:scaling>
          <c:orientation val="minMax"/>
        </c:scaling>
        <c:delete val="0"/>
        <c:axPos val="b"/>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Arial"/>
                    <a:ea typeface="+mn-ea"/>
                    <a:cs typeface="Arial"/>
                  </a:defRPr>
                </a:pPr>
                <a:r>
                  <a:rPr lang="en-US" sz="1200" b="0" i="0" kern="1200" baseline="0">
                    <a:solidFill>
                      <a:srgbClr val="000000"/>
                    </a:solidFill>
                    <a:effectLst/>
                    <a:latin typeface="Arial Narrow"/>
                    <a:cs typeface="Arial Narrow"/>
                  </a:rPr>
                  <a:t>Source: Author's computation using the fiscal micro files.</a:t>
                </a:r>
                <a:endParaRPr lang="en-US" sz="1200">
                  <a:effectLst/>
                </a:endParaRPr>
              </a:p>
            </c:rich>
          </c:tx>
          <c:layout>
            <c:manualLayout>
              <c:xMode val="edge"/>
              <c:yMode val="edge"/>
              <c:x val="0.0728745625546807"/>
              <c:y val="0.941441441441441"/>
            </c:manualLayout>
          </c:layout>
          <c:overlay val="0"/>
        </c:title>
        <c:numFmt formatCode="General" sourceLinked="1"/>
        <c:majorTickMark val="out"/>
        <c:minorTickMark val="none"/>
        <c:tickLblPos val="nextTo"/>
        <c:txPr>
          <a:bodyPr rot="0"/>
          <a:lstStyle/>
          <a:p>
            <a:pPr>
              <a:defRPr sz="1600"/>
            </a:pPr>
            <a:endParaRPr lang="en-US"/>
          </a:p>
        </c:txPr>
        <c:crossAx val="-2061298232"/>
        <c:crosses val="autoZero"/>
        <c:auto val="1"/>
        <c:lblAlgn val="ctr"/>
        <c:lblOffset val="100"/>
        <c:noMultiLvlLbl val="0"/>
      </c:catAx>
      <c:valAx>
        <c:axId val="-2061298232"/>
        <c:scaling>
          <c:orientation val="minMax"/>
        </c:scaling>
        <c:delete val="0"/>
        <c:axPos val="l"/>
        <c:majorGridlines/>
        <c:numFmt formatCode="0%" sourceLinked="1"/>
        <c:majorTickMark val="out"/>
        <c:minorTickMark val="none"/>
        <c:tickLblPos val="nextTo"/>
        <c:txPr>
          <a:bodyPr/>
          <a:lstStyle/>
          <a:p>
            <a:pPr>
              <a:defRPr sz="1600"/>
            </a:pPr>
            <a:endParaRPr lang="en-US"/>
          </a:p>
        </c:txPr>
        <c:crossAx val="-2061291752"/>
        <c:crosses val="autoZero"/>
        <c:crossBetween val="midCat"/>
      </c:valAx>
    </c:plotArea>
    <c:legend>
      <c:legendPos val="r"/>
      <c:layout>
        <c:manualLayout>
          <c:xMode val="edge"/>
          <c:yMode val="edge"/>
          <c:x val="0.124862751531059"/>
          <c:y val="0.535143115556502"/>
          <c:w val="0.265436351706037"/>
          <c:h val="0.257784457686032"/>
        </c:manualLayout>
      </c:layout>
      <c:overlay val="1"/>
      <c:spPr>
        <a:solidFill>
          <a:schemeClr val="bg1"/>
        </a:solidFill>
      </c:spPr>
      <c:txPr>
        <a:bodyPr/>
        <a:lstStyle/>
        <a:p>
          <a:pPr>
            <a:defRPr sz="1400"/>
          </a:pPr>
          <a:endParaRPr lang="en-US"/>
        </a:p>
      </c:txPr>
    </c:legend>
    <c:plotVisOnly val="1"/>
    <c:dispBlanksAs val="zero"/>
    <c:showDLblsOverMax val="0"/>
  </c:chart>
  <c:txPr>
    <a:bodyPr/>
    <a:lstStyle/>
    <a:p>
      <a:pPr>
        <a:defRPr>
          <a:latin typeface="Arial"/>
          <a:cs typeface="Arial"/>
        </a:defRPr>
      </a:pPr>
      <a:endParaRPr lang="en-US"/>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pPr>
            <a:r>
              <a:rPr lang="en-US" sz="1600"/>
              <a:t>Figure 8c. Decomposition of top income by income categories, 2014</a:t>
            </a:r>
          </a:p>
        </c:rich>
      </c:tx>
      <c:overlay val="0"/>
    </c:title>
    <c:autoTitleDeleted val="0"/>
    <c:plotArea>
      <c:layout/>
      <c:areaChart>
        <c:grouping val="percentStacked"/>
        <c:varyColors val="0"/>
        <c:ser>
          <c:idx val="0"/>
          <c:order val="0"/>
          <c:tx>
            <c:strRef>
              <c:f>DataCompositionTopIncome!$B$4</c:f>
              <c:strCache>
                <c:ptCount val="1"/>
                <c:pt idx="0">
                  <c:v>Wages</c:v>
                </c:pt>
              </c:strCache>
            </c:strRef>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DataCompositionTopIncome!$N$5:$N$23</c:f>
              <c:numCache>
                <c:formatCode>0%</c:formatCode>
                <c:ptCount val="19"/>
                <c:pt idx="0">
                  <c:v>0.530006945133209</c:v>
                </c:pt>
                <c:pt idx="1">
                  <c:v>0.530006945133209</c:v>
                </c:pt>
                <c:pt idx="2">
                  <c:v>0.526119291782379</c:v>
                </c:pt>
                <c:pt idx="3">
                  <c:v>0.520317554473877</c:v>
                </c:pt>
                <c:pt idx="4">
                  <c:v>0.513911604881287</c:v>
                </c:pt>
                <c:pt idx="5">
                  <c:v>0.505928456783295</c:v>
                </c:pt>
                <c:pt idx="6">
                  <c:v>0.49380087852478</c:v>
                </c:pt>
                <c:pt idx="7">
                  <c:v>0.476523488759994</c:v>
                </c:pt>
                <c:pt idx="8">
                  <c:v>0.456998318433762</c:v>
                </c:pt>
                <c:pt idx="9">
                  <c:v>0.437004238367081</c:v>
                </c:pt>
                <c:pt idx="10">
                  <c:v>0.403327852487564</c:v>
                </c:pt>
                <c:pt idx="11">
                  <c:v>0.403327852487564</c:v>
                </c:pt>
                <c:pt idx="12">
                  <c:v>0.397118121385574</c:v>
                </c:pt>
                <c:pt idx="13">
                  <c:v>0.39342737197876</c:v>
                </c:pt>
                <c:pt idx="14">
                  <c:v>0.391410231590271</c:v>
                </c:pt>
                <c:pt idx="15">
                  <c:v>0.385412067174911</c:v>
                </c:pt>
                <c:pt idx="16">
                  <c:v>0.384100675582886</c:v>
                </c:pt>
                <c:pt idx="17">
                  <c:v>0.38280662894249</c:v>
                </c:pt>
                <c:pt idx="18">
                  <c:v>0.382617235183716</c:v>
                </c:pt>
              </c:numCache>
            </c:numRef>
          </c:val>
        </c:ser>
        <c:ser>
          <c:idx val="1"/>
          <c:order val="1"/>
          <c:tx>
            <c:v>Self-Employment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DataCompositionTopIncome!$O$5:$O$23</c:f>
              <c:numCache>
                <c:formatCode>0%</c:formatCode>
                <c:ptCount val="19"/>
                <c:pt idx="0">
                  <c:v>0.174672484397888</c:v>
                </c:pt>
                <c:pt idx="1">
                  <c:v>0.174672484397888</c:v>
                </c:pt>
                <c:pt idx="2">
                  <c:v>0.175992548465729</c:v>
                </c:pt>
                <c:pt idx="3">
                  <c:v>0.178078636527061</c:v>
                </c:pt>
                <c:pt idx="4">
                  <c:v>0.180458500981331</c:v>
                </c:pt>
                <c:pt idx="5">
                  <c:v>0.183586925268173</c:v>
                </c:pt>
                <c:pt idx="6">
                  <c:v>0.188659369945526</c:v>
                </c:pt>
                <c:pt idx="7">
                  <c:v>0.195846304297447</c:v>
                </c:pt>
                <c:pt idx="8">
                  <c:v>0.204507663846016</c:v>
                </c:pt>
                <c:pt idx="9">
                  <c:v>0.211770102381706</c:v>
                </c:pt>
                <c:pt idx="10">
                  <c:v>0.223626241087913</c:v>
                </c:pt>
                <c:pt idx="11">
                  <c:v>0.223626241087913</c:v>
                </c:pt>
                <c:pt idx="12">
                  <c:v>0.225667536258697</c:v>
                </c:pt>
                <c:pt idx="13">
                  <c:v>0.228058829903603</c:v>
                </c:pt>
                <c:pt idx="14">
                  <c:v>0.228309005498886</c:v>
                </c:pt>
                <c:pt idx="15">
                  <c:v>0.2308100014925</c:v>
                </c:pt>
                <c:pt idx="16">
                  <c:v>0.230377405881882</c:v>
                </c:pt>
                <c:pt idx="17">
                  <c:v>0.230073809623718</c:v>
                </c:pt>
                <c:pt idx="18">
                  <c:v>0.23077717423439</c:v>
                </c:pt>
              </c:numCache>
            </c:numRef>
          </c:val>
        </c:ser>
        <c:ser>
          <c:idx val="2"/>
          <c:order val="2"/>
          <c:tx>
            <c:v>Profits in S-corporations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DataCompositionTopIncome!$P$5:$P$23</c:f>
              <c:numCache>
                <c:formatCode>0%</c:formatCode>
                <c:ptCount val="19"/>
                <c:pt idx="0">
                  <c:v>0.0335446894168854</c:v>
                </c:pt>
                <c:pt idx="1">
                  <c:v>0.0335446894168854</c:v>
                </c:pt>
                <c:pt idx="2">
                  <c:v>0.03378776460886</c:v>
                </c:pt>
                <c:pt idx="3">
                  <c:v>0.0343846864998341</c:v>
                </c:pt>
                <c:pt idx="4">
                  <c:v>0.0349391363561153</c:v>
                </c:pt>
                <c:pt idx="5">
                  <c:v>0.0352534502744675</c:v>
                </c:pt>
                <c:pt idx="6">
                  <c:v>0.0357360504567623</c:v>
                </c:pt>
                <c:pt idx="7">
                  <c:v>0.0366703420877457</c:v>
                </c:pt>
                <c:pt idx="8">
                  <c:v>0.0375702083110809</c:v>
                </c:pt>
                <c:pt idx="9">
                  <c:v>0.0387062542140484</c:v>
                </c:pt>
                <c:pt idx="10">
                  <c:v>0.0401909202337265</c:v>
                </c:pt>
                <c:pt idx="11">
                  <c:v>0.0401909202337265</c:v>
                </c:pt>
                <c:pt idx="12">
                  <c:v>0.040955051779747</c:v>
                </c:pt>
                <c:pt idx="13">
                  <c:v>0.0405700802803039</c:v>
                </c:pt>
                <c:pt idx="14">
                  <c:v>0.0408901274204254</c:v>
                </c:pt>
                <c:pt idx="15">
                  <c:v>0.0403581596910953</c:v>
                </c:pt>
                <c:pt idx="16">
                  <c:v>0.0404385663568973</c:v>
                </c:pt>
                <c:pt idx="17">
                  <c:v>0.0404392890632152</c:v>
                </c:pt>
                <c:pt idx="18">
                  <c:v>0.0387056060135364</c:v>
                </c:pt>
              </c:numCache>
            </c:numRef>
          </c:val>
        </c:ser>
        <c:ser>
          <c:idx val="3"/>
          <c:order val="3"/>
          <c:tx>
            <c:v>Profits in partnerships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DataCompositionTopIncome!$Q$5:$Q$23</c:f>
              <c:numCache>
                <c:formatCode>0%</c:formatCode>
                <c:ptCount val="19"/>
                <c:pt idx="0">
                  <c:v>0.0407375246286392</c:v>
                </c:pt>
                <c:pt idx="1">
                  <c:v>0.0407375246286392</c:v>
                </c:pt>
                <c:pt idx="2">
                  <c:v>0.0414606854319572</c:v>
                </c:pt>
                <c:pt idx="3">
                  <c:v>0.0421356596052647</c:v>
                </c:pt>
                <c:pt idx="4">
                  <c:v>0.0430602170526981</c:v>
                </c:pt>
                <c:pt idx="5">
                  <c:v>0.0443445853888988</c:v>
                </c:pt>
                <c:pt idx="6">
                  <c:v>0.0462574325501919</c:v>
                </c:pt>
                <c:pt idx="7">
                  <c:v>0.0490532964468002</c:v>
                </c:pt>
                <c:pt idx="8">
                  <c:v>0.0524622611701488</c:v>
                </c:pt>
                <c:pt idx="9">
                  <c:v>0.0567098669707775</c:v>
                </c:pt>
                <c:pt idx="10">
                  <c:v>0.0650676190853119</c:v>
                </c:pt>
                <c:pt idx="11">
                  <c:v>0.0650676190853119</c:v>
                </c:pt>
                <c:pt idx="12">
                  <c:v>0.0671597197651863</c:v>
                </c:pt>
                <c:pt idx="13">
                  <c:v>0.0688835978507995</c:v>
                </c:pt>
                <c:pt idx="14">
                  <c:v>0.0707290545105934</c:v>
                </c:pt>
                <c:pt idx="15">
                  <c:v>0.0735423043370247</c:v>
                </c:pt>
                <c:pt idx="16">
                  <c:v>0.0765758007764816</c:v>
                </c:pt>
                <c:pt idx="17">
                  <c:v>0.0785305351018906</c:v>
                </c:pt>
                <c:pt idx="18">
                  <c:v>0.0822150632739067</c:v>
                </c:pt>
              </c:numCache>
            </c:numRef>
          </c:val>
        </c:ser>
        <c:ser>
          <c:idx val="4"/>
          <c:order val="4"/>
          <c:tx>
            <c:v>Rental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DataCompositionTopIncome!$R$5:$R$23</c:f>
              <c:numCache>
                <c:formatCode>0%</c:formatCode>
                <c:ptCount val="19"/>
                <c:pt idx="0">
                  <c:v>0.219622865319252</c:v>
                </c:pt>
                <c:pt idx="1">
                  <c:v>0.219622865319252</c:v>
                </c:pt>
                <c:pt idx="2">
                  <c:v>0.221156194806099</c:v>
                </c:pt>
                <c:pt idx="3">
                  <c:v>0.223518297076225</c:v>
                </c:pt>
                <c:pt idx="4">
                  <c:v>0.225965678691864</c:v>
                </c:pt>
                <c:pt idx="5">
                  <c:v>0.229096263647079</c:v>
                </c:pt>
                <c:pt idx="6">
                  <c:v>0.23359240591526</c:v>
                </c:pt>
                <c:pt idx="7">
                  <c:v>0.239729091525078</c:v>
                </c:pt>
                <c:pt idx="8">
                  <c:v>0.245953515172005</c:v>
                </c:pt>
                <c:pt idx="9">
                  <c:v>0.252739548683166</c:v>
                </c:pt>
                <c:pt idx="10">
                  <c:v>0.263430207967758</c:v>
                </c:pt>
                <c:pt idx="11">
                  <c:v>0.263430207967758</c:v>
                </c:pt>
                <c:pt idx="12">
                  <c:v>0.264503002166748</c:v>
                </c:pt>
                <c:pt idx="13">
                  <c:v>0.264179110527039</c:v>
                </c:pt>
                <c:pt idx="14">
                  <c:v>0.263434082269669</c:v>
                </c:pt>
                <c:pt idx="15">
                  <c:v>0.264217495918274</c:v>
                </c:pt>
                <c:pt idx="16">
                  <c:v>0.262283653020859</c:v>
                </c:pt>
                <c:pt idx="17">
                  <c:v>0.261154979467392</c:v>
                </c:pt>
                <c:pt idx="18">
                  <c:v>0.257536679506302</c:v>
                </c:pt>
              </c:numCache>
            </c:numRef>
          </c:val>
        </c:ser>
        <c:dLbls>
          <c:showLegendKey val="0"/>
          <c:showVal val="0"/>
          <c:showCatName val="0"/>
          <c:showSerName val="0"/>
          <c:showPercent val="0"/>
          <c:showBubbleSize val="0"/>
        </c:dLbls>
        <c:axId val="2137359144"/>
        <c:axId val="2137365352"/>
      </c:areaChart>
      <c:catAx>
        <c:axId val="2137359144"/>
        <c:scaling>
          <c:orientation val="minMax"/>
        </c:scaling>
        <c:delete val="0"/>
        <c:axPos val="b"/>
        <c:title>
          <c:tx>
            <c:rich>
              <a:bodyPr/>
              <a:lstStyle/>
              <a:p>
                <a:pPr>
                  <a:defRPr/>
                </a:pPr>
                <a:r>
                  <a:rPr lang="en-US" sz="1200" b="0" i="0" baseline="0">
                    <a:effectLst/>
                    <a:latin typeface="Arial Narrow"/>
                    <a:cs typeface="Arial Narrow"/>
                  </a:rPr>
                  <a:t>Source: Author's computation using the fiscal micro files.</a:t>
                </a:r>
                <a:endParaRPr lang="en-US" sz="1200">
                  <a:effectLst/>
                  <a:latin typeface="Arial Narrow"/>
                  <a:cs typeface="Arial Narrow"/>
                </a:endParaRPr>
              </a:p>
            </c:rich>
          </c:tx>
          <c:layout>
            <c:manualLayout>
              <c:xMode val="edge"/>
              <c:yMode val="edge"/>
              <c:x val="0.0758838582677165"/>
              <c:y val="0.939189189189189"/>
            </c:manualLayout>
          </c:layout>
          <c:overlay val="0"/>
        </c:title>
        <c:numFmt formatCode="General" sourceLinked="1"/>
        <c:majorTickMark val="out"/>
        <c:minorTickMark val="none"/>
        <c:tickLblPos val="nextTo"/>
        <c:txPr>
          <a:bodyPr rot="0"/>
          <a:lstStyle/>
          <a:p>
            <a:pPr>
              <a:defRPr sz="1400"/>
            </a:pPr>
            <a:endParaRPr lang="en-US"/>
          </a:p>
        </c:txPr>
        <c:crossAx val="2137365352"/>
        <c:crosses val="autoZero"/>
        <c:auto val="1"/>
        <c:lblAlgn val="ctr"/>
        <c:lblOffset val="100"/>
        <c:noMultiLvlLbl val="0"/>
      </c:catAx>
      <c:valAx>
        <c:axId val="2137365352"/>
        <c:scaling>
          <c:orientation val="minMax"/>
        </c:scaling>
        <c:delete val="0"/>
        <c:axPos val="l"/>
        <c:majorGridlines/>
        <c:numFmt formatCode="0%" sourceLinked="1"/>
        <c:majorTickMark val="out"/>
        <c:minorTickMark val="none"/>
        <c:tickLblPos val="nextTo"/>
        <c:txPr>
          <a:bodyPr/>
          <a:lstStyle/>
          <a:p>
            <a:pPr>
              <a:defRPr sz="1400"/>
            </a:pPr>
            <a:endParaRPr lang="en-US"/>
          </a:p>
        </c:txPr>
        <c:crossAx val="2137359144"/>
        <c:crosses val="autoZero"/>
        <c:crossBetween val="midCat"/>
      </c:valAx>
    </c:plotArea>
    <c:legend>
      <c:legendPos val="r"/>
      <c:layout>
        <c:manualLayout>
          <c:xMode val="edge"/>
          <c:yMode val="edge"/>
          <c:x val="0.113086176727909"/>
          <c:y val="0.526789742498404"/>
          <c:w val="0.264691601049869"/>
          <c:h val="0.299123040363198"/>
        </c:manualLayout>
      </c:layout>
      <c:overlay val="1"/>
      <c:spPr>
        <a:solidFill>
          <a:schemeClr val="bg1"/>
        </a:solidFill>
      </c:spPr>
      <c:txPr>
        <a:bodyPr/>
        <a:lstStyle/>
        <a:p>
          <a:pPr>
            <a:defRPr sz="1400"/>
          </a:pPr>
          <a:endParaRPr lang="en-US"/>
        </a:p>
      </c:txPr>
    </c:legend>
    <c:plotVisOnly val="1"/>
    <c:dispBlanksAs val="zero"/>
    <c:showDLblsOverMax val="0"/>
  </c:chart>
  <c:txPr>
    <a:bodyPr/>
    <a:lstStyle/>
    <a:p>
      <a:pPr>
        <a:defRPr>
          <a:latin typeface="Arial"/>
          <a:cs typeface="Arial"/>
        </a:defRPr>
      </a:pPr>
      <a:endParaRPr lang="en-US"/>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fr-FR" sz="1400"/>
              <a:t>Figure 9a .</a:t>
            </a:r>
            <a:r>
              <a:rPr lang="fr-FR" sz="1400" baseline="0"/>
              <a:t> Top 10 % income share: Lebanon vs selected countries, 2005-2014</a:t>
            </a:r>
          </a:p>
        </c:rich>
      </c:tx>
      <c:layout>
        <c:manualLayout>
          <c:xMode val="edge"/>
          <c:yMode val="edge"/>
          <c:x val="0.155334864391951"/>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0"/>
          <c:order val="0"/>
          <c:tx>
            <c:v>Top 10% (Lebanon)</c:v>
          </c:tx>
          <c:marker>
            <c:symbol val="diamond"/>
            <c:size val="10"/>
            <c:spPr>
              <a:ln w="25400"/>
            </c:spPr>
          </c:marker>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DataSeriesIncome!$AF$7:$AF$16</c:f>
              <c:numCache>
                <c:formatCode>0.00%</c:formatCode>
                <c:ptCount val="10"/>
                <c:pt idx="0">
                  <c:v>0.521367489803717</c:v>
                </c:pt>
                <c:pt idx="1">
                  <c:v>0.515899420722109</c:v>
                </c:pt>
                <c:pt idx="2">
                  <c:v>0.566346185328013</c:v>
                </c:pt>
                <c:pt idx="3">
                  <c:v>0.57080575843022</c:v>
                </c:pt>
                <c:pt idx="4">
                  <c:v>0.565398658452611</c:v>
                </c:pt>
                <c:pt idx="5">
                  <c:v>0.569805922572148</c:v>
                </c:pt>
                <c:pt idx="6">
                  <c:v>0.572605215837819</c:v>
                </c:pt>
                <c:pt idx="7">
                  <c:v>0.576037945386067</c:v>
                </c:pt>
                <c:pt idx="8">
                  <c:v>0.574907047871606</c:v>
                </c:pt>
                <c:pt idx="9">
                  <c:v>0.57102189689797</c:v>
                </c:pt>
              </c:numCache>
            </c:numRef>
          </c:val>
          <c:smooth val="0"/>
        </c:ser>
        <c:ser>
          <c:idx val="2"/>
          <c:order val="1"/>
          <c:tx>
            <c:v>Top 10% (China)</c:v>
          </c:tx>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DataInternationalComparison!$D$21:$D$30</c:f>
              <c:numCache>
                <c:formatCode>0%</c:formatCode>
                <c:ptCount val="10"/>
                <c:pt idx="0">
                  <c:v>0.4185774028</c:v>
                </c:pt>
                <c:pt idx="1">
                  <c:v>0.4206516445</c:v>
                </c:pt>
                <c:pt idx="2">
                  <c:v>0.423930943</c:v>
                </c:pt>
                <c:pt idx="3">
                  <c:v>0.4239403307</c:v>
                </c:pt>
                <c:pt idx="4">
                  <c:v>0.4234093428</c:v>
                </c:pt>
                <c:pt idx="5">
                  <c:v>0.426066339</c:v>
                </c:pt>
                <c:pt idx="6">
                  <c:v>0.4287861884</c:v>
                </c:pt>
                <c:pt idx="7">
                  <c:v>0.4146694839</c:v>
                </c:pt>
                <c:pt idx="8">
                  <c:v>0.4212032259</c:v>
                </c:pt>
                <c:pt idx="9">
                  <c:v>0.4132383466</c:v>
                </c:pt>
              </c:numCache>
            </c:numRef>
          </c:val>
          <c:smooth val="0"/>
        </c:ser>
        <c:ser>
          <c:idx val="1"/>
          <c:order val="2"/>
          <c:tx>
            <c:v>Top 10% (France)</c:v>
          </c:tx>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DataInternationalComparison!$F$21:$F$30</c:f>
              <c:numCache>
                <c:formatCode>0%</c:formatCode>
                <c:ptCount val="10"/>
                <c:pt idx="0">
                  <c:v>0.3337996</c:v>
                </c:pt>
                <c:pt idx="1">
                  <c:v>0.3318305</c:v>
                </c:pt>
                <c:pt idx="2">
                  <c:v>0.33873069</c:v>
                </c:pt>
                <c:pt idx="3">
                  <c:v>0.3372581</c:v>
                </c:pt>
                <c:pt idx="4">
                  <c:v>0.32173499</c:v>
                </c:pt>
                <c:pt idx="5">
                  <c:v>0.3260462</c:v>
                </c:pt>
                <c:pt idx="6">
                  <c:v>0.3323535</c:v>
                </c:pt>
                <c:pt idx="7">
                  <c:v>0.3221899</c:v>
                </c:pt>
                <c:pt idx="8">
                  <c:v>0.32631651</c:v>
                </c:pt>
                <c:pt idx="9">
                  <c:v>0.32629251</c:v>
                </c:pt>
              </c:numCache>
            </c:numRef>
          </c:val>
          <c:smooth val="0"/>
        </c:ser>
        <c:ser>
          <c:idx val="3"/>
          <c:order val="3"/>
          <c:tx>
            <c:v>Top 10% (Russia)</c:v>
          </c:tx>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DataInternationalComparison!$G$21:$G$30</c:f>
              <c:numCache>
                <c:formatCode>0%</c:formatCode>
                <c:ptCount val="10"/>
                <c:pt idx="0">
                  <c:v>0.4740202611</c:v>
                </c:pt>
                <c:pt idx="1">
                  <c:v>0.4924338146</c:v>
                </c:pt>
                <c:pt idx="2">
                  <c:v>0.490055386</c:v>
                </c:pt>
                <c:pt idx="3">
                  <c:v>0.5213967541</c:v>
                </c:pt>
                <c:pt idx="4">
                  <c:v>0.4965140871</c:v>
                </c:pt>
                <c:pt idx="5">
                  <c:v>0.4684498262</c:v>
                </c:pt>
                <c:pt idx="6">
                  <c:v>0.4806886129</c:v>
                </c:pt>
                <c:pt idx="7">
                  <c:v>0.4553435822</c:v>
                </c:pt>
                <c:pt idx="8">
                  <c:v>0.472707631</c:v>
                </c:pt>
                <c:pt idx="9">
                  <c:v>0.4567065191</c:v>
                </c:pt>
              </c:numCache>
            </c:numRef>
          </c:val>
          <c:smooth val="0"/>
        </c:ser>
        <c:ser>
          <c:idx val="4"/>
          <c:order val="4"/>
          <c:tx>
            <c:v>Top 10% (USA)</c:v>
          </c:tx>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DataInternationalComparison!$I$21:$I$30</c:f>
              <c:numCache>
                <c:formatCode>General</c:formatCode>
                <c:ptCount val="10"/>
                <c:pt idx="0">
                  <c:v>0.450610011816025</c:v>
                </c:pt>
                <c:pt idx="1">
                  <c:v>0.460290014743805</c:v>
                </c:pt>
                <c:pt idx="2">
                  <c:v>0.457949995994568</c:v>
                </c:pt>
                <c:pt idx="3">
                  <c:v>0.453060001134872</c:v>
                </c:pt>
                <c:pt idx="4">
                  <c:v>0.443399995565414</c:v>
                </c:pt>
                <c:pt idx="5">
                  <c:v>0.457509994506836</c:v>
                </c:pt>
                <c:pt idx="6">
                  <c:v>0.459239989519119</c:v>
                </c:pt>
                <c:pt idx="7">
                  <c:v>0.471439987421036</c:v>
                </c:pt>
                <c:pt idx="8">
                  <c:v>0.463160008192062</c:v>
                </c:pt>
                <c:pt idx="9">
                  <c:v>0.470169991254807</c:v>
                </c:pt>
              </c:numCache>
            </c:numRef>
          </c:val>
          <c:smooth val="0"/>
        </c:ser>
        <c:ser>
          <c:idx val="5"/>
          <c:order val="5"/>
          <c:tx>
            <c:v>Top 10% (South Africa)</c:v>
          </c:tx>
          <c:val>
            <c:numRef>
              <c:f>DataInternationalComparison!$H$21:$H$30</c:f>
              <c:numCache>
                <c:formatCode>0%</c:formatCode>
                <c:ptCount val="10"/>
                <c:pt idx="3">
                  <c:v>0.591671846104585</c:v>
                </c:pt>
                <c:pt idx="4">
                  <c:v>0.583615663399137</c:v>
                </c:pt>
                <c:pt idx="5">
                  <c:v>0.606739977047476</c:v>
                </c:pt>
                <c:pt idx="6">
                  <c:v>0.617798156231251</c:v>
                </c:pt>
                <c:pt idx="7">
                  <c:v>0.650828906665583</c:v>
                </c:pt>
              </c:numCache>
            </c:numRef>
          </c:val>
          <c:smooth val="0"/>
        </c:ser>
        <c:ser>
          <c:idx val="6"/>
          <c:order val="6"/>
          <c:tx>
            <c:v>Top 10% (Brazil)</c:v>
          </c:tx>
          <c:val>
            <c:numRef>
              <c:f>DataInternationalComparison!$C$21:$C$30</c:f>
              <c:numCache>
                <c:formatCode>0%</c:formatCode>
                <c:ptCount val="10"/>
                <c:pt idx="0">
                  <c:v>0.5508249777</c:v>
                </c:pt>
                <c:pt idx="1">
                  <c:v>0.5536125917</c:v>
                </c:pt>
                <c:pt idx="2">
                  <c:v>0.5495780439</c:v>
                </c:pt>
                <c:pt idx="3">
                  <c:v>0.5627721585</c:v>
                </c:pt>
                <c:pt idx="4">
                  <c:v>0.5538250024</c:v>
                </c:pt>
                <c:pt idx="5">
                  <c:v>0.5555216006</c:v>
                </c:pt>
                <c:pt idx="6">
                  <c:v>0.5659384411</c:v>
                </c:pt>
                <c:pt idx="7">
                  <c:v>0.5587477183</c:v>
                </c:pt>
                <c:pt idx="8">
                  <c:v>0.5509596218</c:v>
                </c:pt>
                <c:pt idx="9">
                  <c:v>0.5492225918</c:v>
                </c:pt>
              </c:numCache>
            </c:numRef>
          </c:val>
          <c:smooth val="0"/>
        </c:ser>
        <c:dLbls>
          <c:showLegendKey val="0"/>
          <c:showVal val="0"/>
          <c:showCatName val="0"/>
          <c:showSerName val="0"/>
          <c:showPercent val="0"/>
          <c:showBubbleSize val="0"/>
        </c:dLbls>
        <c:marker val="1"/>
        <c:smooth val="0"/>
        <c:axId val="-2061372280"/>
        <c:axId val="-2061375704"/>
      </c:lineChart>
      <c:catAx>
        <c:axId val="-2061372280"/>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1375704"/>
        <c:crossesAt val="0.0"/>
        <c:auto val="1"/>
        <c:lblAlgn val="ctr"/>
        <c:lblOffset val="100"/>
        <c:tickLblSkip val="1"/>
        <c:tickMarkSkip val="5"/>
        <c:noMultiLvlLbl val="0"/>
      </c:catAx>
      <c:valAx>
        <c:axId val="-2061375704"/>
        <c:scaling>
          <c:orientation val="minMax"/>
          <c:max val="0.75"/>
          <c:min val="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1372280"/>
        <c:crosses val="autoZero"/>
        <c:crossBetween val="midCat"/>
        <c:majorUnit val="0.05"/>
        <c:minorUnit val="0.001"/>
      </c:valAx>
      <c:spPr>
        <a:solidFill>
          <a:srgbClr val="FFFFFF"/>
        </a:solidFill>
        <a:ln w="3175">
          <a:solidFill>
            <a:srgbClr val="000000"/>
          </a:solidFill>
          <a:prstDash val="solid"/>
        </a:ln>
      </c:spPr>
    </c:plotArea>
    <c:legend>
      <c:legendPos val="l"/>
      <c:layout>
        <c:manualLayout>
          <c:xMode val="edge"/>
          <c:yMode val="edge"/>
          <c:x val="0.0926310148731408"/>
          <c:y val="0.0714545648010215"/>
          <c:w val="0.844702099737533"/>
          <c:h val="0.120157835000355"/>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sz="1400" b="1" i="0" baseline="0">
                <a:effectLst/>
              </a:rPr>
              <a:t>Figure 1b. Per adult national income in selected countries (€ 2016 MER) 1990-2016</a:t>
            </a:r>
            <a:r>
              <a:rPr lang="en-US" sz="1400" b="0" i="0" baseline="0">
                <a:effectLst/>
              </a:rPr>
              <a:t> </a:t>
            </a:r>
            <a:endParaRPr lang="en-US" sz="1100">
              <a:effectLst/>
            </a:endParaRPr>
          </a:p>
        </c:rich>
      </c:tx>
      <c:layout>
        <c:manualLayout>
          <c:xMode val="edge"/>
          <c:yMode val="edge"/>
          <c:x val="0.164956802274716"/>
          <c:y val="0.0"/>
        </c:manualLayout>
      </c:layout>
      <c:overlay val="0"/>
      <c:spPr>
        <a:noFill/>
        <a:ln w="25400">
          <a:noFill/>
        </a:ln>
      </c:spPr>
    </c:title>
    <c:autoTitleDeleted val="0"/>
    <c:plotArea>
      <c:layout>
        <c:manualLayout>
          <c:layoutTarget val="inner"/>
          <c:xMode val="edge"/>
          <c:yMode val="edge"/>
          <c:x val="0.108392825896763"/>
          <c:y val="0.056636695750869"/>
          <c:w val="0.90330212694985"/>
          <c:h val="0.803248961288746"/>
        </c:manualLayout>
      </c:layout>
      <c:lineChart>
        <c:grouping val="standard"/>
        <c:varyColors val="0"/>
        <c:ser>
          <c:idx val="0"/>
          <c:order val="0"/>
          <c:tx>
            <c:v>Lebanon</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MacroData!$AH$9:$AH$35</c:f>
              <c:numCache>
                <c:formatCode>_-* #,##0_-;\-* #,##0_-;_-* "-"??_-;_-@_-</c:formatCode>
                <c:ptCount val="27"/>
                <c:pt idx="0">
                  <c:v>8153.8503</c:v>
                </c:pt>
                <c:pt idx="1">
                  <c:v>10691.2104</c:v>
                </c:pt>
                <c:pt idx="2">
                  <c:v>9691.863600000001</c:v>
                </c:pt>
                <c:pt idx="3">
                  <c:v>9682.438899999999</c:v>
                </c:pt>
                <c:pt idx="4">
                  <c:v>11000.4133</c:v>
                </c:pt>
                <c:pt idx="5">
                  <c:v>11373.1255</c:v>
                </c:pt>
                <c:pt idx="6">
                  <c:v>11362.1896</c:v>
                </c:pt>
                <c:pt idx="7">
                  <c:v>10794.642</c:v>
                </c:pt>
                <c:pt idx="8">
                  <c:v>10949.0298</c:v>
                </c:pt>
                <c:pt idx="9">
                  <c:v>10702.1415</c:v>
                </c:pt>
                <c:pt idx="10">
                  <c:v>10484.5567</c:v>
                </c:pt>
                <c:pt idx="11">
                  <c:v>10321.2313</c:v>
                </c:pt>
                <c:pt idx="12">
                  <c:v>9436.373600000001</c:v>
                </c:pt>
                <c:pt idx="13">
                  <c:v>7805.7012</c:v>
                </c:pt>
                <c:pt idx="14">
                  <c:v>9292.537399999999</c:v>
                </c:pt>
                <c:pt idx="15">
                  <c:v>10220.2677</c:v>
                </c:pt>
                <c:pt idx="16">
                  <c:v>10140.3771</c:v>
                </c:pt>
                <c:pt idx="17">
                  <c:v>11154.7079</c:v>
                </c:pt>
                <c:pt idx="18">
                  <c:v>11772.8947</c:v>
                </c:pt>
                <c:pt idx="19">
                  <c:v>12073.6975</c:v>
                </c:pt>
                <c:pt idx="20">
                  <c:v>12281.6113</c:v>
                </c:pt>
                <c:pt idx="21">
                  <c:v>12130.4891</c:v>
                </c:pt>
                <c:pt idx="22">
                  <c:v>11337.7191</c:v>
                </c:pt>
                <c:pt idx="23">
                  <c:v>10279.3215</c:v>
                </c:pt>
                <c:pt idx="24">
                  <c:v>9990.1978</c:v>
                </c:pt>
                <c:pt idx="25">
                  <c:v>9728.8428</c:v>
                </c:pt>
                <c:pt idx="26">
                  <c:v>9860.6109</c:v>
                </c:pt>
              </c:numCache>
            </c:numRef>
          </c:val>
          <c:smooth val="0"/>
        </c:ser>
        <c:ser>
          <c:idx val="1"/>
          <c:order val="1"/>
          <c:tx>
            <c:v>Syria</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MacroData!$AK$9:$AK$35</c:f>
              <c:numCache>
                <c:formatCode>General</c:formatCode>
                <c:ptCount val="27"/>
                <c:pt idx="0">
                  <c:v>3453.3029</c:v>
                </c:pt>
                <c:pt idx="1">
                  <c:v>3505.0503</c:v>
                </c:pt>
                <c:pt idx="2">
                  <c:v>3922.5886</c:v>
                </c:pt>
                <c:pt idx="3">
                  <c:v>3952.3524</c:v>
                </c:pt>
                <c:pt idx="4">
                  <c:v>4316.1731</c:v>
                </c:pt>
                <c:pt idx="5">
                  <c:v>4358.3506</c:v>
                </c:pt>
                <c:pt idx="6">
                  <c:v>4498.1443</c:v>
                </c:pt>
                <c:pt idx="7">
                  <c:v>4628.4232</c:v>
                </c:pt>
                <c:pt idx="8">
                  <c:v>4710.3389</c:v>
                </c:pt>
                <c:pt idx="9">
                  <c:v>4335.8531</c:v>
                </c:pt>
                <c:pt idx="10">
                  <c:v>4055.4674</c:v>
                </c:pt>
                <c:pt idx="11">
                  <c:v>4161.8828</c:v>
                </c:pt>
                <c:pt idx="12">
                  <c:v>4354.0596</c:v>
                </c:pt>
                <c:pt idx="13">
                  <c:v>4251.6656</c:v>
                </c:pt>
                <c:pt idx="14">
                  <c:v>4473.3363</c:v>
                </c:pt>
                <c:pt idx="15">
                  <c:v>4537.1242</c:v>
                </c:pt>
                <c:pt idx="16">
                  <c:v>4625.9358</c:v>
                </c:pt>
                <c:pt idx="17">
                  <c:v>4759.0198</c:v>
                </c:pt>
                <c:pt idx="18">
                  <c:v>4697.9264</c:v>
                </c:pt>
                <c:pt idx="19">
                  <c:v>4830.7986</c:v>
                </c:pt>
                <c:pt idx="20">
                  <c:v>4868.9811</c:v>
                </c:pt>
                <c:pt idx="21">
                  <c:v>4783.7262</c:v>
                </c:pt>
                <c:pt idx="22">
                  <c:v>3794.2622</c:v>
                </c:pt>
                <c:pt idx="23">
                  <c:v>2928.6665</c:v>
                </c:pt>
                <c:pt idx="24">
                  <c:v>3118.5559</c:v>
                </c:pt>
                <c:pt idx="25">
                  <c:v>3063.288</c:v>
                </c:pt>
                <c:pt idx="26">
                  <c:v>2858.1469</c:v>
                </c:pt>
              </c:numCache>
            </c:numRef>
          </c:val>
          <c:smooth val="0"/>
        </c:ser>
        <c:ser>
          <c:idx val="2"/>
          <c:order val="2"/>
          <c:tx>
            <c:v>Iraq</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MacroData!$AL$9:$AL$35</c:f>
              <c:numCache>
                <c:formatCode>General</c:formatCode>
                <c:ptCount val="27"/>
                <c:pt idx="0">
                  <c:v>4928.6579</c:v>
                </c:pt>
                <c:pt idx="1">
                  <c:v>1319.8473</c:v>
                </c:pt>
                <c:pt idx="2">
                  <c:v>1817.6636</c:v>
                </c:pt>
                <c:pt idx="3">
                  <c:v>2811.2214</c:v>
                </c:pt>
                <c:pt idx="4">
                  <c:v>2537.2694</c:v>
                </c:pt>
                <c:pt idx="5">
                  <c:v>1871.0814</c:v>
                </c:pt>
                <c:pt idx="6">
                  <c:v>2819.7846</c:v>
                </c:pt>
                <c:pt idx="7">
                  <c:v>3266.6295</c:v>
                </c:pt>
                <c:pt idx="8">
                  <c:v>4328.4064</c:v>
                </c:pt>
                <c:pt idx="9">
                  <c:v>4883.2679</c:v>
                </c:pt>
                <c:pt idx="10">
                  <c:v>4787.5523</c:v>
                </c:pt>
                <c:pt idx="11">
                  <c:v>4739.4181</c:v>
                </c:pt>
                <c:pt idx="12">
                  <c:v>4169.2249</c:v>
                </c:pt>
                <c:pt idx="13">
                  <c:v>2681.2598</c:v>
                </c:pt>
                <c:pt idx="14">
                  <c:v>4109.3296</c:v>
                </c:pt>
                <c:pt idx="15">
                  <c:v>3788.2789</c:v>
                </c:pt>
                <c:pt idx="16">
                  <c:v>4340.1284</c:v>
                </c:pt>
                <c:pt idx="17">
                  <c:v>4354.8804</c:v>
                </c:pt>
                <c:pt idx="18">
                  <c:v>5153.7231</c:v>
                </c:pt>
                <c:pt idx="19">
                  <c:v>5047.531</c:v>
                </c:pt>
                <c:pt idx="20">
                  <c:v>4907.8361</c:v>
                </c:pt>
                <c:pt idx="21">
                  <c:v>4992.5402</c:v>
                </c:pt>
                <c:pt idx="22">
                  <c:v>5508.2961</c:v>
                </c:pt>
                <c:pt idx="23">
                  <c:v>6744.2722</c:v>
                </c:pt>
                <c:pt idx="24">
                  <c:v>6328.0472</c:v>
                </c:pt>
                <c:pt idx="25">
                  <c:v>5848.781</c:v>
                </c:pt>
                <c:pt idx="26">
                  <c:v>6144.3378</c:v>
                </c:pt>
              </c:numCache>
            </c:numRef>
          </c:val>
          <c:smooth val="0"/>
        </c:ser>
        <c:ser>
          <c:idx val="3"/>
          <c:order val="3"/>
          <c:tx>
            <c:v>Egypt</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MacroData!$AM$9:$AM$35</c:f>
              <c:numCache>
                <c:formatCode>General</c:formatCode>
                <c:ptCount val="27"/>
                <c:pt idx="0">
                  <c:v>2681.8316</c:v>
                </c:pt>
                <c:pt idx="1">
                  <c:v>2798.0315</c:v>
                </c:pt>
                <c:pt idx="2">
                  <c:v>2825.7095</c:v>
                </c:pt>
                <c:pt idx="3">
                  <c:v>2940.1115</c:v>
                </c:pt>
                <c:pt idx="4">
                  <c:v>3025.2578</c:v>
                </c:pt>
                <c:pt idx="5">
                  <c:v>3125.7056</c:v>
                </c:pt>
                <c:pt idx="6">
                  <c:v>3217.5935</c:v>
                </c:pt>
                <c:pt idx="7">
                  <c:v>3314.8483</c:v>
                </c:pt>
                <c:pt idx="8">
                  <c:v>3389.9135</c:v>
                </c:pt>
                <c:pt idx="9">
                  <c:v>3469.7829</c:v>
                </c:pt>
                <c:pt idx="10">
                  <c:v>3539.2663</c:v>
                </c:pt>
                <c:pt idx="11">
                  <c:v>3558.0746</c:v>
                </c:pt>
                <c:pt idx="12">
                  <c:v>3514.862</c:v>
                </c:pt>
                <c:pt idx="13">
                  <c:v>3511.9517</c:v>
                </c:pt>
                <c:pt idx="14">
                  <c:v>3521.6903</c:v>
                </c:pt>
                <c:pt idx="15">
                  <c:v>3625.3837</c:v>
                </c:pt>
                <c:pt idx="16">
                  <c:v>3849.6479</c:v>
                </c:pt>
                <c:pt idx="17">
                  <c:v>4048.6466</c:v>
                </c:pt>
                <c:pt idx="18">
                  <c:v>4127.8622</c:v>
                </c:pt>
                <c:pt idx="19">
                  <c:v>4070.7467</c:v>
                </c:pt>
                <c:pt idx="20">
                  <c:v>3984.2674</c:v>
                </c:pt>
                <c:pt idx="21">
                  <c:v>3987.4114</c:v>
                </c:pt>
                <c:pt idx="22">
                  <c:v>3984.2928</c:v>
                </c:pt>
                <c:pt idx="23">
                  <c:v>3970.0034</c:v>
                </c:pt>
                <c:pt idx="24">
                  <c:v>4034.8326</c:v>
                </c:pt>
                <c:pt idx="25">
                  <c:v>4167.0355</c:v>
                </c:pt>
                <c:pt idx="26">
                  <c:v>4316.7169</c:v>
                </c:pt>
              </c:numCache>
            </c:numRef>
          </c:val>
          <c:smooth val="0"/>
        </c:ser>
        <c:ser>
          <c:idx val="4"/>
          <c:order val="4"/>
          <c:tx>
            <c:v>Jordan</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MacroData!$AN$9:$AN$35</c:f>
              <c:numCache>
                <c:formatCode>General</c:formatCode>
                <c:ptCount val="27"/>
                <c:pt idx="0">
                  <c:v>5575.066</c:v>
                </c:pt>
                <c:pt idx="1">
                  <c:v>5120.055</c:v>
                </c:pt>
                <c:pt idx="2">
                  <c:v>5727.3122</c:v>
                </c:pt>
                <c:pt idx="3">
                  <c:v>5646.7125</c:v>
                </c:pt>
                <c:pt idx="4">
                  <c:v>5547.0198</c:v>
                </c:pt>
                <c:pt idx="5">
                  <c:v>5634.888</c:v>
                </c:pt>
                <c:pt idx="6">
                  <c:v>5493.7154</c:v>
                </c:pt>
                <c:pt idx="7">
                  <c:v>5710.4463</c:v>
                </c:pt>
                <c:pt idx="8">
                  <c:v>5887.5909</c:v>
                </c:pt>
                <c:pt idx="9">
                  <c:v>6057.6697</c:v>
                </c:pt>
                <c:pt idx="10">
                  <c:v>6349.5293</c:v>
                </c:pt>
                <c:pt idx="11">
                  <c:v>6587.462</c:v>
                </c:pt>
                <c:pt idx="12">
                  <c:v>6605.2602</c:v>
                </c:pt>
                <c:pt idx="13">
                  <c:v>6695.3419</c:v>
                </c:pt>
                <c:pt idx="14">
                  <c:v>7135.5402</c:v>
                </c:pt>
                <c:pt idx="15">
                  <c:v>7440.7125</c:v>
                </c:pt>
                <c:pt idx="16">
                  <c:v>7751.5116</c:v>
                </c:pt>
                <c:pt idx="17">
                  <c:v>8177.1636</c:v>
                </c:pt>
                <c:pt idx="18">
                  <c:v>8178.1023</c:v>
                </c:pt>
                <c:pt idx="19">
                  <c:v>8143.4038</c:v>
                </c:pt>
                <c:pt idx="20">
                  <c:v>7461.5038</c:v>
                </c:pt>
                <c:pt idx="21">
                  <c:v>7333.5198</c:v>
                </c:pt>
                <c:pt idx="22">
                  <c:v>7199.2509</c:v>
                </c:pt>
                <c:pt idx="23">
                  <c:v>7194.9668</c:v>
                </c:pt>
                <c:pt idx="24">
                  <c:v>7130.5307</c:v>
                </c:pt>
                <c:pt idx="25">
                  <c:v>7076.5758</c:v>
                </c:pt>
                <c:pt idx="26">
                  <c:v>7160.8222</c:v>
                </c:pt>
              </c:numCache>
            </c:numRef>
          </c:val>
          <c:smooth val="0"/>
        </c:ser>
        <c:ser>
          <c:idx val="5"/>
          <c:order val="5"/>
          <c:tx>
            <c:v>Palestine</c:v>
          </c:tx>
          <c:marker>
            <c:symbol val="none"/>
          </c:marker>
          <c:val>
            <c:numRef>
              <c:f>MacroData!$AO$9:$AO$35</c:f>
              <c:numCache>
                <c:formatCode>General</c:formatCode>
                <c:ptCount val="27"/>
                <c:pt idx="0">
                  <c:v>4631.6189</c:v>
                </c:pt>
                <c:pt idx="1">
                  <c:v>4164.5761</c:v>
                </c:pt>
                <c:pt idx="2">
                  <c:v>5110.7303</c:v>
                </c:pt>
                <c:pt idx="3">
                  <c:v>5393.867</c:v>
                </c:pt>
                <c:pt idx="4">
                  <c:v>4852.5885</c:v>
                </c:pt>
                <c:pt idx="5">
                  <c:v>5935.0438</c:v>
                </c:pt>
                <c:pt idx="6">
                  <c:v>5536.3881</c:v>
                </c:pt>
                <c:pt idx="7">
                  <c:v>6163.677</c:v>
                </c:pt>
                <c:pt idx="8">
                  <c:v>7248.9836</c:v>
                </c:pt>
                <c:pt idx="9">
                  <c:v>7528.1851</c:v>
                </c:pt>
                <c:pt idx="10">
                  <c:v>5765.5248</c:v>
                </c:pt>
                <c:pt idx="11">
                  <c:v>4703.3107</c:v>
                </c:pt>
                <c:pt idx="12">
                  <c:v>3827.9167</c:v>
                </c:pt>
                <c:pt idx="13">
                  <c:v>4308.8845</c:v>
                </c:pt>
                <c:pt idx="14">
                  <c:v>4564.6481</c:v>
                </c:pt>
                <c:pt idx="15">
                  <c:v>5127.9573</c:v>
                </c:pt>
                <c:pt idx="16">
                  <c:v>4850.4945</c:v>
                </c:pt>
                <c:pt idx="17">
                  <c:v>5128.8742</c:v>
                </c:pt>
                <c:pt idx="18">
                  <c:v>5248.8168</c:v>
                </c:pt>
                <c:pt idx="19">
                  <c:v>5201.912</c:v>
                </c:pt>
                <c:pt idx="20">
                  <c:v>5342.0319</c:v>
                </c:pt>
                <c:pt idx="21">
                  <c:v>5845.3685</c:v>
                </c:pt>
                <c:pt idx="22">
                  <c:v>6013.823</c:v>
                </c:pt>
                <c:pt idx="23">
                  <c:v>6072.4052</c:v>
                </c:pt>
                <c:pt idx="24">
                  <c:v>6052.1474</c:v>
                </c:pt>
                <c:pt idx="25">
                  <c:v>5938.5514</c:v>
                </c:pt>
                <c:pt idx="26">
                  <c:v>5195.6841</c:v>
                </c:pt>
              </c:numCache>
            </c:numRef>
          </c:val>
          <c:smooth val="0"/>
        </c:ser>
        <c:ser>
          <c:idx val="6"/>
          <c:order val="6"/>
          <c:tx>
            <c:v>Turkey</c:v>
          </c:tx>
          <c:marker>
            <c:symbol val="none"/>
          </c:marker>
          <c:val>
            <c:numRef>
              <c:f>MacroData!$AQ$9:$AQ$35</c:f>
              <c:numCache>
                <c:formatCode>_-* #,##0_-;\-* #,##0_-;_-* "-"??_-;_-@_-</c:formatCode>
                <c:ptCount val="27"/>
                <c:pt idx="0">
                  <c:v>7466.2192</c:v>
                </c:pt>
                <c:pt idx="1">
                  <c:v>7272.3992</c:v>
                </c:pt>
                <c:pt idx="2">
                  <c:v>7544.3215</c:v>
                </c:pt>
                <c:pt idx="3">
                  <c:v>7962.6468</c:v>
                </c:pt>
                <c:pt idx="4">
                  <c:v>7154.6198</c:v>
                </c:pt>
                <c:pt idx="5">
                  <c:v>7585.7428</c:v>
                </c:pt>
                <c:pt idx="6">
                  <c:v>7896.361</c:v>
                </c:pt>
                <c:pt idx="7">
                  <c:v>8359.6697</c:v>
                </c:pt>
                <c:pt idx="8">
                  <c:v>8468.4164</c:v>
                </c:pt>
                <c:pt idx="9">
                  <c:v>7765.1636</c:v>
                </c:pt>
                <c:pt idx="10">
                  <c:v>8101.0714</c:v>
                </c:pt>
                <c:pt idx="11">
                  <c:v>7121.0425</c:v>
                </c:pt>
                <c:pt idx="12">
                  <c:v>7476.3816</c:v>
                </c:pt>
                <c:pt idx="13">
                  <c:v>7682.6215</c:v>
                </c:pt>
                <c:pt idx="14">
                  <c:v>8301.093999999999</c:v>
                </c:pt>
                <c:pt idx="15">
                  <c:v>8881.0185</c:v>
                </c:pt>
                <c:pt idx="16">
                  <c:v>9310.257</c:v>
                </c:pt>
                <c:pt idx="17">
                  <c:v>9573.983899999999</c:v>
                </c:pt>
                <c:pt idx="18">
                  <c:v>9417.8214</c:v>
                </c:pt>
                <c:pt idx="19">
                  <c:v>8626.479300000001</c:v>
                </c:pt>
                <c:pt idx="20">
                  <c:v>9321.7052</c:v>
                </c:pt>
                <c:pt idx="21">
                  <c:v>9978.9818</c:v>
                </c:pt>
                <c:pt idx="22">
                  <c:v>9948.8806</c:v>
                </c:pt>
                <c:pt idx="23">
                  <c:v>10116.3153</c:v>
                </c:pt>
                <c:pt idx="24">
                  <c:v>10199.0842</c:v>
                </c:pt>
                <c:pt idx="25">
                  <c:v>10321.5144</c:v>
                </c:pt>
                <c:pt idx="26">
                  <c:v>10402.5771</c:v>
                </c:pt>
              </c:numCache>
            </c:numRef>
          </c:val>
          <c:smooth val="0"/>
        </c:ser>
        <c:dLbls>
          <c:showLegendKey val="0"/>
          <c:showVal val="0"/>
          <c:showCatName val="0"/>
          <c:showSerName val="0"/>
          <c:showPercent val="0"/>
          <c:showBubbleSize val="0"/>
        </c:dLbls>
        <c:marker val="1"/>
        <c:smooth val="0"/>
        <c:axId val="-2062409176"/>
        <c:axId val="-2062412840"/>
      </c:lineChart>
      <c:catAx>
        <c:axId val="-206240917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en-US"/>
          </a:p>
        </c:txPr>
        <c:crossAx val="-2062412840"/>
        <c:crossesAt val="0.0"/>
        <c:auto val="1"/>
        <c:lblAlgn val="ctr"/>
        <c:lblOffset val="100"/>
        <c:tickLblSkip val="5"/>
        <c:tickMarkSkip val="5"/>
        <c:noMultiLvlLbl val="0"/>
      </c:catAx>
      <c:valAx>
        <c:axId val="-2062412840"/>
        <c:scaling>
          <c:orientation val="minMax"/>
          <c:max val="14000.0"/>
          <c:min val="1000.0"/>
        </c:scaling>
        <c:delete val="0"/>
        <c:axPos val="l"/>
        <c:majorGridlines>
          <c:spPr>
            <a:ln w="3175">
              <a:solidFill>
                <a:schemeClr val="bg1">
                  <a:lumMod val="65000"/>
                </a:schemeClr>
              </a:solidFill>
              <a:prstDash val="solid"/>
            </a:ln>
          </c:spPr>
        </c:majorGridlines>
        <c:numFmt formatCode="#,##0\ &quot;€&quot;"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2409176"/>
        <c:crosses val="autoZero"/>
        <c:crossBetween val="between"/>
        <c:majorUnit val="1000.0"/>
        <c:minorUnit val="0.001"/>
      </c:valAx>
      <c:spPr>
        <a:solidFill>
          <a:srgbClr val="FFFFFF"/>
        </a:solidFill>
        <a:ln w="3175">
          <a:solidFill>
            <a:srgbClr val="000000"/>
          </a:solidFill>
          <a:prstDash val="solid"/>
        </a:ln>
      </c:spPr>
    </c:plotArea>
    <c:legend>
      <c:legendPos val="l"/>
      <c:layout>
        <c:manualLayout>
          <c:xMode val="edge"/>
          <c:yMode val="edge"/>
          <c:x val="0.135161745406824"/>
          <c:y val="0.078171774136341"/>
          <c:w val="0.533083770778653"/>
          <c:h val="0.109997339859545"/>
        </c:manualLayout>
      </c:layout>
      <c:overlay val="1"/>
      <c:spPr>
        <a:solidFill>
          <a:schemeClr val="bg1"/>
        </a:solidFill>
        <a:ln>
          <a:solidFill>
            <a:schemeClr val="tx1"/>
          </a:solidFill>
        </a:ln>
      </c:spPr>
      <c:txPr>
        <a:bodyPr/>
        <a:lstStyle/>
        <a:p>
          <a:pPr>
            <a:defRPr sz="16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500"/>
              <a:t>Figure 9b .</a:t>
            </a:r>
            <a:r>
              <a:rPr lang="fr-FR" sz="1500" baseline="0"/>
              <a:t> Top 1 % income share: Lebanon vs selected countries, 2005-2014</a:t>
            </a:r>
          </a:p>
        </c:rich>
      </c:tx>
      <c:layout>
        <c:manualLayout>
          <c:xMode val="edge"/>
          <c:yMode val="edge"/>
          <c:x val="0.124779308836395"/>
          <c:y val="0.00225225225225225"/>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0"/>
          <c:order val="0"/>
          <c:tx>
            <c:v>Top 1% (Lebanon)</c:v>
          </c:tx>
          <c:marker>
            <c:symbol val="diamond"/>
            <c:size val="10"/>
            <c:spPr>
              <a:ln w="25400"/>
            </c:spPr>
          </c:marker>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DataSeriesIncome!$AG$7:$AG$16</c:f>
              <c:numCache>
                <c:formatCode>0.00%</c:formatCode>
                <c:ptCount val="10"/>
                <c:pt idx="0">
                  <c:v>0.21568038346415</c:v>
                </c:pt>
                <c:pt idx="1">
                  <c:v>0.213116932133326</c:v>
                </c:pt>
                <c:pt idx="2">
                  <c:v>0.23592811189442</c:v>
                </c:pt>
                <c:pt idx="3">
                  <c:v>0.236936712812819</c:v>
                </c:pt>
                <c:pt idx="4">
                  <c:v>0.231453390131786</c:v>
                </c:pt>
                <c:pt idx="5">
                  <c:v>0.232606424759935</c:v>
                </c:pt>
                <c:pt idx="6">
                  <c:v>0.234881189365061</c:v>
                </c:pt>
                <c:pt idx="7">
                  <c:v>0.235026099925244</c:v>
                </c:pt>
                <c:pt idx="8">
                  <c:v>0.233154311212118</c:v>
                </c:pt>
                <c:pt idx="9">
                  <c:v>0.233994607145792</c:v>
                </c:pt>
              </c:numCache>
            </c:numRef>
          </c:val>
          <c:smooth val="0"/>
        </c:ser>
        <c:ser>
          <c:idx val="2"/>
          <c:order val="1"/>
          <c:tx>
            <c:v>Top 1% (China)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DataInternationalComparison!$D$7:$D$16</c:f>
              <c:numCache>
                <c:formatCode>0%</c:formatCode>
                <c:ptCount val="10"/>
                <c:pt idx="0">
                  <c:v>0.141979485750198</c:v>
                </c:pt>
                <c:pt idx="1">
                  <c:v>0.147670224308968</c:v>
                </c:pt>
                <c:pt idx="2">
                  <c:v>0.152671307325363</c:v>
                </c:pt>
                <c:pt idx="3">
                  <c:v>0.15180404484272</c:v>
                </c:pt>
                <c:pt idx="4">
                  <c:v>0.154133409261703</c:v>
                </c:pt>
                <c:pt idx="5">
                  <c:v>0.15123026072979</c:v>
                </c:pt>
                <c:pt idx="6">
                  <c:v>0.145894840359688</c:v>
                </c:pt>
                <c:pt idx="7">
                  <c:v>0.137501657009125</c:v>
                </c:pt>
                <c:pt idx="8">
                  <c:v>0.138141870498657</c:v>
                </c:pt>
                <c:pt idx="9">
                  <c:v>0.136609092354775</c:v>
                </c:pt>
              </c:numCache>
            </c:numRef>
          </c:val>
          <c:smooth val="0"/>
        </c:ser>
        <c:ser>
          <c:idx val="1"/>
          <c:order val="2"/>
          <c:tx>
            <c:v>Top 1% (France)</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DataInternationalComparison!$F$7:$F$16</c:f>
              <c:numCache>
                <c:formatCode>0%</c:formatCode>
                <c:ptCount val="10"/>
                <c:pt idx="0">
                  <c:v>0.1147103</c:v>
                </c:pt>
                <c:pt idx="1">
                  <c:v>0.1123553</c:v>
                </c:pt>
                <c:pt idx="2">
                  <c:v>0.1168608</c:v>
                </c:pt>
                <c:pt idx="3">
                  <c:v>0.1156988</c:v>
                </c:pt>
                <c:pt idx="4">
                  <c:v>0.1017548</c:v>
                </c:pt>
                <c:pt idx="5">
                  <c:v>0.108437</c:v>
                </c:pt>
                <c:pt idx="6">
                  <c:v>0.1145293</c:v>
                </c:pt>
                <c:pt idx="7">
                  <c:v>0.1043197</c:v>
                </c:pt>
                <c:pt idx="8">
                  <c:v>0.1079456</c:v>
                </c:pt>
                <c:pt idx="9">
                  <c:v>0.1079653</c:v>
                </c:pt>
              </c:numCache>
            </c:numRef>
          </c:val>
          <c:smooth val="0"/>
        </c:ser>
        <c:ser>
          <c:idx val="3"/>
          <c:order val="3"/>
          <c:tx>
            <c:v>Top 1% (Russia)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DataInternationalComparison!$G$7:$G$16</c:f>
              <c:numCache>
                <c:formatCode>0%</c:formatCode>
                <c:ptCount val="10"/>
                <c:pt idx="0">
                  <c:v>0.249141929438338</c:v>
                </c:pt>
                <c:pt idx="1">
                  <c:v>0.254240539157763</c:v>
                </c:pt>
                <c:pt idx="2">
                  <c:v>0.269107753410935</c:v>
                </c:pt>
                <c:pt idx="3">
                  <c:v>0.250758638372645</c:v>
                </c:pt>
                <c:pt idx="4">
                  <c:v>0.211754189338535</c:v>
                </c:pt>
                <c:pt idx="5">
                  <c:v>0.200311527471058</c:v>
                </c:pt>
                <c:pt idx="6">
                  <c:v>0.214779635891318</c:v>
                </c:pt>
                <c:pt idx="7">
                  <c:v>0.198423881549388</c:v>
                </c:pt>
                <c:pt idx="8">
                  <c:v>0.210763662937097</c:v>
                </c:pt>
                <c:pt idx="9">
                  <c:v>0.203930267016403</c:v>
                </c:pt>
              </c:numCache>
            </c:numRef>
          </c:val>
          <c:smooth val="0"/>
        </c:ser>
        <c:ser>
          <c:idx val="4"/>
          <c:order val="4"/>
          <c:tx>
            <c:v>Top 1% (USA)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DataInternationalComparison!$I$7:$I$16</c:f>
              <c:numCache>
                <c:formatCode>0%</c:formatCode>
                <c:ptCount val="10"/>
                <c:pt idx="0">
                  <c:v>0.193719998002052</c:v>
                </c:pt>
                <c:pt idx="1">
                  <c:v>0.20100000500679</c:v>
                </c:pt>
                <c:pt idx="2">
                  <c:v>0.198669999837875</c:v>
                </c:pt>
                <c:pt idx="3">
                  <c:v>0.195199996232987</c:v>
                </c:pt>
                <c:pt idx="4">
                  <c:v>0.185409992933273</c:v>
                </c:pt>
                <c:pt idx="5">
                  <c:v>0.197999998927116</c:v>
                </c:pt>
                <c:pt idx="6">
                  <c:v>0.195999994874001</c:v>
                </c:pt>
                <c:pt idx="7">
                  <c:v>0.20779000222683</c:v>
                </c:pt>
                <c:pt idx="8">
                  <c:v>0.195920005440712</c:v>
                </c:pt>
                <c:pt idx="9">
                  <c:v>0.201999992132187</c:v>
                </c:pt>
              </c:numCache>
            </c:numRef>
          </c:val>
          <c:smooth val="0"/>
        </c:ser>
        <c:ser>
          <c:idx val="5"/>
          <c:order val="5"/>
          <c:tx>
            <c:v>Top 1% (South Africa)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DataInternationalComparison!$H$7:$H$16</c:f>
              <c:numCache>
                <c:formatCode>0%</c:formatCode>
                <c:ptCount val="10"/>
                <c:pt idx="0">
                  <c:v>0.179738857085225</c:v>
                </c:pt>
                <c:pt idx="1">
                  <c:v>0.190023668426034</c:v>
                </c:pt>
                <c:pt idx="2">
                  <c:v>0.200563597729586</c:v>
                </c:pt>
                <c:pt idx="3">
                  <c:v>0.194647343933494</c:v>
                </c:pt>
                <c:pt idx="4">
                  <c:v>0.18284383227449</c:v>
                </c:pt>
                <c:pt idx="5">
                  <c:v>0.185412730665962</c:v>
                </c:pt>
                <c:pt idx="6">
                  <c:v>0.184595135484326</c:v>
                </c:pt>
                <c:pt idx="7">
                  <c:v>0.192128114460648</c:v>
                </c:pt>
              </c:numCache>
            </c:numRef>
          </c:val>
          <c:smooth val="0"/>
        </c:ser>
        <c:ser>
          <c:idx val="6"/>
          <c:order val="6"/>
          <c:tx>
            <c:v>Top 1% (Colombia)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DataInternationalComparison!$E$7:$E$16</c:f>
              <c:numCache>
                <c:formatCode>0%</c:formatCode>
                <c:ptCount val="10"/>
                <c:pt idx="0">
                  <c:v>0.187993945768076</c:v>
                </c:pt>
                <c:pt idx="1">
                  <c:v>0.199389532941019</c:v>
                </c:pt>
                <c:pt idx="2">
                  <c:v>0.204946646502283</c:v>
                </c:pt>
                <c:pt idx="3">
                  <c:v>0.202548479883183</c:v>
                </c:pt>
                <c:pt idx="4">
                  <c:v>0.201652731120373</c:v>
                </c:pt>
                <c:pt idx="5">
                  <c:v>0.204471700894313</c:v>
                </c:pt>
              </c:numCache>
            </c:numRef>
          </c:val>
          <c:smooth val="0"/>
        </c:ser>
        <c:ser>
          <c:idx val="7"/>
          <c:order val="7"/>
          <c:tx>
            <c:v>Top 1% (Brazil)</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DataInternationalComparison!$C$7:$C$16</c:f>
              <c:numCache>
                <c:formatCode>0%</c:formatCode>
                <c:ptCount val="10"/>
                <c:pt idx="0">
                  <c:v>0.2780328228</c:v>
                </c:pt>
                <c:pt idx="1">
                  <c:v>0.2840248048</c:v>
                </c:pt>
                <c:pt idx="2">
                  <c:v>0.2883972798</c:v>
                </c:pt>
                <c:pt idx="3">
                  <c:v>0.2942899708</c:v>
                </c:pt>
                <c:pt idx="4">
                  <c:v>0.2746161486</c:v>
                </c:pt>
                <c:pt idx="5">
                  <c:v>0.277599775</c:v>
                </c:pt>
                <c:pt idx="6">
                  <c:v>0.2882470228</c:v>
                </c:pt>
                <c:pt idx="7">
                  <c:v>0.2726883183</c:v>
                </c:pt>
                <c:pt idx="8">
                  <c:v>0.275404026</c:v>
                </c:pt>
                <c:pt idx="9">
                  <c:v>0.2759936485</c:v>
                </c:pt>
              </c:numCache>
            </c:numRef>
          </c:val>
          <c:smooth val="0"/>
        </c:ser>
        <c:dLbls>
          <c:showLegendKey val="0"/>
          <c:showVal val="0"/>
          <c:showCatName val="0"/>
          <c:showSerName val="0"/>
          <c:showPercent val="0"/>
          <c:showBubbleSize val="0"/>
        </c:dLbls>
        <c:marker val="1"/>
        <c:smooth val="0"/>
        <c:axId val="-2061454552"/>
        <c:axId val="-2061457992"/>
      </c:lineChart>
      <c:catAx>
        <c:axId val="-2061454552"/>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1457992"/>
        <c:crossesAt val="0.0"/>
        <c:auto val="1"/>
        <c:lblAlgn val="ctr"/>
        <c:lblOffset val="100"/>
        <c:tickLblSkip val="1"/>
        <c:tickMarkSkip val="5"/>
        <c:noMultiLvlLbl val="0"/>
      </c:catAx>
      <c:valAx>
        <c:axId val="-2061457992"/>
        <c:scaling>
          <c:orientation val="minMax"/>
          <c:max val="0.35"/>
          <c:min val="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1454552"/>
        <c:crosses val="autoZero"/>
        <c:crossBetween val="midCat"/>
        <c:majorUnit val="0.05"/>
        <c:minorUnit val="0.001"/>
      </c:valAx>
      <c:spPr>
        <a:solidFill>
          <a:srgbClr val="FFFFFF"/>
        </a:solidFill>
        <a:ln w="3175">
          <a:solidFill>
            <a:srgbClr val="000000"/>
          </a:solidFill>
          <a:prstDash val="solid"/>
        </a:ln>
      </c:spPr>
    </c:plotArea>
    <c:legend>
      <c:legendPos val="r"/>
      <c:layout>
        <c:manualLayout>
          <c:xMode val="edge"/>
          <c:yMode val="edge"/>
          <c:x val="0.0856405293088364"/>
          <c:y val="0.0651463077250479"/>
          <c:w val="0.860192804024497"/>
          <c:h val="0.125740228417394"/>
        </c:manualLayout>
      </c:layout>
      <c:overlay val="0"/>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10a. Wealth Shares in Lebanon, averages over 1990-2016</a:t>
            </a:r>
          </a:p>
          <a:p>
            <a:pPr>
              <a:defRPr sz="1600" b="1" i="0" u="none" strike="noStrike" baseline="0">
                <a:solidFill>
                  <a:srgbClr val="000000"/>
                </a:solidFill>
                <a:latin typeface="Arial"/>
                <a:ea typeface="Arial"/>
                <a:cs typeface="Arial"/>
              </a:defRPr>
            </a:pPr>
            <a:endParaRPr lang="fr-FR" sz="1600" baseline="0"/>
          </a:p>
        </c:rich>
      </c:tx>
      <c:overlay val="0"/>
      <c:spPr>
        <a:noFill/>
        <a:ln w="25400">
          <a:noFill/>
        </a:ln>
      </c:spPr>
    </c:title>
    <c:autoTitleDeleted val="0"/>
    <c:plotArea>
      <c:layout>
        <c:manualLayout>
          <c:layoutTarget val="inner"/>
          <c:xMode val="edge"/>
          <c:yMode val="edge"/>
          <c:x val="0.0774791119860017"/>
          <c:y val="0.0923423423423423"/>
          <c:w val="0.896131999125109"/>
          <c:h val="0.774597786763141"/>
        </c:manualLayout>
      </c:layout>
      <c:barChart>
        <c:barDir val="col"/>
        <c:grouping val="clustered"/>
        <c:varyColors val="0"/>
        <c:ser>
          <c:idx val="0"/>
          <c:order val="0"/>
          <c:tx>
            <c:v>Bottom 50%</c:v>
          </c:tx>
          <c:invertIfNegative val="0"/>
          <c:cat>
            <c:numRef>
              <c:f>DataWealthInequality!$A$24</c:f>
              <c:numCache>
                <c:formatCode>0</c:formatCode>
                <c:ptCount val="1"/>
                <c:pt idx="0">
                  <c:v>2005.0</c:v>
                </c:pt>
              </c:numCache>
            </c:numRef>
          </c:cat>
          <c:val>
            <c:numRef>
              <c:f>DataWealthInequality!$AD$38</c:f>
              <c:numCache>
                <c:formatCode>0%</c:formatCode>
                <c:ptCount val="1"/>
                <c:pt idx="0">
                  <c:v>0.0469397504523013</c:v>
                </c:pt>
              </c:numCache>
            </c:numRef>
          </c:val>
        </c:ser>
        <c:ser>
          <c:idx val="1"/>
          <c:order val="1"/>
          <c:tx>
            <c:v>Middle 40 %</c:v>
          </c:tx>
          <c:invertIfNegative val="0"/>
          <c:cat>
            <c:numRef>
              <c:f>DataWealthInequality!$A$24</c:f>
              <c:numCache>
                <c:formatCode>0</c:formatCode>
                <c:ptCount val="1"/>
                <c:pt idx="0">
                  <c:v>2005.0</c:v>
                </c:pt>
              </c:numCache>
            </c:numRef>
          </c:cat>
          <c:val>
            <c:numRef>
              <c:f>DataWealthInequality!$AE$38</c:f>
              <c:numCache>
                <c:formatCode>0%</c:formatCode>
                <c:ptCount val="1"/>
                <c:pt idx="0">
                  <c:v>0.266529341764956</c:v>
                </c:pt>
              </c:numCache>
            </c:numRef>
          </c:val>
        </c:ser>
        <c:ser>
          <c:idx val="2"/>
          <c:order val="2"/>
          <c:tx>
            <c:v>Top 1%</c:v>
          </c:tx>
          <c:invertIfNegative val="0"/>
          <c:cat>
            <c:numRef>
              <c:f>DataWealthInequality!$A$24</c:f>
              <c:numCache>
                <c:formatCode>0</c:formatCode>
                <c:ptCount val="1"/>
                <c:pt idx="0">
                  <c:v>2005.0</c:v>
                </c:pt>
              </c:numCache>
            </c:numRef>
          </c:cat>
          <c:val>
            <c:numRef>
              <c:f>DataWealthInequality!$AG$38</c:f>
              <c:numCache>
                <c:formatCode>0%</c:formatCode>
                <c:ptCount val="1"/>
                <c:pt idx="0">
                  <c:v>0.429521703384627</c:v>
                </c:pt>
              </c:numCache>
            </c:numRef>
          </c:val>
        </c:ser>
        <c:ser>
          <c:idx val="3"/>
          <c:order val="3"/>
          <c:tx>
            <c:v>Top 10%</c:v>
          </c:tx>
          <c:invertIfNegative val="0"/>
          <c:cat>
            <c:numRef>
              <c:f>DataWealthInequality!$A$24</c:f>
              <c:numCache>
                <c:formatCode>0</c:formatCode>
                <c:ptCount val="1"/>
                <c:pt idx="0">
                  <c:v>2005.0</c:v>
                </c:pt>
              </c:numCache>
            </c:numRef>
          </c:cat>
          <c:val>
            <c:numRef>
              <c:f>DataWealthInequality!$AF$38</c:f>
              <c:numCache>
                <c:formatCode>0%</c:formatCode>
                <c:ptCount val="1"/>
                <c:pt idx="0">
                  <c:v>0.686530907782743</c:v>
                </c:pt>
              </c:numCache>
            </c:numRef>
          </c:val>
        </c:ser>
        <c:dLbls>
          <c:showLegendKey val="0"/>
          <c:showVal val="0"/>
          <c:showCatName val="0"/>
          <c:showSerName val="0"/>
          <c:showPercent val="0"/>
          <c:showBubbleSize val="0"/>
        </c:dLbls>
        <c:gapWidth val="200"/>
        <c:overlap val="-100"/>
        <c:axId val="2110085240"/>
        <c:axId val="2110641560"/>
      </c:barChart>
      <c:catAx>
        <c:axId val="2110085240"/>
        <c:scaling>
          <c:orientation val="minMax"/>
        </c:scaling>
        <c:delete val="1"/>
        <c:axPos val="b"/>
        <c:numFmt formatCode="General" sourceLinked="0"/>
        <c:majorTickMark val="none"/>
        <c:minorTickMark val="none"/>
        <c:tickLblPos val="nextTo"/>
        <c:crossAx val="2110641560"/>
        <c:crossesAt val="0.0"/>
        <c:auto val="1"/>
        <c:lblAlgn val="ctr"/>
        <c:lblOffset val="100"/>
        <c:tickLblSkip val="1"/>
        <c:tickMarkSkip val="5"/>
        <c:noMultiLvlLbl val="0"/>
      </c:catAx>
      <c:valAx>
        <c:axId val="2110641560"/>
        <c:scaling>
          <c:orientation val="minMax"/>
          <c:max val="0.75"/>
          <c:min val="0.0"/>
        </c:scaling>
        <c:delete val="0"/>
        <c:axPos val="l"/>
        <c:majorGridlines>
          <c:spPr>
            <a:ln w="3175">
              <a:solidFill>
                <a:srgbClr val="000000"/>
              </a:solidFill>
              <a:prstDash val="solid"/>
            </a:ln>
          </c:spPr>
        </c:majorGridlines>
        <c:numFmt formatCode="0%" sourceLinked="0"/>
        <c:majorTickMark val="none"/>
        <c:minorTickMark val="none"/>
        <c:tickLblPos val="nextTo"/>
        <c:spPr>
          <a:ln w="25400">
            <a:noFill/>
          </a:ln>
        </c:spPr>
        <c:txPr>
          <a:bodyPr rot="0" vert="horz"/>
          <a:lstStyle/>
          <a:p>
            <a:pPr>
              <a:defRPr sz="1600" b="0" i="0" u="none" strike="noStrike" baseline="0">
                <a:solidFill>
                  <a:srgbClr val="000000"/>
                </a:solidFill>
                <a:latin typeface="Arial"/>
                <a:ea typeface="Arial"/>
                <a:cs typeface="Arial"/>
              </a:defRPr>
            </a:pPr>
            <a:endParaRPr lang="en-US"/>
          </a:p>
        </c:txPr>
        <c:crossAx val="2110085240"/>
        <c:crosses val="autoZero"/>
        <c:crossBetween val="between"/>
        <c:majorUnit val="0.05"/>
        <c:minorUnit val="0.001"/>
      </c:valAx>
      <c:spPr>
        <a:noFill/>
        <a:ln w="25400">
          <a:noFill/>
        </a:ln>
      </c:spPr>
    </c:plotArea>
    <c:legend>
      <c:legendPos val="b"/>
      <c:layout>
        <c:manualLayout>
          <c:xMode val="edge"/>
          <c:yMode val="edge"/>
          <c:x val="0.153249234470691"/>
          <c:y val="0.221895084060438"/>
          <c:w val="0.137945866141732"/>
          <c:h val="0.332158969993616"/>
        </c:manualLayout>
      </c:layout>
      <c:overlay val="0"/>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10b. Top 1 % wealth share: Lebanon vs selected countries</a:t>
            </a:r>
          </a:p>
          <a:p>
            <a:pPr>
              <a:defRPr sz="1600" b="1" i="0" u="none" strike="noStrike" baseline="0">
                <a:solidFill>
                  <a:srgbClr val="000000"/>
                </a:solidFill>
                <a:latin typeface="Arial"/>
                <a:ea typeface="Arial"/>
                <a:cs typeface="Arial"/>
              </a:defRPr>
            </a:pPr>
            <a:r>
              <a:rPr lang="fr-FR" sz="1600" baseline="0"/>
              <a:t> Average over 2005-2014</a:t>
            </a:r>
          </a:p>
          <a:p>
            <a:pPr>
              <a:defRPr sz="1600" b="1" i="0" u="none" strike="noStrike" baseline="0">
                <a:solidFill>
                  <a:srgbClr val="000000"/>
                </a:solidFill>
                <a:latin typeface="Arial"/>
                <a:ea typeface="Arial"/>
                <a:cs typeface="Arial"/>
              </a:defRPr>
            </a:pPr>
            <a:endParaRPr lang="fr-FR" sz="1600" baseline="0"/>
          </a:p>
        </c:rich>
      </c:tx>
      <c:overlay val="0"/>
      <c:spPr>
        <a:noFill/>
        <a:ln w="25400">
          <a:noFill/>
        </a:ln>
      </c:spPr>
    </c:title>
    <c:autoTitleDeleted val="0"/>
    <c:plotArea>
      <c:layout>
        <c:manualLayout>
          <c:layoutTarget val="inner"/>
          <c:xMode val="edge"/>
          <c:yMode val="edge"/>
          <c:x val="0.0858124453193351"/>
          <c:y val="0.146846846846847"/>
          <c:w val="0.900298665791776"/>
          <c:h val="0.729102291267646"/>
        </c:manualLayout>
      </c:layout>
      <c:barChart>
        <c:barDir val="col"/>
        <c:grouping val="clustered"/>
        <c:varyColors val="0"/>
        <c:ser>
          <c:idx val="0"/>
          <c:order val="0"/>
          <c:tx>
            <c:v>France</c:v>
          </c:tx>
          <c:invertIfNegative val="0"/>
          <c:dLbls>
            <c:dLbl>
              <c:idx val="0"/>
              <c:layout>
                <c:manualLayout>
                  <c:x val="0.0"/>
                  <c:y val="-0.0360362133787331"/>
                </c:manualLayout>
              </c:layout>
              <c:tx>
                <c:rich>
                  <a:bodyPr/>
                  <a:lstStyle/>
                  <a:p>
                    <a:r>
                      <a:rPr lang="en-US" sz="1400" b="1"/>
                      <a:t>France</a:t>
                    </a:r>
                  </a:p>
                </c:rich>
              </c:tx>
              <c:showLegendKey val="0"/>
              <c:showVal val="1"/>
              <c:showCatName val="0"/>
              <c:showSerName val="0"/>
              <c:showPercent val="0"/>
              <c:showBubbleSize val="0"/>
            </c:dLbl>
            <c:showLegendKey val="0"/>
            <c:showVal val="1"/>
            <c:showCatName val="0"/>
            <c:showSerName val="0"/>
            <c:showPercent val="0"/>
            <c:showBubbleSize val="0"/>
            <c:showLeaderLines val="0"/>
          </c:dLbls>
          <c:cat>
            <c:numRef>
              <c:f>DataWealthInequality!$A$24</c:f>
              <c:numCache>
                <c:formatCode>0</c:formatCode>
                <c:ptCount val="1"/>
                <c:pt idx="0">
                  <c:v>2005.0</c:v>
                </c:pt>
              </c:numCache>
            </c:numRef>
          </c:cat>
          <c:val>
            <c:numRef>
              <c:f>DataWealthInequality!$AA$24</c:f>
              <c:numCache>
                <c:formatCode>0.0%</c:formatCode>
                <c:ptCount val="1"/>
                <c:pt idx="0">
                  <c:v>0.225110605359</c:v>
                </c:pt>
              </c:numCache>
            </c:numRef>
          </c:val>
        </c:ser>
        <c:ser>
          <c:idx val="1"/>
          <c:order val="1"/>
          <c:tx>
            <c:v>China</c:v>
          </c:tx>
          <c:invertIfNegative val="0"/>
          <c:dLbls>
            <c:dLbl>
              <c:idx val="0"/>
              <c:layout>
                <c:manualLayout>
                  <c:x val="-0.00555555555555555"/>
                  <c:y val="-0.0247749521174718"/>
                </c:manualLayout>
              </c:layout>
              <c:tx>
                <c:rich>
                  <a:bodyPr/>
                  <a:lstStyle/>
                  <a:p>
                    <a:r>
                      <a:rPr lang="en-US" sz="1400" b="1">
                        <a:solidFill>
                          <a:srgbClr val="000000"/>
                        </a:solidFill>
                      </a:rPr>
                      <a:t>China</a:t>
                    </a:r>
                  </a:p>
                </c:rich>
              </c:tx>
              <c:showLegendKey val="0"/>
              <c:showVal val="1"/>
              <c:showCatName val="0"/>
              <c:showSerName val="0"/>
              <c:showPercent val="0"/>
              <c:showBubbleSize val="0"/>
            </c:dLbl>
            <c:showLegendKey val="0"/>
            <c:showVal val="1"/>
            <c:showCatName val="0"/>
            <c:showSerName val="0"/>
            <c:showPercent val="0"/>
            <c:showBubbleSize val="0"/>
            <c:showLeaderLines val="0"/>
          </c:dLbls>
          <c:cat>
            <c:numRef>
              <c:f>DataWealthInequality!$A$24</c:f>
              <c:numCache>
                <c:formatCode>0</c:formatCode>
                <c:ptCount val="1"/>
                <c:pt idx="0">
                  <c:v>2005.0</c:v>
                </c:pt>
              </c:numCache>
            </c:numRef>
          </c:cat>
          <c:val>
            <c:numRef>
              <c:f>DataWealthInequality!$Y$43</c:f>
              <c:numCache>
                <c:formatCode>0.0%</c:formatCode>
                <c:ptCount val="1"/>
                <c:pt idx="0">
                  <c:v>0.279488477111</c:v>
                </c:pt>
              </c:numCache>
            </c:numRef>
          </c:val>
        </c:ser>
        <c:ser>
          <c:idx val="2"/>
          <c:order val="2"/>
          <c:tx>
            <c:v>Russia</c:v>
          </c:tx>
          <c:invertIfNegative val="0"/>
          <c:dLbls>
            <c:dLbl>
              <c:idx val="0"/>
              <c:tx>
                <c:rich>
                  <a:bodyPr/>
                  <a:lstStyle/>
                  <a:p>
                    <a:r>
                      <a:rPr lang="en-US" sz="1400" b="1">
                        <a:solidFill>
                          <a:srgbClr val="000000"/>
                        </a:solidFill>
                      </a:rPr>
                      <a:t>Russia</a:t>
                    </a:r>
                  </a:p>
                </c:rich>
              </c:tx>
              <c:showLegendKey val="0"/>
              <c:showVal val="1"/>
              <c:showCatName val="0"/>
              <c:showSerName val="0"/>
              <c:showPercent val="0"/>
              <c:showBubbleSize val="0"/>
            </c:dLbl>
            <c:showLegendKey val="0"/>
            <c:showVal val="1"/>
            <c:showCatName val="0"/>
            <c:showSerName val="0"/>
            <c:showPercent val="0"/>
            <c:showBubbleSize val="0"/>
            <c:showLeaderLines val="0"/>
          </c:dLbls>
          <c:cat>
            <c:numRef>
              <c:f>DataWealthInequality!$A$24</c:f>
              <c:numCache>
                <c:formatCode>0</c:formatCode>
                <c:ptCount val="1"/>
                <c:pt idx="0">
                  <c:v>2005.0</c:v>
                </c:pt>
              </c:numCache>
            </c:numRef>
          </c:cat>
          <c:val>
            <c:numRef>
              <c:f>DataWealthInequality!$AB$43</c:f>
              <c:numCache>
                <c:formatCode>0.0%</c:formatCode>
                <c:ptCount val="1"/>
                <c:pt idx="0">
                  <c:v>0.36228809911835</c:v>
                </c:pt>
              </c:numCache>
            </c:numRef>
          </c:val>
        </c:ser>
        <c:ser>
          <c:idx val="3"/>
          <c:order val="3"/>
          <c:tx>
            <c:v>US</c:v>
          </c:tx>
          <c:invertIfNegative val="0"/>
          <c:dLbls>
            <c:dLbl>
              <c:idx val="0"/>
              <c:layout>
                <c:manualLayout>
                  <c:x val="0.0"/>
                  <c:y val="-0.0427927927927928"/>
                </c:manualLayout>
              </c:layout>
              <c:tx>
                <c:rich>
                  <a:bodyPr/>
                  <a:lstStyle/>
                  <a:p>
                    <a:r>
                      <a:rPr lang="en-US" sz="1400" b="1">
                        <a:solidFill>
                          <a:srgbClr val="000000"/>
                        </a:solidFill>
                      </a:rPr>
                      <a:t>USA</a:t>
                    </a:r>
                    <a:endParaRPr lang="en-US" sz="1100" b="1">
                      <a:solidFill>
                        <a:srgbClr val="000000"/>
                      </a:solidFill>
                    </a:endParaRPr>
                  </a:p>
                </c:rich>
              </c:tx>
              <c:showLegendKey val="0"/>
              <c:showVal val="1"/>
              <c:showCatName val="0"/>
              <c:showSerName val="0"/>
              <c:showPercent val="0"/>
              <c:showBubbleSize val="0"/>
            </c:dLbl>
            <c:txPr>
              <a:bodyPr/>
              <a:lstStyle/>
              <a:p>
                <a:pPr>
                  <a:defRPr sz="1400"/>
                </a:pPr>
                <a:endParaRPr lang="en-US"/>
              </a:p>
            </c:txPr>
            <c:showLegendKey val="0"/>
            <c:showVal val="1"/>
            <c:showCatName val="0"/>
            <c:showSerName val="0"/>
            <c:showPercent val="0"/>
            <c:showBubbleSize val="0"/>
            <c:showLeaderLines val="0"/>
          </c:dLbls>
          <c:cat>
            <c:numRef>
              <c:f>DataWealthInequality!$A$24</c:f>
              <c:numCache>
                <c:formatCode>0</c:formatCode>
                <c:ptCount val="1"/>
                <c:pt idx="0">
                  <c:v>2005.0</c:v>
                </c:pt>
              </c:numCache>
            </c:numRef>
          </c:cat>
          <c:val>
            <c:numRef>
              <c:f>DataWealthInequality!$Z$43</c:f>
              <c:numCache>
                <c:formatCode>0.0%</c:formatCode>
                <c:ptCount val="1"/>
                <c:pt idx="0">
                  <c:v>0.3722169965504</c:v>
                </c:pt>
              </c:numCache>
            </c:numRef>
          </c:val>
        </c:ser>
        <c:ser>
          <c:idx val="4"/>
          <c:order val="4"/>
          <c:tx>
            <c:v>Lebanon</c:v>
          </c:tx>
          <c:invertIfNegative val="0"/>
          <c:dLbls>
            <c:dLbl>
              <c:idx val="0"/>
              <c:layout>
                <c:manualLayout>
                  <c:x val="-0.00277788713910761"/>
                  <c:y val="-0.0247747747747748"/>
                </c:manualLayout>
              </c:layout>
              <c:tx>
                <c:rich>
                  <a:bodyPr/>
                  <a:lstStyle/>
                  <a:p>
                    <a:r>
                      <a:rPr lang="en-US" sz="1400" b="1"/>
                      <a:t>Lebanon</a:t>
                    </a:r>
                  </a:p>
                </c:rich>
              </c:tx>
              <c:showLegendKey val="0"/>
              <c:showVal val="1"/>
              <c:showCatName val="0"/>
              <c:showSerName val="0"/>
              <c:showPercent val="0"/>
              <c:showBubbleSize val="0"/>
            </c:dLbl>
            <c:showLegendKey val="0"/>
            <c:showVal val="1"/>
            <c:showCatName val="0"/>
            <c:showSerName val="0"/>
            <c:showPercent val="0"/>
            <c:showBubbleSize val="0"/>
            <c:showLeaderLines val="0"/>
          </c:dLbls>
          <c:val>
            <c:numRef>
              <c:f>DataWealthInequality!$AG$43</c:f>
              <c:numCache>
                <c:formatCode>0.0%</c:formatCode>
                <c:ptCount val="1"/>
                <c:pt idx="0">
                  <c:v>0.389978328574996</c:v>
                </c:pt>
              </c:numCache>
            </c:numRef>
          </c:val>
        </c:ser>
        <c:dLbls>
          <c:showLegendKey val="0"/>
          <c:showVal val="0"/>
          <c:showCatName val="0"/>
          <c:showSerName val="0"/>
          <c:showPercent val="0"/>
          <c:showBubbleSize val="0"/>
        </c:dLbls>
        <c:gapWidth val="200"/>
        <c:overlap val="-100"/>
        <c:axId val="2137238136"/>
        <c:axId val="2137241176"/>
      </c:barChart>
      <c:catAx>
        <c:axId val="2137238136"/>
        <c:scaling>
          <c:orientation val="minMax"/>
        </c:scaling>
        <c:delete val="1"/>
        <c:axPos val="b"/>
        <c:numFmt formatCode="General" sourceLinked="0"/>
        <c:majorTickMark val="none"/>
        <c:minorTickMark val="none"/>
        <c:tickLblPos val="nextTo"/>
        <c:crossAx val="2137241176"/>
        <c:crossesAt val="0.0"/>
        <c:auto val="1"/>
        <c:lblAlgn val="ctr"/>
        <c:lblOffset val="100"/>
        <c:tickLblSkip val="1"/>
        <c:tickMarkSkip val="5"/>
        <c:noMultiLvlLbl val="0"/>
      </c:catAx>
      <c:valAx>
        <c:axId val="2137241176"/>
        <c:scaling>
          <c:orientation val="minMax"/>
          <c:max val="0.5"/>
          <c:min val="0.0"/>
        </c:scaling>
        <c:delete val="0"/>
        <c:axPos val="l"/>
        <c:majorGridlines>
          <c:spPr>
            <a:ln w="3175">
              <a:solidFill>
                <a:srgbClr val="000000"/>
              </a:solidFill>
              <a:prstDash val="solid"/>
            </a:ln>
          </c:spPr>
        </c:majorGridlines>
        <c:numFmt formatCode="0%" sourceLinked="0"/>
        <c:majorTickMark val="none"/>
        <c:minorTickMark val="none"/>
        <c:tickLblPos val="nextTo"/>
        <c:spPr>
          <a:ln w="25400">
            <a:noFill/>
          </a:ln>
        </c:spPr>
        <c:txPr>
          <a:bodyPr rot="0" vert="horz"/>
          <a:lstStyle/>
          <a:p>
            <a:pPr>
              <a:defRPr sz="1600" b="0" i="0" u="none" strike="noStrike" baseline="0">
                <a:solidFill>
                  <a:srgbClr val="000000"/>
                </a:solidFill>
                <a:latin typeface="Arial"/>
                <a:ea typeface="Arial"/>
                <a:cs typeface="Arial"/>
              </a:defRPr>
            </a:pPr>
            <a:endParaRPr lang="en-US"/>
          </a:p>
        </c:txPr>
        <c:crossAx val="2137238136"/>
        <c:crosses val="autoZero"/>
        <c:crossBetween val="between"/>
        <c:majorUnit val="0.05"/>
        <c:minorUnit val="0.001"/>
      </c:valAx>
      <c:spPr>
        <a:noFill/>
        <a:ln w="25400">
          <a:noFill/>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11a.</a:t>
            </a:r>
            <a:r>
              <a:rPr lang="fr-FR" sz="1600" baseline="0"/>
              <a:t> Evolution of inflation rate in Lebanon, 1990-2016</a:t>
            </a:r>
          </a:p>
          <a:p>
            <a:pPr>
              <a:defRPr sz="1600" b="1" i="0" u="none" strike="noStrike" baseline="0">
                <a:solidFill>
                  <a:srgbClr val="000000"/>
                </a:solidFill>
                <a:latin typeface="Arial"/>
                <a:ea typeface="Arial"/>
                <a:cs typeface="Arial"/>
              </a:defRPr>
            </a:pPr>
            <a:endParaRPr lang="fr-FR" sz="1600" baseline="0"/>
          </a:p>
        </c:rich>
      </c:tx>
      <c:layout>
        <c:manualLayout>
          <c:xMode val="edge"/>
          <c:yMode val="edge"/>
          <c:x val="0.248487803703436"/>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2"/>
          <c:order val="0"/>
          <c:tx>
            <c:v>GDP deflator (annual %)</c:v>
          </c:tx>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MacroData!$BY$9:$BY$35</c:f>
              <c:numCache>
                <c:formatCode>0.00</c:formatCode>
                <c:ptCount val="27"/>
                <c:pt idx="0">
                  <c:v>15.5018483863111</c:v>
                </c:pt>
                <c:pt idx="1">
                  <c:v>51.53849342948348</c:v>
                </c:pt>
                <c:pt idx="2">
                  <c:v>119.9892875832849</c:v>
                </c:pt>
                <c:pt idx="3">
                  <c:v>29.10212877983474</c:v>
                </c:pt>
                <c:pt idx="4">
                  <c:v>13.80036621010179</c:v>
                </c:pt>
                <c:pt idx="5">
                  <c:v>10.58957399866809</c:v>
                </c:pt>
                <c:pt idx="6">
                  <c:v>7.688769575080002</c:v>
                </c:pt>
                <c:pt idx="7">
                  <c:v>15.36162196363004</c:v>
                </c:pt>
                <c:pt idx="8">
                  <c:v>4.091298765152046</c:v>
                </c:pt>
                <c:pt idx="9">
                  <c:v>0.739417992268358</c:v>
                </c:pt>
                <c:pt idx="10">
                  <c:v>-2.090103725906616</c:v>
                </c:pt>
                <c:pt idx="11">
                  <c:v>-1.555100173345764</c:v>
                </c:pt>
                <c:pt idx="12">
                  <c:v>4.929350151533085</c:v>
                </c:pt>
                <c:pt idx="13">
                  <c:v>1.585803264484056</c:v>
                </c:pt>
                <c:pt idx="14">
                  <c:v>-1.482575113831245</c:v>
                </c:pt>
                <c:pt idx="15">
                  <c:v>-1.11584976236783</c:v>
                </c:pt>
                <c:pt idx="16">
                  <c:v>0.820823240572068</c:v>
                </c:pt>
                <c:pt idx="17">
                  <c:v>3.11700117759031</c:v>
                </c:pt>
                <c:pt idx="18">
                  <c:v>7.493600240102992</c:v>
                </c:pt>
                <c:pt idx="19">
                  <c:v>10.5002837666827</c:v>
                </c:pt>
                <c:pt idx="20">
                  <c:v>0.192550922167896</c:v>
                </c:pt>
                <c:pt idx="21">
                  <c:v>3.39345608871244</c:v>
                </c:pt>
                <c:pt idx="22">
                  <c:v>5.47945205479452</c:v>
                </c:pt>
                <c:pt idx="23">
                  <c:v>1.73986605438516</c:v>
                </c:pt>
                <c:pt idx="24">
                  <c:v>1.284992373078936</c:v>
                </c:pt>
                <c:pt idx="25">
                  <c:v>1.638960071949754</c:v>
                </c:pt>
                <c:pt idx="26">
                  <c:v>-0.790118414571424</c:v>
                </c:pt>
              </c:numCache>
            </c:numRef>
          </c:val>
          <c:smooth val="0"/>
        </c:ser>
        <c:dLbls>
          <c:showLegendKey val="0"/>
          <c:showVal val="0"/>
          <c:showCatName val="0"/>
          <c:showSerName val="0"/>
          <c:showPercent val="0"/>
          <c:showBubbleSize val="0"/>
        </c:dLbls>
        <c:marker val="1"/>
        <c:smooth val="0"/>
        <c:axId val="2110605496"/>
        <c:axId val="2110257416"/>
      </c:lineChart>
      <c:catAx>
        <c:axId val="2110605496"/>
        <c:scaling>
          <c:orientation val="minMax"/>
        </c:scaling>
        <c:delete val="0"/>
        <c:axPos val="b"/>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257416"/>
        <c:crossesAt val="0.0"/>
        <c:auto val="1"/>
        <c:lblAlgn val="ctr"/>
        <c:lblOffset val="100"/>
        <c:tickLblSkip val="5"/>
        <c:tickMarkSkip val="5"/>
        <c:noMultiLvlLbl val="0"/>
      </c:catAx>
      <c:valAx>
        <c:axId val="2110257416"/>
        <c:scaling>
          <c:orientation val="minMax"/>
        </c:scaling>
        <c:delete val="0"/>
        <c:axPos val="l"/>
        <c:majorGridlines>
          <c:spPr>
            <a:ln w="3175">
              <a:solidFill>
                <a:srgbClr val="000000"/>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605496"/>
        <c:crosses val="autoZero"/>
        <c:crossBetween val="midCat"/>
        <c:majorUnit val="10.0"/>
        <c:minorUnit val="0.001"/>
      </c:valAx>
      <c:spPr>
        <a:solidFill>
          <a:srgbClr val="FFFFFF"/>
        </a:solidFill>
        <a:ln w="3175">
          <a:solidFill>
            <a:srgbClr val="000000"/>
          </a:solidFill>
          <a:prstDash val="solid"/>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11b.</a:t>
            </a:r>
            <a:r>
              <a:rPr lang="fr-FR" sz="1600" baseline="0"/>
              <a:t> Evolution of inflation rate in Lebanon, 2005-2016</a:t>
            </a:r>
          </a:p>
        </c:rich>
      </c:tx>
      <c:layout>
        <c:manualLayout>
          <c:xMode val="edge"/>
          <c:yMode val="edge"/>
          <c:x val="0.248487803703436"/>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2"/>
          <c:order val="0"/>
          <c:tx>
            <c:v>GDP deflator (annual %)</c:v>
          </c:tx>
          <c:cat>
            <c:numRef>
              <c:f>MacroData!$A$24:$A$35</c:f>
              <c:numCache>
                <c:formatCode>0</c:formatCode>
                <c:ptCount val="12"/>
                <c:pt idx="0">
                  <c:v>2005.0</c:v>
                </c:pt>
                <c:pt idx="1">
                  <c:v>2006.0</c:v>
                </c:pt>
                <c:pt idx="2">
                  <c:v>2007.0</c:v>
                </c:pt>
                <c:pt idx="3">
                  <c:v>2008.0</c:v>
                </c:pt>
                <c:pt idx="4">
                  <c:v>2009.0</c:v>
                </c:pt>
                <c:pt idx="5">
                  <c:v>2010.0</c:v>
                </c:pt>
                <c:pt idx="6">
                  <c:v>2011.0</c:v>
                </c:pt>
                <c:pt idx="7">
                  <c:v>2012.0</c:v>
                </c:pt>
                <c:pt idx="8">
                  <c:v>2013.0</c:v>
                </c:pt>
                <c:pt idx="9">
                  <c:v>2014.0</c:v>
                </c:pt>
                <c:pt idx="10">
                  <c:v>2015.0</c:v>
                </c:pt>
                <c:pt idx="11">
                  <c:v>2016.0</c:v>
                </c:pt>
              </c:numCache>
            </c:numRef>
          </c:cat>
          <c:val>
            <c:numRef>
              <c:f>MacroData!$BY$24:$BY$35</c:f>
              <c:numCache>
                <c:formatCode>0.00</c:formatCode>
                <c:ptCount val="12"/>
                <c:pt idx="0">
                  <c:v>-1.11584976236783</c:v>
                </c:pt>
                <c:pt idx="1">
                  <c:v>0.820823240572068</c:v>
                </c:pt>
                <c:pt idx="2">
                  <c:v>3.11700117759031</c:v>
                </c:pt>
                <c:pt idx="3">
                  <c:v>7.493600240102992</c:v>
                </c:pt>
                <c:pt idx="4">
                  <c:v>10.5002837666827</c:v>
                </c:pt>
                <c:pt idx="5">
                  <c:v>0.192550922167896</c:v>
                </c:pt>
                <c:pt idx="6">
                  <c:v>3.39345608871244</c:v>
                </c:pt>
                <c:pt idx="7">
                  <c:v>5.47945205479452</c:v>
                </c:pt>
                <c:pt idx="8">
                  <c:v>1.73986605438516</c:v>
                </c:pt>
                <c:pt idx="9">
                  <c:v>1.284992373078936</c:v>
                </c:pt>
                <c:pt idx="10">
                  <c:v>1.638960071949754</c:v>
                </c:pt>
                <c:pt idx="11">
                  <c:v>-0.790118414571424</c:v>
                </c:pt>
              </c:numCache>
            </c:numRef>
          </c:val>
          <c:smooth val="0"/>
        </c:ser>
        <c:dLbls>
          <c:showLegendKey val="0"/>
          <c:showVal val="0"/>
          <c:showCatName val="0"/>
          <c:showSerName val="0"/>
          <c:showPercent val="0"/>
          <c:showBubbleSize val="0"/>
        </c:dLbls>
        <c:marker val="1"/>
        <c:smooth val="0"/>
        <c:axId val="2137229528"/>
        <c:axId val="2137232920"/>
      </c:lineChart>
      <c:catAx>
        <c:axId val="2137229528"/>
        <c:scaling>
          <c:orientation val="minMax"/>
        </c:scaling>
        <c:delete val="0"/>
        <c:axPos val="b"/>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232920"/>
        <c:crossesAt val="0.0"/>
        <c:auto val="1"/>
        <c:lblAlgn val="ctr"/>
        <c:lblOffset val="100"/>
        <c:tickLblSkip val="1"/>
        <c:tickMarkSkip val="5"/>
        <c:noMultiLvlLbl val="0"/>
      </c:catAx>
      <c:valAx>
        <c:axId val="2137232920"/>
        <c:scaling>
          <c:orientation val="minMax"/>
          <c:max val="12.0"/>
          <c:min val="-2.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229528"/>
        <c:crosses val="autoZero"/>
        <c:crossBetween val="midCat"/>
        <c:majorUnit val="1.0"/>
        <c:minorUnit val="1.0"/>
        <c:dispUnits>
          <c:builtInUnit val="hundreds"/>
          <c:dispUnitsLbl/>
        </c:dispUnits>
      </c:valAx>
      <c:spPr>
        <a:solidFill>
          <a:srgbClr val="FFFFFF"/>
        </a:solidFill>
        <a:ln w="3175">
          <a:solidFill>
            <a:srgbClr val="000000"/>
          </a:solidFill>
          <a:prstDash val="solid"/>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sz="1400" b="1" i="0" baseline="0">
                <a:effectLst/>
              </a:rPr>
              <a:t>Figure 1c. Per adult national income in selected countries (€ 2016 PPP) 1990-2016</a:t>
            </a:r>
            <a:r>
              <a:rPr lang="en-US" sz="1400" b="0" i="0" baseline="0">
                <a:effectLst/>
              </a:rPr>
              <a:t> </a:t>
            </a:r>
            <a:endParaRPr lang="en-US" sz="1100">
              <a:effectLst/>
            </a:endParaRPr>
          </a:p>
        </c:rich>
      </c:tx>
      <c:layout>
        <c:manualLayout>
          <c:xMode val="edge"/>
          <c:yMode val="edge"/>
          <c:x val="0.173290135608049"/>
          <c:y val="0.0045045045045045"/>
        </c:manualLayout>
      </c:layout>
      <c:overlay val="0"/>
      <c:spPr>
        <a:noFill/>
        <a:ln w="25400">
          <a:noFill/>
        </a:ln>
      </c:spPr>
    </c:title>
    <c:autoTitleDeleted val="0"/>
    <c:plotArea>
      <c:layout>
        <c:manualLayout>
          <c:layoutTarget val="inner"/>
          <c:xMode val="edge"/>
          <c:yMode val="edge"/>
          <c:x val="0.108392825896763"/>
          <c:y val="0.056636695750869"/>
          <c:w val="0.90330212694985"/>
          <c:h val="0.803248961288746"/>
        </c:manualLayout>
      </c:layout>
      <c:lineChart>
        <c:grouping val="standard"/>
        <c:varyColors val="0"/>
        <c:ser>
          <c:idx val="0"/>
          <c:order val="0"/>
          <c:tx>
            <c:v>Lebanon</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MacroData!$B$9:$B$35</c:f>
              <c:numCache>
                <c:formatCode>_-* #,##0_-;\-* #,##0_-;_-* "-"??_-;_-@_-</c:formatCode>
                <c:ptCount val="27"/>
                <c:pt idx="0">
                  <c:v>11655.7731</c:v>
                </c:pt>
                <c:pt idx="1">
                  <c:v>15282.8809</c:v>
                </c:pt>
                <c:pt idx="2">
                  <c:v>13854.3337</c:v>
                </c:pt>
                <c:pt idx="3">
                  <c:v>13840.8613</c:v>
                </c:pt>
                <c:pt idx="4">
                  <c:v>15724.8806</c:v>
                </c:pt>
                <c:pt idx="5">
                  <c:v>16257.6654</c:v>
                </c:pt>
                <c:pt idx="6">
                  <c:v>16242.0328</c:v>
                </c:pt>
                <c:pt idx="7">
                  <c:v>15430.7343</c:v>
                </c:pt>
                <c:pt idx="8">
                  <c:v>15651.4288</c:v>
                </c:pt>
                <c:pt idx="9">
                  <c:v>15298.5066</c:v>
                </c:pt>
                <c:pt idx="10">
                  <c:v>14987.4733</c:v>
                </c:pt>
                <c:pt idx="11">
                  <c:v>14754.0029</c:v>
                </c:pt>
                <c:pt idx="12">
                  <c:v>13489.1157</c:v>
                </c:pt>
                <c:pt idx="13">
                  <c:v>11158.1007</c:v>
                </c:pt>
                <c:pt idx="14">
                  <c:v>13283.5045</c:v>
                </c:pt>
                <c:pt idx="15">
                  <c:v>14609.6774</c:v>
                </c:pt>
                <c:pt idx="16">
                  <c:v>14495.4752</c:v>
                </c:pt>
                <c:pt idx="17">
                  <c:v>15945.4418</c:v>
                </c:pt>
                <c:pt idx="18">
                  <c:v>16829.1279</c:v>
                </c:pt>
                <c:pt idx="19">
                  <c:v>17259.1198</c:v>
                </c:pt>
                <c:pt idx="20">
                  <c:v>17556.3285</c:v>
                </c:pt>
                <c:pt idx="21">
                  <c:v>17340.3022</c:v>
                </c:pt>
                <c:pt idx="22">
                  <c:v>16207.0527</c:v>
                </c:pt>
                <c:pt idx="23">
                  <c:v>14694.0936</c:v>
                </c:pt>
                <c:pt idx="24">
                  <c:v>14280.7968</c:v>
                </c:pt>
                <c:pt idx="25">
                  <c:v>13907.1949</c:v>
                </c:pt>
                <c:pt idx="26">
                  <c:v>14095.5548</c:v>
                </c:pt>
              </c:numCache>
            </c:numRef>
          </c:val>
          <c:smooth val="0"/>
        </c:ser>
        <c:ser>
          <c:idx val="1"/>
          <c:order val="1"/>
          <c:tx>
            <c:v>Syria</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MacroData!$C$9:$C$35</c:f>
              <c:numCache>
                <c:formatCode>_-* #,##0_-;\-* #,##0_-;_-* "-"??_-;_-@_-</c:formatCode>
                <c:ptCount val="27"/>
                <c:pt idx="0">
                  <c:v>5889.2607</c:v>
                </c:pt>
                <c:pt idx="1">
                  <c:v>5977.5107</c:v>
                </c:pt>
                <c:pt idx="2">
                  <c:v>6689.5804</c:v>
                </c:pt>
                <c:pt idx="3">
                  <c:v>6740.3395</c:v>
                </c:pt>
                <c:pt idx="4">
                  <c:v>7360.799</c:v>
                </c:pt>
                <c:pt idx="5">
                  <c:v>7432.7285</c:v>
                </c:pt>
                <c:pt idx="6">
                  <c:v>7671.1326</c:v>
                </c:pt>
                <c:pt idx="7">
                  <c:v>7893.3102</c:v>
                </c:pt>
                <c:pt idx="8">
                  <c:v>8033.0092</c:v>
                </c:pt>
                <c:pt idx="9">
                  <c:v>7394.3613</c:v>
                </c:pt>
                <c:pt idx="10">
                  <c:v>6916.1918</c:v>
                </c:pt>
                <c:pt idx="11">
                  <c:v>7097.6725</c:v>
                </c:pt>
                <c:pt idx="12">
                  <c:v>7425.4107</c:v>
                </c:pt>
                <c:pt idx="13">
                  <c:v>7250.7881</c:v>
                </c:pt>
                <c:pt idx="14">
                  <c:v>7628.8251</c:v>
                </c:pt>
                <c:pt idx="15">
                  <c:v>7737.609</c:v>
                </c:pt>
                <c:pt idx="16">
                  <c:v>7889.0682</c:v>
                </c:pt>
                <c:pt idx="17">
                  <c:v>8116.0296</c:v>
                </c:pt>
                <c:pt idx="18">
                  <c:v>8011.8409</c:v>
                </c:pt>
                <c:pt idx="19">
                  <c:v>8238.4411</c:v>
                </c:pt>
                <c:pt idx="20">
                  <c:v>8303.557500000001</c:v>
                </c:pt>
                <c:pt idx="21">
                  <c:v>8158.1639</c:v>
                </c:pt>
                <c:pt idx="22">
                  <c:v>6470.7326</c:v>
                </c:pt>
                <c:pt idx="23">
                  <c:v>4994.5462</c:v>
                </c:pt>
                <c:pt idx="24">
                  <c:v>5318.3833</c:v>
                </c:pt>
                <c:pt idx="25">
                  <c:v>5224.1296</c:v>
                </c:pt>
                <c:pt idx="26">
                  <c:v>4874.2821</c:v>
                </c:pt>
              </c:numCache>
            </c:numRef>
          </c:val>
          <c:smooth val="0"/>
        </c:ser>
        <c:ser>
          <c:idx val="2"/>
          <c:order val="2"/>
          <c:tx>
            <c:v>Iraq</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MacroData!$D$9:$D$35</c:f>
              <c:numCache>
                <c:formatCode>_-* #,##0_-;\-* #,##0_-;_-* "-"??_-;_-@_-</c:formatCode>
                <c:ptCount val="27"/>
                <c:pt idx="0">
                  <c:v>15536.691</c:v>
                </c:pt>
                <c:pt idx="1">
                  <c:v>4160.5767</c:v>
                </c:pt>
                <c:pt idx="2">
                  <c:v>5729.8516</c:v>
                </c:pt>
                <c:pt idx="3">
                  <c:v>8861.860500000001</c:v>
                </c:pt>
                <c:pt idx="4">
                  <c:v>7998.277</c:v>
                </c:pt>
                <c:pt idx="5">
                  <c:v>5898.2415</c:v>
                </c:pt>
                <c:pt idx="6">
                  <c:v>8888.854300000001</c:v>
                </c:pt>
                <c:pt idx="7">
                  <c:v>10297.4511</c:v>
                </c:pt>
                <c:pt idx="8">
                  <c:v>13644.5083</c:v>
                </c:pt>
                <c:pt idx="9">
                  <c:v>15393.6076</c:v>
                </c:pt>
                <c:pt idx="10">
                  <c:v>15091.8814</c:v>
                </c:pt>
                <c:pt idx="11">
                  <c:v>14940.1472</c:v>
                </c:pt>
                <c:pt idx="12">
                  <c:v>13142.7176</c:v>
                </c:pt>
                <c:pt idx="13">
                  <c:v>8452.180399999999</c:v>
                </c:pt>
                <c:pt idx="14">
                  <c:v>12953.9086</c:v>
                </c:pt>
                <c:pt idx="15">
                  <c:v>11941.8552</c:v>
                </c:pt>
                <c:pt idx="16">
                  <c:v>13681.4597</c:v>
                </c:pt>
                <c:pt idx="17">
                  <c:v>13727.9626</c:v>
                </c:pt>
                <c:pt idx="18">
                  <c:v>16246.168</c:v>
                </c:pt>
                <c:pt idx="19">
                  <c:v>15911.4167</c:v>
                </c:pt>
                <c:pt idx="20">
                  <c:v>15471.0541</c:v>
                </c:pt>
                <c:pt idx="21">
                  <c:v>15738.0684</c:v>
                </c:pt>
                <c:pt idx="22">
                  <c:v>17363.8944</c:v>
                </c:pt>
                <c:pt idx="23">
                  <c:v>21260.0825</c:v>
                </c:pt>
                <c:pt idx="24">
                  <c:v>19948.0094</c:v>
                </c:pt>
                <c:pt idx="25">
                  <c:v>18437.2106</c:v>
                </c:pt>
                <c:pt idx="26">
                  <c:v>19368.8993</c:v>
                </c:pt>
              </c:numCache>
            </c:numRef>
          </c:val>
          <c:smooth val="0"/>
        </c:ser>
        <c:ser>
          <c:idx val="3"/>
          <c:order val="3"/>
          <c:tx>
            <c:v>Egypt</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MacroData!$E$9:$E$35</c:f>
              <c:numCache>
                <c:formatCode>_-* #,##0_-;\-* #,##0_-;_-* "-"??_-;_-@_-</c:formatCode>
                <c:ptCount val="27"/>
                <c:pt idx="0">
                  <c:v>9170.3532</c:v>
                </c:pt>
                <c:pt idx="1">
                  <c:v>9567.691199999999</c:v>
                </c:pt>
                <c:pt idx="2">
                  <c:v>9662.3346</c:v>
                </c:pt>
                <c:pt idx="3">
                  <c:v>10053.5248</c:v>
                </c:pt>
                <c:pt idx="4">
                  <c:v>10344.6774</c:v>
                </c:pt>
                <c:pt idx="5">
                  <c:v>10688.152</c:v>
                </c:pt>
                <c:pt idx="6">
                  <c:v>11002.3569</c:v>
                </c:pt>
                <c:pt idx="7">
                  <c:v>11334.9137</c:v>
                </c:pt>
                <c:pt idx="8">
                  <c:v>11591.5944</c:v>
                </c:pt>
                <c:pt idx="9">
                  <c:v>11864.7026</c:v>
                </c:pt>
                <c:pt idx="10">
                  <c:v>12102.2968</c:v>
                </c:pt>
                <c:pt idx="11">
                  <c:v>12166.6107</c:v>
                </c:pt>
                <c:pt idx="12">
                  <c:v>12018.8477</c:v>
                </c:pt>
                <c:pt idx="13">
                  <c:v>12008.8963</c:v>
                </c:pt>
                <c:pt idx="14">
                  <c:v>12042.1966</c:v>
                </c:pt>
                <c:pt idx="15">
                  <c:v>12396.7697</c:v>
                </c:pt>
                <c:pt idx="16">
                  <c:v>13163.6269</c:v>
                </c:pt>
                <c:pt idx="17">
                  <c:v>13844.0904</c:v>
                </c:pt>
                <c:pt idx="18">
                  <c:v>14114.963</c:v>
                </c:pt>
                <c:pt idx="19">
                  <c:v>13919.6602</c:v>
                </c:pt>
                <c:pt idx="20">
                  <c:v>13623.9499</c:v>
                </c:pt>
                <c:pt idx="21">
                  <c:v>13634.7006</c:v>
                </c:pt>
                <c:pt idx="22">
                  <c:v>13624.0365</c:v>
                </c:pt>
                <c:pt idx="23">
                  <c:v>13575.1751</c:v>
                </c:pt>
                <c:pt idx="24">
                  <c:v>13796.8544</c:v>
                </c:pt>
                <c:pt idx="25">
                  <c:v>14248.9136</c:v>
                </c:pt>
                <c:pt idx="26">
                  <c:v>14760.7399</c:v>
                </c:pt>
              </c:numCache>
            </c:numRef>
          </c:val>
          <c:smooth val="0"/>
        </c:ser>
        <c:ser>
          <c:idx val="4"/>
          <c:order val="4"/>
          <c:tx>
            <c:v>Jordan</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MacroData!$F$9:$F$35</c:f>
              <c:numCache>
                <c:formatCode>_-* #,##0_-;\-* #,##0_-;_-* "-"??_-;_-@_-</c:formatCode>
                <c:ptCount val="27"/>
                <c:pt idx="0">
                  <c:v>10387.7685</c:v>
                </c:pt>
                <c:pt idx="1">
                  <c:v>9539.9671</c:v>
                </c:pt>
                <c:pt idx="2">
                  <c:v>10671.442</c:v>
                </c:pt>
                <c:pt idx="3">
                  <c:v>10521.2643</c:v>
                </c:pt>
                <c:pt idx="4">
                  <c:v>10335.5114</c:v>
                </c:pt>
                <c:pt idx="5">
                  <c:v>10499.2321</c:v>
                </c:pt>
                <c:pt idx="6">
                  <c:v>10236.1917</c:v>
                </c:pt>
                <c:pt idx="7">
                  <c:v>10640.0166</c:v>
                </c:pt>
                <c:pt idx="8">
                  <c:v>10970.0821</c:v>
                </c:pt>
                <c:pt idx="9">
                  <c:v>11286.9823</c:v>
                </c:pt>
                <c:pt idx="10">
                  <c:v>11830.791</c:v>
                </c:pt>
                <c:pt idx="11">
                  <c:v>12274.1202</c:v>
                </c:pt>
                <c:pt idx="12">
                  <c:v>12307.283</c:v>
                </c:pt>
                <c:pt idx="13">
                  <c:v>12475.128</c:v>
                </c:pt>
                <c:pt idx="14">
                  <c:v>13295.3297</c:v>
                </c:pt>
                <c:pt idx="15">
                  <c:v>13863.9433</c:v>
                </c:pt>
                <c:pt idx="16">
                  <c:v>14443.0414</c:v>
                </c:pt>
                <c:pt idx="17">
                  <c:v>15236.1395</c:v>
                </c:pt>
                <c:pt idx="18">
                  <c:v>15237.8885</c:v>
                </c:pt>
                <c:pt idx="19">
                  <c:v>15173.2364</c:v>
                </c:pt>
                <c:pt idx="20">
                  <c:v>13902.683</c:v>
                </c:pt>
                <c:pt idx="21">
                  <c:v>13664.2162</c:v>
                </c:pt>
                <c:pt idx="22">
                  <c:v>13414.0389</c:v>
                </c:pt>
                <c:pt idx="23">
                  <c:v>13406.0565</c:v>
                </c:pt>
                <c:pt idx="24">
                  <c:v>13285.9957</c:v>
                </c:pt>
                <c:pt idx="25">
                  <c:v>13185.4639</c:v>
                </c:pt>
                <c:pt idx="26">
                  <c:v>13342.4364</c:v>
                </c:pt>
              </c:numCache>
            </c:numRef>
          </c:val>
          <c:smooth val="0"/>
        </c:ser>
        <c:ser>
          <c:idx val="5"/>
          <c:order val="5"/>
          <c:tx>
            <c:v>Palestine</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MacroData!$G$9:$G$35</c:f>
              <c:numCache>
                <c:formatCode>_-* #,##0_-;\-* #,##0_-;_-* "-"??_-;_-@_-</c:formatCode>
                <c:ptCount val="27"/>
                <c:pt idx="0">
                  <c:v>6019.4243</c:v>
                </c:pt>
                <c:pt idx="1">
                  <c:v>5412.4381</c:v>
                </c:pt>
                <c:pt idx="2">
                  <c:v>6642.0953</c:v>
                </c:pt>
                <c:pt idx="3">
                  <c:v>7010.0703</c:v>
                </c:pt>
                <c:pt idx="4">
                  <c:v>6306.6047</c:v>
                </c:pt>
                <c:pt idx="5">
                  <c:v>7713.4038</c:v>
                </c:pt>
                <c:pt idx="6">
                  <c:v>7195.296</c:v>
                </c:pt>
                <c:pt idx="7">
                  <c:v>8010.544</c:v>
                </c:pt>
                <c:pt idx="8">
                  <c:v>9421.0489</c:v>
                </c:pt>
                <c:pt idx="9">
                  <c:v>9783.9095</c:v>
                </c:pt>
                <c:pt idx="10">
                  <c:v>7493.0906</c:v>
                </c:pt>
                <c:pt idx="11">
                  <c:v>6112.5977</c:v>
                </c:pt>
                <c:pt idx="12">
                  <c:v>4974.9031</c:v>
                </c:pt>
                <c:pt idx="13">
                  <c:v>5599.9867</c:v>
                </c:pt>
                <c:pt idx="14">
                  <c:v>5932.3865</c:v>
                </c:pt>
                <c:pt idx="15">
                  <c:v>6664.4842</c:v>
                </c:pt>
                <c:pt idx="16">
                  <c:v>6303.8832</c:v>
                </c:pt>
                <c:pt idx="17">
                  <c:v>6665.6758</c:v>
                </c:pt>
                <c:pt idx="18">
                  <c:v>6821.5577</c:v>
                </c:pt>
                <c:pt idx="19">
                  <c:v>6760.5985</c:v>
                </c:pt>
                <c:pt idx="20">
                  <c:v>6942.7035</c:v>
                </c:pt>
                <c:pt idx="21">
                  <c:v>7596.8584</c:v>
                </c:pt>
                <c:pt idx="22">
                  <c:v>7815.7882</c:v>
                </c:pt>
                <c:pt idx="23">
                  <c:v>7891.9237</c:v>
                </c:pt>
                <c:pt idx="24">
                  <c:v>7865.596</c:v>
                </c:pt>
                <c:pt idx="25">
                  <c:v>7717.9624</c:v>
                </c:pt>
                <c:pt idx="26">
                  <c:v>6752.5044</c:v>
                </c:pt>
              </c:numCache>
            </c:numRef>
          </c:val>
          <c:smooth val="0"/>
        </c:ser>
        <c:ser>
          <c:idx val="9"/>
          <c:order val="6"/>
          <c:tx>
            <c:v>Turkey</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MacroData!$K$9:$K$35</c:f>
              <c:numCache>
                <c:formatCode>_-* #,##0_-;\-* #,##0_-;_-* "-"??_-;_-@_-</c:formatCode>
                <c:ptCount val="27"/>
                <c:pt idx="0">
                  <c:v>14617.1754</c:v>
                </c:pt>
                <c:pt idx="1">
                  <c:v>14237.7195</c:v>
                </c:pt>
                <c:pt idx="2">
                  <c:v>14770.0822</c:v>
                </c:pt>
                <c:pt idx="3">
                  <c:v>15589.0689</c:v>
                </c:pt>
                <c:pt idx="4">
                  <c:v>14007.134</c:v>
                </c:pt>
                <c:pt idx="5">
                  <c:v>14851.1757</c:v>
                </c:pt>
                <c:pt idx="6">
                  <c:v>15459.2963</c:v>
                </c:pt>
                <c:pt idx="7">
                  <c:v>16366.3504</c:v>
                </c:pt>
                <c:pt idx="8">
                  <c:v>16579.2519</c:v>
                </c:pt>
                <c:pt idx="9">
                  <c:v>15202.4412</c:v>
                </c:pt>
                <c:pt idx="10">
                  <c:v>15860.073</c:v>
                </c:pt>
                <c:pt idx="11">
                  <c:v>13941.3972</c:v>
                </c:pt>
                <c:pt idx="12">
                  <c:v>14637.0711</c:v>
                </c:pt>
                <c:pt idx="13">
                  <c:v>15040.8424</c:v>
                </c:pt>
                <c:pt idx="14">
                  <c:v>16251.6723</c:v>
                </c:pt>
                <c:pt idx="15">
                  <c:v>17387.0339</c:v>
                </c:pt>
                <c:pt idx="16">
                  <c:v>18227.3861</c:v>
                </c:pt>
                <c:pt idx="17">
                  <c:v>18743.704</c:v>
                </c:pt>
                <c:pt idx="18">
                  <c:v>18437.973</c:v>
                </c:pt>
                <c:pt idx="19">
                  <c:v>16888.7033</c:v>
                </c:pt>
                <c:pt idx="20">
                  <c:v>18249.799</c:v>
                </c:pt>
                <c:pt idx="21">
                  <c:v>19536.5986</c:v>
                </c:pt>
                <c:pt idx="22">
                  <c:v>19477.6673</c:v>
                </c:pt>
                <c:pt idx="23">
                  <c:v>19805.4666</c:v>
                </c:pt>
                <c:pt idx="24">
                  <c:v>19967.5095</c:v>
                </c:pt>
                <c:pt idx="25">
                  <c:v>20207.2004</c:v>
                </c:pt>
                <c:pt idx="26">
                  <c:v>20365.9029</c:v>
                </c:pt>
              </c:numCache>
            </c:numRef>
          </c:val>
          <c:smooth val="0"/>
        </c:ser>
        <c:dLbls>
          <c:showLegendKey val="0"/>
          <c:showVal val="0"/>
          <c:showCatName val="0"/>
          <c:showSerName val="0"/>
          <c:showPercent val="0"/>
          <c:showBubbleSize val="0"/>
        </c:dLbls>
        <c:marker val="1"/>
        <c:smooth val="0"/>
        <c:axId val="-2062489400"/>
        <c:axId val="-2062493032"/>
      </c:lineChart>
      <c:catAx>
        <c:axId val="-2062489400"/>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en-US"/>
          </a:p>
        </c:txPr>
        <c:crossAx val="-2062493032"/>
        <c:crossesAt val="0.0"/>
        <c:auto val="1"/>
        <c:lblAlgn val="ctr"/>
        <c:lblOffset val="100"/>
        <c:tickLblSkip val="5"/>
        <c:tickMarkSkip val="5"/>
        <c:noMultiLvlLbl val="0"/>
      </c:catAx>
      <c:valAx>
        <c:axId val="-2062493032"/>
        <c:scaling>
          <c:orientation val="minMax"/>
          <c:max val="23000.0"/>
          <c:min val="3000.0"/>
        </c:scaling>
        <c:delete val="0"/>
        <c:axPos val="l"/>
        <c:majorGridlines>
          <c:spPr>
            <a:ln w="3175">
              <a:solidFill>
                <a:schemeClr val="bg1">
                  <a:lumMod val="65000"/>
                </a:schemeClr>
              </a:solidFill>
              <a:prstDash val="solid"/>
            </a:ln>
          </c:spPr>
        </c:majorGridlines>
        <c:numFmt formatCode="#,##0\ &quot;€&quot;"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2489400"/>
        <c:crosses val="autoZero"/>
        <c:crossBetween val="between"/>
        <c:majorUnit val="2000.0"/>
        <c:minorUnit val="0.001"/>
      </c:valAx>
      <c:spPr>
        <a:solidFill>
          <a:srgbClr val="FFFFFF"/>
        </a:solidFill>
        <a:ln w="3175">
          <a:solidFill>
            <a:srgbClr val="000000"/>
          </a:solidFill>
          <a:prstDash val="solid"/>
        </a:ln>
      </c:spPr>
    </c:plotArea>
    <c:legend>
      <c:legendPos val="l"/>
      <c:layout>
        <c:manualLayout>
          <c:xMode val="edge"/>
          <c:yMode val="edge"/>
          <c:x val="0.122661745406824"/>
          <c:y val="0.0826762786408455"/>
          <c:w val="0.518457020997375"/>
          <c:h val="0.146728736610626"/>
        </c:manualLayout>
      </c:layout>
      <c:overlay val="1"/>
      <c:spPr>
        <a:solidFill>
          <a:schemeClr val="bg1"/>
        </a:solidFill>
        <a:ln>
          <a:solidFill>
            <a:schemeClr val="tx1"/>
          </a:solidFill>
        </a:ln>
      </c:spPr>
      <c:txPr>
        <a:bodyPr/>
        <a:lstStyle/>
        <a:p>
          <a:pPr>
            <a:defRPr sz="16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2a.</a:t>
            </a:r>
            <a:r>
              <a:rPr lang="fr-FR" sz="1600" baseline="0"/>
              <a:t> Billionaires' wealth as a share of National Income</a:t>
            </a:r>
          </a:p>
        </c:rich>
      </c:tx>
      <c:layout>
        <c:manualLayout>
          <c:xMode val="edge"/>
          <c:yMode val="edge"/>
          <c:x val="0.255392935258093"/>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barChart>
        <c:barDir val="col"/>
        <c:grouping val="clustered"/>
        <c:varyColors val="0"/>
        <c:ser>
          <c:idx val="0"/>
          <c:order val="0"/>
          <c:tx>
            <c:v>Average over 1990-2016 in selected countries</c:v>
          </c:tx>
          <c:invertIfNegative val="0"/>
          <c:cat>
            <c:strRef>
              <c:f>DataBillionaires!$AC$8:$AC$23</c:f>
              <c:strCache>
                <c:ptCount val="16"/>
                <c:pt idx="0">
                  <c:v>China</c:v>
                </c:pt>
                <c:pt idx="1">
                  <c:v>Oman</c:v>
                </c:pt>
                <c:pt idx="2">
                  <c:v>France</c:v>
                </c:pt>
                <c:pt idx="3">
                  <c:v>Turkey</c:v>
                </c:pt>
                <c:pt idx="4">
                  <c:v>USA</c:v>
                </c:pt>
                <c:pt idx="5">
                  <c:v>Egypt</c:v>
                </c:pt>
                <c:pt idx="6">
                  <c:v>Syria</c:v>
                </c:pt>
                <c:pt idx="7">
                  <c:v>Germ.</c:v>
                </c:pt>
                <c:pt idx="8">
                  <c:v>Russia</c:v>
                </c:pt>
                <c:pt idx="9">
                  <c:v>UAE</c:v>
                </c:pt>
                <c:pt idx="10">
                  <c:v>Kuwait</c:v>
                </c:pt>
                <c:pt idx="11">
                  <c:v>Iraq</c:v>
                </c:pt>
                <c:pt idx="12">
                  <c:v>Saudi A.</c:v>
                </c:pt>
                <c:pt idx="13">
                  <c:v>Qatar</c:v>
                </c:pt>
                <c:pt idx="14">
                  <c:v>Bahrain</c:v>
                </c:pt>
                <c:pt idx="15">
                  <c:v>Lebanon</c:v>
                </c:pt>
              </c:strCache>
            </c:strRef>
          </c:cat>
          <c:val>
            <c:numRef>
              <c:f>DataBillionaires!$AD$8:$AD$23</c:f>
              <c:numCache>
                <c:formatCode>0%</c:formatCode>
                <c:ptCount val="16"/>
                <c:pt idx="0">
                  <c:v>0.01</c:v>
                </c:pt>
                <c:pt idx="1">
                  <c:v>0.03</c:v>
                </c:pt>
                <c:pt idx="2">
                  <c:v>0.05</c:v>
                </c:pt>
                <c:pt idx="3">
                  <c:v>0.06</c:v>
                </c:pt>
                <c:pt idx="4">
                  <c:v>0.08</c:v>
                </c:pt>
                <c:pt idx="5">
                  <c:v>0.0802614302207363</c:v>
                </c:pt>
                <c:pt idx="6">
                  <c:v>0.1</c:v>
                </c:pt>
                <c:pt idx="7">
                  <c:v>0.1</c:v>
                </c:pt>
                <c:pt idx="8">
                  <c:v>0.1</c:v>
                </c:pt>
                <c:pt idx="9">
                  <c:v>0.11</c:v>
                </c:pt>
                <c:pt idx="10">
                  <c:v>0.14</c:v>
                </c:pt>
                <c:pt idx="11">
                  <c:v>0.145571444281636</c:v>
                </c:pt>
                <c:pt idx="12">
                  <c:v>0.193936882227408</c:v>
                </c:pt>
                <c:pt idx="13">
                  <c:v>0.21</c:v>
                </c:pt>
                <c:pt idx="14">
                  <c:v>0.25</c:v>
                </c:pt>
                <c:pt idx="15">
                  <c:v>0.303117845823104</c:v>
                </c:pt>
              </c:numCache>
            </c:numRef>
          </c:val>
        </c:ser>
        <c:dLbls>
          <c:showLegendKey val="0"/>
          <c:showVal val="0"/>
          <c:showCatName val="0"/>
          <c:showSerName val="0"/>
          <c:showPercent val="0"/>
          <c:showBubbleSize val="0"/>
        </c:dLbls>
        <c:gapWidth val="150"/>
        <c:axId val="2063130152"/>
        <c:axId val="2063133432"/>
      </c:barChart>
      <c:catAx>
        <c:axId val="2063130152"/>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30000">
                <a:solidFill>
                  <a:srgbClr val="000000"/>
                </a:solidFill>
                <a:latin typeface="Arial"/>
                <a:ea typeface="Arial"/>
                <a:cs typeface="Arial"/>
              </a:defRPr>
            </a:pPr>
            <a:endParaRPr lang="en-US"/>
          </a:p>
        </c:txPr>
        <c:crossAx val="2063133432"/>
        <c:crossesAt val="0.0"/>
        <c:auto val="1"/>
        <c:lblAlgn val="ctr"/>
        <c:lblOffset val="100"/>
        <c:tickLblSkip val="1"/>
        <c:tickMarkSkip val="5"/>
        <c:noMultiLvlLbl val="0"/>
      </c:catAx>
      <c:valAx>
        <c:axId val="2063133432"/>
        <c:scaling>
          <c:orientation val="minMax"/>
          <c:max val="0.31"/>
          <c:min val="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3130152"/>
        <c:crosses val="autoZero"/>
        <c:crossBetween val="between"/>
        <c:majorUnit val="0.02"/>
        <c:minorUnit val="0.001"/>
      </c:valAx>
      <c:spPr>
        <a:solidFill>
          <a:srgbClr val="FFFFFF"/>
        </a:solidFill>
        <a:ln w="3175">
          <a:solidFill>
            <a:srgbClr val="000000"/>
          </a:solidFill>
          <a:prstDash val="solid"/>
        </a:ln>
      </c:spPr>
    </c:plotArea>
    <c:legend>
      <c:legendPos val="l"/>
      <c:layout>
        <c:manualLayout>
          <c:xMode val="edge"/>
          <c:yMode val="edge"/>
          <c:x val="0.140765598628779"/>
          <c:y val="0.145873333830565"/>
          <c:w val="0.271949803149606"/>
          <c:h val="0.212789600624246"/>
        </c:manualLayout>
      </c:layout>
      <c:overlay val="1"/>
      <c:spPr>
        <a:solidFill>
          <a:schemeClr val="bg1"/>
        </a:solidFill>
        <a:ln>
          <a:solidFill>
            <a:schemeClr val="tx1"/>
          </a:solidFill>
        </a:ln>
      </c:spPr>
      <c:txPr>
        <a:bodyPr/>
        <a:lstStyle/>
        <a:p>
          <a:pPr algn="ctr">
            <a:defRPr sz="15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2b.</a:t>
            </a:r>
            <a:r>
              <a:rPr lang="fr-FR" sz="1600" baseline="0"/>
              <a:t> Billionaires' wealth as a share of National Income </a:t>
            </a:r>
          </a:p>
          <a:p>
            <a:pPr>
              <a:defRPr sz="1600" b="1" i="0" u="none" strike="noStrike" baseline="0">
                <a:solidFill>
                  <a:srgbClr val="000000"/>
                </a:solidFill>
                <a:latin typeface="Arial"/>
                <a:ea typeface="Arial"/>
                <a:cs typeface="Arial"/>
              </a:defRPr>
            </a:pPr>
            <a:endParaRPr lang="fr-FR" sz="1600" baseline="0"/>
          </a:p>
        </c:rich>
      </c:tx>
      <c:layout>
        <c:manualLayout>
          <c:xMode val="edge"/>
          <c:yMode val="edge"/>
          <c:x val="0.219281824146982"/>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barChart>
        <c:barDir val="col"/>
        <c:grouping val="clustered"/>
        <c:varyColors val="0"/>
        <c:ser>
          <c:idx val="0"/>
          <c:order val="0"/>
          <c:tx>
            <c:v>Average over 1990-2005 in selected countries</c:v>
          </c:tx>
          <c:invertIfNegative val="0"/>
          <c:cat>
            <c:strRef>
              <c:f>DataBillionaires!$AE$8:$AE$22</c:f>
              <c:strCache>
                <c:ptCount val="15"/>
                <c:pt idx="0">
                  <c:v>China </c:v>
                </c:pt>
                <c:pt idx="1">
                  <c:v>Russia</c:v>
                </c:pt>
                <c:pt idx="2">
                  <c:v>Egypt</c:v>
                </c:pt>
                <c:pt idx="3">
                  <c:v>Turkey</c:v>
                </c:pt>
                <c:pt idx="4">
                  <c:v>US</c:v>
                </c:pt>
                <c:pt idx="5">
                  <c:v>Syria</c:v>
                </c:pt>
                <c:pt idx="6">
                  <c:v>Germany </c:v>
                </c:pt>
                <c:pt idx="7">
                  <c:v>UAE</c:v>
                </c:pt>
                <c:pt idx="8">
                  <c:v>France</c:v>
                </c:pt>
                <c:pt idx="9">
                  <c:v>Iraq</c:v>
                </c:pt>
                <c:pt idx="10">
                  <c:v>Kuwait</c:v>
                </c:pt>
                <c:pt idx="11">
                  <c:v>Saudi A.</c:v>
                </c:pt>
                <c:pt idx="12">
                  <c:v>Bahrain</c:v>
                </c:pt>
                <c:pt idx="13">
                  <c:v>Lebanon</c:v>
                </c:pt>
                <c:pt idx="14">
                  <c:v>Qatar</c:v>
                </c:pt>
              </c:strCache>
            </c:strRef>
          </c:cat>
          <c:val>
            <c:numRef>
              <c:f>DataBillionaires!$AF$8:$AF$22</c:f>
              <c:numCache>
                <c:formatCode>0%</c:formatCode>
                <c:ptCount val="15"/>
                <c:pt idx="0">
                  <c:v>0.000256740848062311</c:v>
                </c:pt>
                <c:pt idx="1">
                  <c:v>0.025501620213679</c:v>
                </c:pt>
                <c:pt idx="2">
                  <c:v>0.026746390005031</c:v>
                </c:pt>
                <c:pt idx="3">
                  <c:v>0.0435456294424584</c:v>
                </c:pt>
                <c:pt idx="4">
                  <c:v>0.0555875473625825</c:v>
                </c:pt>
                <c:pt idx="5">
                  <c:v>0.0753278651859472</c:v>
                </c:pt>
                <c:pt idx="6">
                  <c:v>0.081398202831383</c:v>
                </c:pt>
                <c:pt idx="7">
                  <c:v>0.0849848431964275</c:v>
                </c:pt>
                <c:pt idx="8">
                  <c:v>0.0872258338975308</c:v>
                </c:pt>
                <c:pt idx="9">
                  <c:v>0.145571444281636</c:v>
                </c:pt>
                <c:pt idx="10">
                  <c:v>0.149602533974105</c:v>
                </c:pt>
                <c:pt idx="11">
                  <c:v>0.170918697069943</c:v>
                </c:pt>
                <c:pt idx="12">
                  <c:v>0.193691719198839</c:v>
                </c:pt>
                <c:pt idx="13">
                  <c:v>0.329170404661337</c:v>
                </c:pt>
                <c:pt idx="14">
                  <c:v>0.646345339497719</c:v>
                </c:pt>
              </c:numCache>
            </c:numRef>
          </c:val>
        </c:ser>
        <c:dLbls>
          <c:showLegendKey val="0"/>
          <c:showVal val="0"/>
          <c:showCatName val="0"/>
          <c:showSerName val="0"/>
          <c:showPercent val="0"/>
          <c:showBubbleSize val="0"/>
        </c:dLbls>
        <c:gapWidth val="150"/>
        <c:axId val="-2062537752"/>
        <c:axId val="-2062541160"/>
      </c:barChart>
      <c:catAx>
        <c:axId val="-2062537752"/>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30000">
                <a:solidFill>
                  <a:srgbClr val="000000"/>
                </a:solidFill>
                <a:latin typeface="Arial"/>
                <a:ea typeface="Arial"/>
                <a:cs typeface="Arial"/>
              </a:defRPr>
            </a:pPr>
            <a:endParaRPr lang="en-US"/>
          </a:p>
        </c:txPr>
        <c:crossAx val="-2062541160"/>
        <c:crossesAt val="0.0"/>
        <c:auto val="1"/>
        <c:lblAlgn val="ctr"/>
        <c:lblOffset val="100"/>
        <c:tickLblSkip val="1"/>
        <c:tickMarkSkip val="5"/>
        <c:noMultiLvlLbl val="0"/>
      </c:catAx>
      <c:valAx>
        <c:axId val="-2062541160"/>
        <c:scaling>
          <c:orientation val="minMax"/>
          <c:max val="0.65"/>
          <c:min val="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2537752"/>
        <c:crosses val="autoZero"/>
        <c:crossBetween val="between"/>
        <c:majorUnit val="0.05"/>
        <c:minorUnit val="0.001"/>
      </c:valAx>
      <c:spPr>
        <a:solidFill>
          <a:srgbClr val="FFFFFF"/>
        </a:solidFill>
        <a:ln w="3175">
          <a:solidFill>
            <a:srgbClr val="000000"/>
          </a:solidFill>
          <a:prstDash val="solid"/>
        </a:ln>
      </c:spPr>
    </c:plotArea>
    <c:legend>
      <c:legendPos val="l"/>
      <c:layout>
        <c:manualLayout>
          <c:xMode val="edge"/>
          <c:yMode val="edge"/>
          <c:x val="0.1365989720035"/>
          <c:y val="0.251729268638717"/>
          <c:w val="0.269172025371829"/>
          <c:h val="0.215041852876499"/>
        </c:manualLayout>
      </c:layout>
      <c:overlay val="1"/>
      <c:spPr>
        <a:solidFill>
          <a:schemeClr val="bg1"/>
        </a:solidFill>
        <a:ln>
          <a:solidFill>
            <a:schemeClr val="tx1"/>
          </a:solidFill>
        </a:ln>
      </c:spPr>
      <c:txPr>
        <a:bodyPr/>
        <a:lstStyle/>
        <a:p>
          <a:pPr algn="ctr">
            <a:defRPr sz="15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2c.</a:t>
            </a:r>
            <a:r>
              <a:rPr lang="fr-FR" sz="1600" baseline="0"/>
              <a:t> Billionaires' wealth as a share of National Income</a:t>
            </a:r>
          </a:p>
          <a:p>
            <a:pPr>
              <a:defRPr sz="1600" b="1" i="0" u="none" strike="noStrike" baseline="0">
                <a:solidFill>
                  <a:srgbClr val="000000"/>
                </a:solidFill>
                <a:latin typeface="Arial"/>
                <a:ea typeface="Arial"/>
                <a:cs typeface="Arial"/>
              </a:defRPr>
            </a:pPr>
            <a:endParaRPr lang="fr-FR" sz="1600" baseline="0"/>
          </a:p>
        </c:rich>
      </c:tx>
      <c:layout>
        <c:manualLayout>
          <c:xMode val="edge"/>
          <c:yMode val="edge"/>
          <c:x val="0.234559601924759"/>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barChart>
        <c:barDir val="col"/>
        <c:grouping val="clustered"/>
        <c:varyColors val="0"/>
        <c:ser>
          <c:idx val="0"/>
          <c:order val="0"/>
          <c:tx>
            <c:v>Average over 2005-2016 in selected countries</c:v>
          </c:tx>
          <c:invertIfNegative val="0"/>
          <c:cat>
            <c:strRef>
              <c:f>DataBillionaires!$AG$8:$AG$22</c:f>
              <c:strCache>
                <c:ptCount val="15"/>
                <c:pt idx="0">
                  <c:v>China </c:v>
                </c:pt>
                <c:pt idx="1">
                  <c:v>Qatar</c:v>
                </c:pt>
                <c:pt idx="2">
                  <c:v>Oman</c:v>
                </c:pt>
                <c:pt idx="3">
                  <c:v>France</c:v>
                </c:pt>
                <c:pt idx="4">
                  <c:v>Turkey</c:v>
                </c:pt>
                <c:pt idx="5">
                  <c:v>Egypt</c:v>
                </c:pt>
                <c:pt idx="6">
                  <c:v>Syria</c:v>
                </c:pt>
                <c:pt idx="7">
                  <c:v>Germany </c:v>
                </c:pt>
                <c:pt idx="8">
                  <c:v>US</c:v>
                </c:pt>
                <c:pt idx="9">
                  <c:v>Kuwait</c:v>
                </c:pt>
                <c:pt idx="10">
                  <c:v>UAE</c:v>
                </c:pt>
                <c:pt idx="11">
                  <c:v>Saudi Arabia</c:v>
                </c:pt>
                <c:pt idx="12">
                  <c:v>Lebanon</c:v>
                </c:pt>
                <c:pt idx="13">
                  <c:v>Bahrain</c:v>
                </c:pt>
                <c:pt idx="14">
                  <c:v>Russia</c:v>
                </c:pt>
              </c:strCache>
            </c:strRef>
          </c:cat>
          <c:val>
            <c:numRef>
              <c:f>DataBillionaires!$AH$8:$AH$22</c:f>
              <c:numCache>
                <c:formatCode>0%</c:formatCode>
                <c:ptCount val="15"/>
                <c:pt idx="0">
                  <c:v>0.027639530489512</c:v>
                </c:pt>
                <c:pt idx="1">
                  <c:v>0.0329964613652579</c:v>
                </c:pt>
                <c:pt idx="2">
                  <c:v>0.0343466091727698</c:v>
                </c:pt>
                <c:pt idx="3">
                  <c:v>0.0587438663908221</c:v>
                </c:pt>
                <c:pt idx="4">
                  <c:v>0.072065245119376</c:v>
                </c:pt>
                <c:pt idx="5">
                  <c:v>0.0952359465797364</c:v>
                </c:pt>
                <c:pt idx="6">
                  <c:v>0.116600634845057</c:v>
                </c:pt>
                <c:pt idx="7">
                  <c:v>0.116657447989687</c:v>
                </c:pt>
                <c:pt idx="8">
                  <c:v>0.119793290851718</c:v>
                </c:pt>
                <c:pt idx="9">
                  <c:v>0.127910108904848</c:v>
                </c:pt>
                <c:pt idx="10">
                  <c:v>0.128491730462006</c:v>
                </c:pt>
                <c:pt idx="11">
                  <c:v>0.205137561740337</c:v>
                </c:pt>
                <c:pt idx="12">
                  <c:v>0.23606984619219</c:v>
                </c:pt>
                <c:pt idx="13">
                  <c:v>0.296624143780116</c:v>
                </c:pt>
                <c:pt idx="14">
                  <c:v>0.315973252756357</c:v>
                </c:pt>
              </c:numCache>
            </c:numRef>
          </c:val>
        </c:ser>
        <c:dLbls>
          <c:showLegendKey val="0"/>
          <c:showVal val="0"/>
          <c:showCatName val="0"/>
          <c:showSerName val="0"/>
          <c:showPercent val="0"/>
          <c:showBubbleSize val="0"/>
        </c:dLbls>
        <c:gapWidth val="150"/>
        <c:axId val="-2062449496"/>
        <c:axId val="2137983960"/>
      </c:barChart>
      <c:catAx>
        <c:axId val="-2062449496"/>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30000">
                <a:solidFill>
                  <a:srgbClr val="000000"/>
                </a:solidFill>
                <a:latin typeface="Arial"/>
                <a:ea typeface="Arial"/>
                <a:cs typeface="Arial"/>
              </a:defRPr>
            </a:pPr>
            <a:endParaRPr lang="en-US"/>
          </a:p>
        </c:txPr>
        <c:crossAx val="2137983960"/>
        <c:crossesAt val="0.0"/>
        <c:auto val="1"/>
        <c:lblAlgn val="ctr"/>
        <c:lblOffset val="100"/>
        <c:tickLblSkip val="1"/>
        <c:tickMarkSkip val="5"/>
        <c:noMultiLvlLbl val="0"/>
      </c:catAx>
      <c:valAx>
        <c:axId val="2137983960"/>
        <c:scaling>
          <c:orientation val="minMax"/>
          <c:max val="0.35"/>
          <c:min val="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2449496"/>
        <c:crosses val="autoZero"/>
        <c:crossBetween val="between"/>
        <c:majorUnit val="0.05"/>
        <c:minorUnit val="0.001"/>
      </c:valAx>
      <c:spPr>
        <a:solidFill>
          <a:srgbClr val="FFFFFF"/>
        </a:solidFill>
        <a:ln w="3175">
          <a:solidFill>
            <a:srgbClr val="000000"/>
          </a:solidFill>
          <a:prstDash val="solid"/>
        </a:ln>
      </c:spPr>
    </c:plotArea>
    <c:legend>
      <c:legendPos val="l"/>
      <c:layout>
        <c:manualLayout>
          <c:xMode val="edge"/>
          <c:yMode val="edge"/>
          <c:x val="0.1365989720035"/>
          <c:y val="0.238215755125204"/>
          <c:w val="0.263616469816273"/>
          <c:h val="0.174501312335958"/>
        </c:manualLayout>
      </c:layout>
      <c:overlay val="1"/>
      <c:spPr>
        <a:solidFill>
          <a:schemeClr val="bg1"/>
        </a:solidFill>
        <a:ln>
          <a:solidFill>
            <a:schemeClr val="tx1"/>
          </a:solidFill>
        </a:ln>
      </c:spPr>
      <c:txPr>
        <a:bodyPr/>
        <a:lstStyle/>
        <a:p>
          <a:pPr algn="ctr">
            <a:defRPr sz="15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3a .</a:t>
            </a:r>
            <a:r>
              <a:rPr lang="fr-FR" sz="1600" baseline="0"/>
              <a:t> Top 10 % income share in Lebanon, 2005-2014</a:t>
            </a:r>
          </a:p>
        </c:rich>
      </c:tx>
      <c:layout>
        <c:manualLayout>
          <c:xMode val="edge"/>
          <c:yMode val="edge"/>
          <c:x val="0.216490081895022"/>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0"/>
          <c:order val="0"/>
          <c:tx>
            <c:v>Top 10%</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DataSeriesIncome!$AF$7:$AF$16</c:f>
              <c:numCache>
                <c:formatCode>0.00%</c:formatCode>
                <c:ptCount val="10"/>
                <c:pt idx="0">
                  <c:v>0.521367489803717</c:v>
                </c:pt>
                <c:pt idx="1">
                  <c:v>0.515899420722109</c:v>
                </c:pt>
                <c:pt idx="2">
                  <c:v>0.566346185328013</c:v>
                </c:pt>
                <c:pt idx="3">
                  <c:v>0.57080575843022</c:v>
                </c:pt>
                <c:pt idx="4">
                  <c:v>0.565398658452611</c:v>
                </c:pt>
                <c:pt idx="5">
                  <c:v>0.569805922572148</c:v>
                </c:pt>
                <c:pt idx="6">
                  <c:v>0.572605215837819</c:v>
                </c:pt>
                <c:pt idx="7">
                  <c:v>0.576037945386067</c:v>
                </c:pt>
                <c:pt idx="8">
                  <c:v>0.574907047871606</c:v>
                </c:pt>
                <c:pt idx="9">
                  <c:v>0.57102189689797</c:v>
                </c:pt>
              </c:numCache>
            </c:numRef>
          </c:val>
          <c:smooth val="0"/>
        </c:ser>
        <c:dLbls>
          <c:showLegendKey val="0"/>
          <c:showVal val="0"/>
          <c:showCatName val="0"/>
          <c:showSerName val="0"/>
          <c:showPercent val="0"/>
          <c:showBubbleSize val="0"/>
        </c:dLbls>
        <c:marker val="1"/>
        <c:smooth val="0"/>
        <c:axId val="2111754936"/>
        <c:axId val="2131405832"/>
      </c:lineChart>
      <c:catAx>
        <c:axId val="2111754936"/>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1405832"/>
        <c:crossesAt val="0.0"/>
        <c:auto val="1"/>
        <c:lblAlgn val="ctr"/>
        <c:lblOffset val="100"/>
        <c:tickLblSkip val="1"/>
        <c:tickMarkSkip val="5"/>
        <c:noMultiLvlLbl val="0"/>
      </c:catAx>
      <c:valAx>
        <c:axId val="2131405832"/>
        <c:scaling>
          <c:orientation val="minMax"/>
          <c:max val="0.6"/>
          <c:min val="0.45"/>
        </c:scaling>
        <c:delete val="0"/>
        <c:axPos val="l"/>
        <c:majorGridlines>
          <c:spPr>
            <a:ln w="3175">
              <a:solidFill>
                <a:schemeClr val="bg1">
                  <a:lumMod val="65000"/>
                </a:schemeClr>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1754936"/>
        <c:crosses val="autoZero"/>
        <c:crossBetween val="midCat"/>
        <c:majorUnit val="0.01"/>
        <c:minorUnit val="0.001"/>
      </c:valAx>
      <c:spPr>
        <a:solidFill>
          <a:srgbClr val="FFFFFF"/>
        </a:solidFill>
        <a:ln w="3175">
          <a:solidFill>
            <a:srgbClr val="000000"/>
          </a:solidFill>
          <a:prstDash val="solid"/>
        </a:ln>
      </c:spPr>
    </c:plotArea>
    <c:legend>
      <c:legendPos val="l"/>
      <c:layout>
        <c:manualLayout>
          <c:xMode val="edge"/>
          <c:yMode val="edge"/>
          <c:x val="0.674540682414698"/>
          <c:y val="0.425207490955522"/>
          <c:w val="0.120114391951006"/>
          <c:h val="0.0528796907143364"/>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sz="1600" b="1" i="0" baseline="0">
                <a:effectLst/>
              </a:rPr>
              <a:t>Figure 3b . Top 1% income share in Lebanon, 2005-2014</a:t>
            </a:r>
            <a:endParaRPr lang="en-US" sz="1600">
              <a:effectLst/>
            </a:endParaRPr>
          </a:p>
        </c:rich>
      </c:tx>
      <c:layout>
        <c:manualLayout>
          <c:xMode val="edge"/>
          <c:yMode val="edge"/>
          <c:x val="0.237376640419947"/>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2"/>
          <c:order val="0"/>
          <c:tx>
            <c:v>Top 1%</c:v>
          </c:tx>
          <c:cat>
            <c:numRef>
              <c:f>MacroData!$A$24:$A$33</c:f>
              <c:numCache>
                <c:formatCode>0</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DataSeriesIncome!$AG$7:$AG$16</c:f>
              <c:numCache>
                <c:formatCode>0.00%</c:formatCode>
                <c:ptCount val="10"/>
                <c:pt idx="0">
                  <c:v>0.21568038346415</c:v>
                </c:pt>
                <c:pt idx="1">
                  <c:v>0.213116932133326</c:v>
                </c:pt>
                <c:pt idx="2">
                  <c:v>0.23592811189442</c:v>
                </c:pt>
                <c:pt idx="3">
                  <c:v>0.236936712812819</c:v>
                </c:pt>
                <c:pt idx="4">
                  <c:v>0.231453390131786</c:v>
                </c:pt>
                <c:pt idx="5">
                  <c:v>0.232606424759935</c:v>
                </c:pt>
                <c:pt idx="6">
                  <c:v>0.234881189365061</c:v>
                </c:pt>
                <c:pt idx="7">
                  <c:v>0.235026099925244</c:v>
                </c:pt>
                <c:pt idx="8">
                  <c:v>0.233154311212118</c:v>
                </c:pt>
                <c:pt idx="9">
                  <c:v>0.233994607145792</c:v>
                </c:pt>
              </c:numCache>
            </c:numRef>
          </c:val>
          <c:smooth val="0"/>
        </c:ser>
        <c:dLbls>
          <c:showLegendKey val="0"/>
          <c:showVal val="0"/>
          <c:showCatName val="0"/>
          <c:showSerName val="0"/>
          <c:showPercent val="0"/>
          <c:showBubbleSize val="0"/>
        </c:dLbls>
        <c:marker val="1"/>
        <c:smooth val="0"/>
        <c:axId val="2137807608"/>
        <c:axId val="2137797096"/>
      </c:lineChart>
      <c:catAx>
        <c:axId val="2137807608"/>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797096"/>
        <c:crossesAt val="0.0"/>
        <c:auto val="1"/>
        <c:lblAlgn val="ctr"/>
        <c:lblOffset val="100"/>
        <c:tickLblSkip val="1"/>
        <c:tickMarkSkip val="5"/>
        <c:noMultiLvlLbl val="0"/>
      </c:catAx>
      <c:valAx>
        <c:axId val="2137797096"/>
        <c:scaling>
          <c:orientation val="minMax"/>
          <c:max val="0.25"/>
          <c:min val="0.18"/>
        </c:scaling>
        <c:delete val="0"/>
        <c:axPos val="l"/>
        <c:majorGridlines>
          <c:spPr>
            <a:ln w="3175">
              <a:solidFill>
                <a:schemeClr val="bg1">
                  <a:lumMod val="65000"/>
                </a:schemeClr>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37807608"/>
        <c:crosses val="autoZero"/>
        <c:crossBetween val="midCat"/>
        <c:majorUnit val="0.01"/>
        <c:minorUnit val="0.001"/>
      </c:valAx>
      <c:spPr>
        <a:solidFill>
          <a:srgbClr val="FFFFFF"/>
        </a:solidFill>
        <a:ln w="3175">
          <a:solidFill>
            <a:srgbClr val="000000"/>
          </a:solidFill>
          <a:prstDash val="solid"/>
        </a:ln>
      </c:spPr>
    </c:plotArea>
    <c:legend>
      <c:legendPos val="l"/>
      <c:layout>
        <c:manualLayout>
          <c:xMode val="edge"/>
          <c:yMode val="edge"/>
          <c:x val="0.677718068621116"/>
          <c:y val="0.459024792509044"/>
          <c:w val="0.178287680678781"/>
          <c:h val="0.229966721006965"/>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3c.</a:t>
            </a:r>
            <a:r>
              <a:rPr lang="fr-FR" sz="1600" baseline="0"/>
              <a:t> Income shares in Lebanon, 2005-2014</a:t>
            </a:r>
          </a:p>
        </c:rich>
      </c:tx>
      <c:layout>
        <c:manualLayout>
          <c:xMode val="edge"/>
          <c:yMode val="edge"/>
          <c:x val="0.27209886264217"/>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0"/>
          <c:order val="0"/>
          <c:tx>
            <c:v>Top 10%</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DataSeriesIncome!$AF$7:$AF$16</c:f>
              <c:numCache>
                <c:formatCode>0.00%</c:formatCode>
                <c:ptCount val="10"/>
                <c:pt idx="0">
                  <c:v>0.521367489803717</c:v>
                </c:pt>
                <c:pt idx="1">
                  <c:v>0.515899420722109</c:v>
                </c:pt>
                <c:pt idx="2">
                  <c:v>0.566346185328013</c:v>
                </c:pt>
                <c:pt idx="3">
                  <c:v>0.57080575843022</c:v>
                </c:pt>
                <c:pt idx="4">
                  <c:v>0.565398658452611</c:v>
                </c:pt>
                <c:pt idx="5">
                  <c:v>0.569805922572148</c:v>
                </c:pt>
                <c:pt idx="6">
                  <c:v>0.572605215837819</c:v>
                </c:pt>
                <c:pt idx="7">
                  <c:v>0.576037945386067</c:v>
                </c:pt>
                <c:pt idx="8">
                  <c:v>0.574907047871606</c:v>
                </c:pt>
                <c:pt idx="9">
                  <c:v>0.57102189689797</c:v>
                </c:pt>
              </c:numCache>
            </c:numRef>
          </c:val>
          <c:smooth val="0"/>
        </c:ser>
        <c:ser>
          <c:idx val="2"/>
          <c:order val="1"/>
          <c:tx>
            <c:v>Middle 40%</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DataSeriesIncome!$AE$7:$AE$16</c:f>
              <c:numCache>
                <c:formatCode>0.00%</c:formatCode>
                <c:ptCount val="10"/>
                <c:pt idx="0">
                  <c:v>0.349400152142731</c:v>
                </c:pt>
                <c:pt idx="1">
                  <c:v>0.352981401440737</c:v>
                </c:pt>
                <c:pt idx="2">
                  <c:v>0.326154550115354</c:v>
                </c:pt>
                <c:pt idx="3">
                  <c:v>0.323105596583305</c:v>
                </c:pt>
                <c:pt idx="4">
                  <c:v>0.326834315417665</c:v>
                </c:pt>
                <c:pt idx="5">
                  <c:v>0.323754035909461</c:v>
                </c:pt>
                <c:pt idx="6">
                  <c:v>0.322098470913065</c:v>
                </c:pt>
                <c:pt idx="7">
                  <c:v>0.319532221264297</c:v>
                </c:pt>
                <c:pt idx="8">
                  <c:v>0.31981691916524</c:v>
                </c:pt>
                <c:pt idx="9">
                  <c:v>0.322573181717277</c:v>
                </c:pt>
              </c:numCache>
            </c:numRef>
          </c:val>
          <c:smooth val="0"/>
        </c:ser>
        <c:ser>
          <c:idx val="1"/>
          <c:order val="2"/>
          <c:tx>
            <c:v>Bottom 50%</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DataSeriesIncome!$AD$7:$AD$16</c:f>
              <c:numCache>
                <c:formatCode>0.00%</c:formatCode>
                <c:ptCount val="10"/>
                <c:pt idx="0">
                  <c:v>0.129232358053552</c:v>
                </c:pt>
                <c:pt idx="1">
                  <c:v>0.131119177837155</c:v>
                </c:pt>
                <c:pt idx="2">
                  <c:v>0.107499264556633</c:v>
                </c:pt>
                <c:pt idx="3">
                  <c:v>0.106088644986475</c:v>
                </c:pt>
                <c:pt idx="4">
                  <c:v>0.107767026129724</c:v>
                </c:pt>
                <c:pt idx="5">
                  <c:v>0.106440041518391</c:v>
                </c:pt>
                <c:pt idx="6">
                  <c:v>0.105296313249116</c:v>
                </c:pt>
                <c:pt idx="7">
                  <c:v>0.104429833349636</c:v>
                </c:pt>
                <c:pt idx="8">
                  <c:v>0.105276032963154</c:v>
                </c:pt>
                <c:pt idx="9">
                  <c:v>0.106404921384753</c:v>
                </c:pt>
              </c:numCache>
            </c:numRef>
          </c:val>
          <c:smooth val="0"/>
        </c:ser>
        <c:dLbls>
          <c:showLegendKey val="0"/>
          <c:showVal val="0"/>
          <c:showCatName val="0"/>
          <c:showSerName val="0"/>
          <c:showPercent val="0"/>
          <c:showBubbleSize val="0"/>
        </c:dLbls>
        <c:marker val="1"/>
        <c:smooth val="0"/>
        <c:axId val="2120086536"/>
        <c:axId val="2106756616"/>
      </c:lineChart>
      <c:catAx>
        <c:axId val="2120086536"/>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06756616"/>
        <c:crossesAt val="0.0"/>
        <c:auto val="1"/>
        <c:lblAlgn val="ctr"/>
        <c:lblOffset val="100"/>
        <c:tickLblSkip val="1"/>
        <c:tickMarkSkip val="5"/>
        <c:noMultiLvlLbl val="0"/>
      </c:catAx>
      <c:valAx>
        <c:axId val="2106756616"/>
        <c:scaling>
          <c:orientation val="minMax"/>
          <c:max val="0.6"/>
          <c:min val="0.0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20086536"/>
        <c:crosses val="autoZero"/>
        <c:crossBetween val="midCat"/>
        <c:majorUnit val="0.05"/>
        <c:minorUnit val="0.001"/>
      </c:valAx>
      <c:spPr>
        <a:solidFill>
          <a:srgbClr val="FFFFFF"/>
        </a:solidFill>
        <a:ln w="3175">
          <a:solidFill>
            <a:srgbClr val="000000"/>
          </a:solidFill>
          <a:prstDash val="solid"/>
        </a:ln>
      </c:spPr>
    </c:plotArea>
    <c:legend>
      <c:legendPos val="l"/>
      <c:layout>
        <c:manualLayout>
          <c:xMode val="edge"/>
          <c:yMode val="edge"/>
          <c:x val="0.355047673506588"/>
          <c:y val="0.211277032522491"/>
          <c:w val="0.178287680678781"/>
          <c:h val="0.229966721006965"/>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29.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31.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33.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35.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37.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39.xml"/></Relationships>
</file>

<file path=xl/chartsheets/_rels/sheet21.xml.rels><?xml version="1.0" encoding="UTF-8" standalone="yes"?>
<Relationships xmlns="http://schemas.openxmlformats.org/package/2006/relationships"><Relationship Id="rId1" Type="http://schemas.openxmlformats.org/officeDocument/2006/relationships/drawing" Target="../drawings/drawing41.xml"/></Relationships>
</file>

<file path=xl/chartsheets/_rels/sheet22.xml.rels><?xml version="1.0" encoding="UTF-8" standalone="yes"?>
<Relationships xmlns="http://schemas.openxmlformats.org/package/2006/relationships"><Relationship Id="rId1" Type="http://schemas.openxmlformats.org/officeDocument/2006/relationships/drawing" Target="../drawings/drawing43.xml"/></Relationships>
</file>

<file path=xl/chartsheets/_rels/sheet23.xml.rels><?xml version="1.0" encoding="UTF-8" standalone="yes"?>
<Relationships xmlns="http://schemas.openxmlformats.org/package/2006/relationships"><Relationship Id="rId1" Type="http://schemas.openxmlformats.org/officeDocument/2006/relationships/drawing" Target="../drawings/drawing45.xml"/></Relationships>
</file>

<file path=xl/chartsheets/_rels/sheet24.xml.rels><?xml version="1.0" encoding="UTF-8" standalone="yes"?>
<Relationships xmlns="http://schemas.openxmlformats.org/package/2006/relationships"><Relationship Id="rId1" Type="http://schemas.openxmlformats.org/officeDocument/2006/relationships/drawing" Target="../drawings/drawing47.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0.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1.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2.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3.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4.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5.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6.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7.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8.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9.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0.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1.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2.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3.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4.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3.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4.xml><?xml version="1.0" encoding="utf-8"?>
<chartsheet xmlns="http://schemas.openxmlformats.org/spreadsheetml/2006/main" xmlns:r="http://schemas.openxmlformats.org/officeDocument/2006/relationships">
  <sheetPr>
    <tabColor theme="6" tint="-0.24997711111789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5.xml><?xml version="1.0" encoding="utf-8"?>
<chartsheet xmlns="http://schemas.openxmlformats.org/spreadsheetml/2006/main" xmlns:r="http://schemas.openxmlformats.org/officeDocument/2006/relationships">
  <sheetPr>
    <tabColor theme="6" tint="-0.24997711111789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6.xml><?xml version="1.0" encoding="utf-8"?>
<chartsheet xmlns="http://schemas.openxmlformats.org/spreadsheetml/2006/main" xmlns:r="http://schemas.openxmlformats.org/officeDocument/2006/relationships">
  <sheetPr>
    <tabColor theme="6" tint="-0.24997711111789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7.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8.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9.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0.03645</cdr:x>
      <cdr:y>0.88889</cdr:y>
    </cdr:from>
    <cdr:to>
      <cdr:x>0.98795</cdr:x>
      <cdr:y>1</cdr:y>
    </cdr:to>
    <cdr:sp macro="" textlink="">
      <cdr:nvSpPr>
        <cdr:cNvPr id="25" name="ZoneTexte 2"/>
        <cdr:cNvSpPr txBox="1"/>
      </cdr:nvSpPr>
      <cdr:spPr>
        <a:xfrm xmlns:a="http://schemas.openxmlformats.org/drawingml/2006/main">
          <a:off x="333299" y="5012273"/>
          <a:ext cx="8700516" cy="6265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Total billionaire wealth as a share of total national income (measured at market exchange rates),</a:t>
          </a:r>
          <a:r>
            <a:rPr lang="en-US" sz="1200" baseline="0">
              <a:latin typeface="Arial Narrow"/>
              <a:cs typeface="Arial Narrow"/>
            </a:rPr>
            <a:t> average over </a:t>
          </a:r>
          <a:r>
            <a:rPr lang="nb-NO" sz="1200" baseline="0">
              <a:latin typeface="Arial Narrow"/>
              <a:cs typeface="Arial Narrow"/>
            </a:rPr>
            <a:t>for 1990-2016</a:t>
          </a:r>
          <a:r>
            <a:rPr lang="fr-FR" sz="1200" baseline="0">
              <a:latin typeface="Arial Narrow"/>
              <a:cs typeface="Arial Narrow"/>
            </a:rPr>
            <a:t>. Author's computation using rich lists from Forbes and Arabian Business magazines, for Middle Eastern countries.</a:t>
          </a:r>
          <a:endParaRPr lang="fr-FR" sz="1200">
            <a:latin typeface="Arial Narrow"/>
            <a:cs typeface="Arial Narrow"/>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0.03645</cdr:x>
      <cdr:y>0.88889</cdr:y>
    </cdr:from>
    <cdr:to>
      <cdr:x>0.98795</cdr:x>
      <cdr:y>1</cdr:y>
    </cdr:to>
    <cdr:sp macro="" textlink="">
      <cdr:nvSpPr>
        <cdr:cNvPr id="25" name="ZoneTexte 2"/>
        <cdr:cNvSpPr txBox="1"/>
      </cdr:nvSpPr>
      <cdr:spPr>
        <a:xfrm xmlns:a="http://schemas.openxmlformats.org/drawingml/2006/main">
          <a:off x="332740" y="5005500"/>
          <a:ext cx="8686015" cy="6256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Total billionaire wealth</a:t>
          </a:r>
          <a:r>
            <a:rPr lang="en-US" sz="1200" baseline="0">
              <a:latin typeface="Arial Narrow"/>
              <a:cs typeface="Arial Narrow"/>
            </a:rPr>
            <a:t> as a share of </a:t>
          </a:r>
          <a:r>
            <a:rPr lang="en-US" sz="1200">
              <a:latin typeface="Arial Narrow"/>
              <a:cs typeface="Arial Narrow"/>
            </a:rPr>
            <a:t>national income (measured at market exchange rates),</a:t>
          </a:r>
          <a:r>
            <a:rPr lang="en-US" sz="1200" baseline="0">
              <a:latin typeface="Arial Narrow"/>
              <a:cs typeface="Arial Narrow"/>
            </a:rPr>
            <a:t> average over </a:t>
          </a:r>
          <a:r>
            <a:rPr lang="nb-NO" sz="1200" baseline="0">
              <a:latin typeface="Arial Narrow"/>
              <a:cs typeface="Arial Narrow"/>
            </a:rPr>
            <a:t>for 1990-2016</a:t>
          </a:r>
          <a:r>
            <a:rPr lang="fr-FR" sz="1200" baseline="0">
              <a:latin typeface="Arial Narrow"/>
              <a:cs typeface="Arial Narrow"/>
            </a:rPr>
            <a:t>. Author's computation using rich lists from Forbes and Arabian Business magazines, for Middle Eastern countries.</a:t>
          </a:r>
          <a:endParaRPr lang="fr-FR" sz="1200">
            <a:latin typeface="Arial Narrow"/>
            <a:cs typeface="Arial Narrow"/>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national income among adults aged 20 and more. The final corrected estimates combine survey, fiscal, wealth and national accounts data. Equal-split-adults series (household income divided by the number of adults in the household for the bottom of the distribution).</a:t>
          </a:r>
          <a:endParaRPr lang="en-US" sz="1200">
            <a:effectLst/>
            <a:latin typeface="Arial Narrow"/>
            <a:cs typeface="Arial Narrow"/>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national income among adults aged 20 and more. The final corrected estimates combine survey, fiscal, wealth and national accounts data. Equal-split-adults series (household income divided by the number of adults in the household for the bottom of the distribution).</a:t>
          </a:r>
          <a:endParaRPr lang="en-US" sz="1200">
            <a:effectLst/>
            <a:latin typeface="Arial Narrow"/>
            <a:cs typeface="Arial Narrow"/>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national income among adults aged 20 and more. The final corrected estimates combine survey, fiscal, wealth and national accounts data. Equal-split-adults series (household income divided by the number of adults in the household for the bottom of the distribution).</a:t>
          </a:r>
          <a:endParaRPr lang="en-US" sz="1200">
            <a:effectLst/>
            <a:latin typeface="Arial Narrow"/>
            <a:cs typeface="Arial Narrow"/>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0.91498</cdr:y>
    </cdr:from>
    <cdr:to>
      <cdr:x>0.98411</cdr:x>
      <cdr:y>1</cdr:y>
    </cdr:to>
    <cdr:sp macro="" textlink="">
      <cdr:nvSpPr>
        <cdr:cNvPr id="9" name="ZoneTexte 2"/>
        <cdr:cNvSpPr txBox="1"/>
      </cdr:nvSpPr>
      <cdr:spPr>
        <a:xfrm xmlns:a="http://schemas.openxmlformats.org/drawingml/2006/main">
          <a:off x="298186" y="5159390"/>
          <a:ext cx="8700516" cy="47941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baseline="0">
              <a:latin typeface="Arial Narrow"/>
              <a:cs typeface="Arial Narrow"/>
            </a:rPr>
            <a:t>Per adult national income in Euro 2016 (Market Exchange rate). Adults are the individuals aged 20 and more.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baseline="0">
              <a:latin typeface="Arial Narrow"/>
              <a:cs typeface="Arial Narrow"/>
            </a:rPr>
            <a:t>Sources: WID.world</a:t>
          </a: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Distribution of national income among adults</a:t>
          </a:r>
          <a:r>
            <a:rPr lang="en-US" sz="1200" baseline="0">
              <a:latin typeface="Arial Narrow"/>
              <a:cs typeface="Arial Narrow"/>
            </a:rPr>
            <a:t> aged 20 and more. </a:t>
          </a:r>
          <a:r>
            <a:rPr lang="en-US" sz="1200">
              <a:latin typeface="Arial Narrow"/>
              <a:cs typeface="Arial Narrow"/>
            </a:rPr>
            <a:t>Corrected estimates combine survey, fiscal, wealth and national accounts data. Equal-split-adults series (household income divided by the number of adults in the household for the bottom of the distribution).</a:t>
          </a: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0.03428</cdr:x>
      <cdr:y>0.85521</cdr:y>
    </cdr:from>
    <cdr:to>
      <cdr:x>0.98578</cdr:x>
      <cdr:y>1</cdr:y>
    </cdr:to>
    <cdr:sp macro="" textlink="">
      <cdr:nvSpPr>
        <cdr:cNvPr id="9" name="ZoneTexte 2"/>
        <cdr:cNvSpPr txBox="1"/>
      </cdr:nvSpPr>
      <cdr:spPr>
        <a:xfrm xmlns:a="http://schemas.openxmlformats.org/drawingml/2006/main">
          <a:off x="312891" y="4815840"/>
          <a:ext cx="8686015" cy="8153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a:latin typeface="Arial Narrow"/>
              <a:cs typeface="Arial Narrow"/>
            </a:rPr>
            <a:t>Distribution</a:t>
          </a:r>
          <a:r>
            <a:rPr lang="fr-FR" sz="1200" baseline="0">
              <a:latin typeface="Arial Narrow"/>
              <a:cs typeface="Arial Narrow"/>
            </a:rPr>
            <a:t> of income among equals-plit adults, aged 20 and more (</a:t>
          </a:r>
          <a:r>
            <a:rPr lang="en-US" sz="1200" baseline="0">
              <a:effectLst/>
              <a:latin typeface="Arial Narrow"/>
              <a:ea typeface="+mn-ea"/>
              <a:cs typeface="Arial Narrow"/>
            </a:rPr>
            <a:t>household income divided by the number of adults in the household for the bottom of the distribution</a:t>
          </a:r>
          <a:r>
            <a:rPr lang="fr-FR" sz="1200" baseline="0">
              <a:latin typeface="Arial Narrow"/>
              <a:cs typeface="Arial Narrow"/>
            </a:rPr>
            <a:t>). National income estimates combine survey, fiscal, wealth and national accounts data, normalized to the total average income per adult. Fiscal income estimates combine survey and income tax data (but do not use wealth data to allocate tax-exempt capital income). Survey income series solely use self-reported survey data.</a:t>
          </a:r>
          <a:endParaRPr lang="fr-FR" sz="1200">
            <a:latin typeface="Arial Narrow"/>
            <a:cs typeface="Arial Narrow"/>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0.03428</cdr:x>
      <cdr:y>0.85521</cdr:y>
    </cdr:from>
    <cdr:to>
      <cdr:x>0.98578</cdr:x>
      <cdr:y>1</cdr:y>
    </cdr:to>
    <cdr:sp macro="" textlink="">
      <cdr:nvSpPr>
        <cdr:cNvPr id="9" name="ZoneTexte 2"/>
        <cdr:cNvSpPr txBox="1"/>
      </cdr:nvSpPr>
      <cdr:spPr>
        <a:xfrm xmlns:a="http://schemas.openxmlformats.org/drawingml/2006/main">
          <a:off x="312891" y="4815840"/>
          <a:ext cx="8686015" cy="8153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income among equals-plit adults, aged 20 and more (household income divided by the number of adults in the household for the bottom of the distribution). National income estimates combine survey, fiscal, wealth and national accounts data, normalized to the total average income per adult. Fiscal income estimates combine survey and income tax data (but do not use wealth data to allocate tax-exempt capital income). Survey income series solely use self-reported survey data.</a:t>
          </a:r>
          <a:endParaRPr lang="en-US" sz="1200">
            <a:effectLst/>
            <a:latin typeface="Arial Narrow"/>
            <a:cs typeface="Arial Narrow"/>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0.03428</cdr:x>
      <cdr:y>0.85521</cdr:y>
    </cdr:from>
    <cdr:to>
      <cdr:x>0.98578</cdr:x>
      <cdr:y>1</cdr:y>
    </cdr:to>
    <cdr:sp macro="" textlink="">
      <cdr:nvSpPr>
        <cdr:cNvPr id="9" name="ZoneTexte 2"/>
        <cdr:cNvSpPr txBox="1"/>
      </cdr:nvSpPr>
      <cdr:spPr>
        <a:xfrm xmlns:a="http://schemas.openxmlformats.org/drawingml/2006/main">
          <a:off x="312891" y="4815840"/>
          <a:ext cx="8686015" cy="8153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income among equals-plit adults, aged 20 and more (household income divided by the number of adults in the household for the bottom of the distribution). National income estimates combine survey, fiscal, wealth and national accounts data, normalized to the total average income per adult. Fiscal income estimates combine survey and income tax data (but do not use wealth data to allocate tax-exempt capital income). Survey income series solely use self-reported survey data.</a:t>
          </a:r>
          <a:endParaRPr lang="en-US" sz="1200">
            <a:effectLst/>
            <a:latin typeface="Arial Narrow"/>
            <a:cs typeface="Arial Narrow"/>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0.03478</cdr:x>
      <cdr:y>0.92377</cdr:y>
    </cdr:from>
    <cdr:to>
      <cdr:x>0.98628</cdr:x>
      <cdr:y>0.98196</cdr:y>
    </cdr:to>
    <cdr:sp macro="" textlink="">
      <cdr:nvSpPr>
        <cdr:cNvPr id="8" name="ZoneTexte 2"/>
        <cdr:cNvSpPr txBox="1"/>
      </cdr:nvSpPr>
      <cdr:spPr>
        <a:xfrm xmlns:a="http://schemas.openxmlformats.org/drawingml/2006/main">
          <a:off x="317500" y="5201920"/>
          <a:ext cx="8686015" cy="3276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baseline="0">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0.01528</cdr:x>
      <cdr:y>0.90766</cdr:y>
    </cdr:from>
    <cdr:to>
      <cdr:x>0.97511</cdr:x>
      <cdr:y>0.98713</cdr:y>
    </cdr:to>
    <cdr:sp macro="" textlink="">
      <cdr:nvSpPr>
        <cdr:cNvPr id="10" name="ZoneTexte 2"/>
        <cdr:cNvSpPr txBox="1"/>
      </cdr:nvSpPr>
      <cdr:spPr>
        <a:xfrm xmlns:a="http://schemas.openxmlformats.org/drawingml/2006/main">
          <a:off x="139700" y="5118100"/>
          <a:ext cx="8776716" cy="4481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eaLnBrk="1" fontAlgn="auto" latinLnBrk="0" hangingPunct="1"/>
          <a:r>
            <a:rPr lang="en-US" sz="1300" baseline="0">
              <a:effectLst/>
              <a:latin typeface="Arial Narrow"/>
              <a:ea typeface="+mn-ea"/>
              <a:cs typeface="Arial Narrow"/>
            </a:rPr>
            <a:t>Average income is the income by adult aged 20 and more. Purchasing Power Parity. Source: WID.World</a:t>
          </a:r>
          <a:endParaRPr lang="en-US" sz="1300">
            <a:effectLst/>
            <a:latin typeface="Arial Narrow"/>
            <a:cs typeface="Arial Narrow"/>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0.025</cdr:x>
      <cdr:y>0.88006</cdr:y>
    </cdr:from>
    <cdr:to>
      <cdr:x>0.97967</cdr:x>
      <cdr:y>0.98874</cdr:y>
    </cdr:to>
    <cdr:sp macro="" textlink="">
      <cdr:nvSpPr>
        <cdr:cNvPr id="9" name="ZoneTexte 2"/>
        <cdr:cNvSpPr txBox="1"/>
      </cdr:nvSpPr>
      <cdr:spPr>
        <a:xfrm xmlns:a="http://schemas.openxmlformats.org/drawingml/2006/main">
          <a:off x="228600" y="4962505"/>
          <a:ext cx="8729462" cy="6127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effectLst/>
              <a:latin typeface="Arial Narrow"/>
              <a:ea typeface="+mn-ea"/>
              <a:cs typeface="Arial Narrow"/>
            </a:rPr>
            <a:t>Distribution</a:t>
          </a:r>
          <a:r>
            <a:rPr lang="en-US" sz="1200" baseline="0">
              <a:effectLst/>
              <a:latin typeface="Arial Narrow"/>
              <a:ea typeface="+mn-ea"/>
              <a:cs typeface="Arial Narrow"/>
            </a:rPr>
            <a:t> of national income among equal-split adults aged 20 and more (household income divided by the number of adults in the household for the bottom of the distribution). The final corrected estimates combine survey, fiscal, wealth and national accounts data. Equal-split-adults series </a:t>
          </a:r>
          <a:endParaRPr lang="en-US" sz="1200">
            <a:effectLst/>
            <a:latin typeface="Arial Narrow"/>
            <a:cs typeface="Arial Narrow"/>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5"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7"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8"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9"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a:latin typeface="Arial Narrow"/>
              <a:cs typeface="Arial Narrow"/>
            </a:rPr>
            <a:t>Distribution</a:t>
          </a:r>
          <a:r>
            <a:rPr lang="fr-FR" sz="1200" baseline="0">
              <a:latin typeface="Arial Narrow"/>
              <a:cs typeface="Arial Narrow"/>
            </a:rPr>
            <a:t> of pretax national income (before taxes and transfers, except pensions and unempl. insurance) among equal-split adults (income of married couples divided by two) for all countries except South Africa. For South Africa, distribution of fiscal income.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Sources for Brazil, China, Colombia, France, Russia, South Africa and USA: WID.world.</a:t>
          </a: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0.91498</cdr:y>
    </cdr:from>
    <cdr:to>
      <cdr:x>0.98411</cdr:x>
      <cdr:y>1</cdr:y>
    </cdr:to>
    <cdr:sp macro="" textlink="">
      <cdr:nvSpPr>
        <cdr:cNvPr id="9" name="ZoneTexte 2"/>
        <cdr:cNvSpPr txBox="1"/>
      </cdr:nvSpPr>
      <cdr:spPr>
        <a:xfrm xmlns:a="http://schemas.openxmlformats.org/drawingml/2006/main">
          <a:off x="298186" y="5159390"/>
          <a:ext cx="8700516" cy="47941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Per adult national income in Euro 2016 (Market Exchange rate). </a:t>
          </a:r>
          <a:r>
            <a:rPr lang="en-US" sz="1200" baseline="0">
              <a:effectLst/>
              <a:latin typeface="Arial Narrow"/>
              <a:ea typeface="+mn-ea"/>
              <a:cs typeface="Arial Narrow"/>
            </a:rPr>
            <a:t>Adults are the individuals aged 20 and more. </a:t>
          </a:r>
          <a:endParaRPr lang="en-US" sz="1200">
            <a:effectLst/>
            <a:latin typeface="Arial Narrow"/>
            <a:cs typeface="Arial Narrow"/>
          </a:endParaRP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Sources: WID.world</a:t>
          </a: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a:latin typeface="Arial Narrow"/>
              <a:cs typeface="Arial Narrow"/>
            </a:rPr>
            <a:t>Distribution</a:t>
          </a:r>
          <a:r>
            <a:rPr lang="fr-FR" sz="1200" baseline="0">
              <a:latin typeface="Arial Narrow"/>
              <a:cs typeface="Arial Narrow"/>
            </a:rPr>
            <a:t> of pretax national income (before taxes and transfers, except pensions and unempl. insurance) among equal-split adults (income of married couples divided by two) for all countries except South Africa. For Colombia and South Africa, distribution of fiscal income. Sources for Brazil, China, Colombia, France, Russia, South Africa and USA: WID.world.</a:t>
          </a:r>
          <a:endParaRPr lang="fr-FR" sz="1200">
            <a:latin typeface="Arial Narrow"/>
            <a:cs typeface="Arial Narrow"/>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0.03645</cdr:x>
      <cdr:y>0.9009</cdr:y>
    </cdr:from>
    <cdr:to>
      <cdr:x>0.98795</cdr:x>
      <cdr:y>0.98198</cdr:y>
    </cdr:to>
    <cdr:sp macro="" textlink="">
      <cdr:nvSpPr>
        <cdr:cNvPr id="25" name="ZoneTexte 2"/>
        <cdr:cNvSpPr txBox="1"/>
      </cdr:nvSpPr>
      <cdr:spPr>
        <a:xfrm xmlns:a="http://schemas.openxmlformats.org/drawingml/2006/main">
          <a:off x="333299" y="5080006"/>
          <a:ext cx="8700516" cy="4571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Distribution of personal wealth among adults. Estimates obtained by combining billionaire data for Lebanon, generalized Pareto interpolation techniques and normalized WID.world wealth distributions.  </a:t>
          </a: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0.04478</cdr:x>
      <cdr:y>0.90991</cdr:y>
    </cdr:from>
    <cdr:to>
      <cdr:x>0.99628</cdr:x>
      <cdr:y>0.99099</cdr:y>
    </cdr:to>
    <cdr:sp macro="" textlink="">
      <cdr:nvSpPr>
        <cdr:cNvPr id="25" name="ZoneTexte 2"/>
        <cdr:cNvSpPr txBox="1"/>
      </cdr:nvSpPr>
      <cdr:spPr>
        <a:xfrm xmlns:a="http://schemas.openxmlformats.org/drawingml/2006/main">
          <a:off x="409499" y="5130806"/>
          <a:ext cx="8700516" cy="4571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Distribution of personal wealth among adults</a:t>
          </a:r>
          <a:r>
            <a:rPr lang="en-US" sz="1200" baseline="0">
              <a:latin typeface="Arial Narrow"/>
              <a:cs typeface="Arial Narrow"/>
            </a:rPr>
            <a:t> aged 20 and more. </a:t>
          </a:r>
          <a:r>
            <a:rPr lang="en-US" sz="1200">
              <a:latin typeface="Arial Narrow"/>
              <a:cs typeface="Arial Narrow"/>
            </a:rPr>
            <a:t>Estimates obtained by combining billionaire data for Lebanon, generalized Pareto interpolation techniques and normalized WID.world wealth distributions. Sources</a:t>
          </a:r>
          <a:r>
            <a:rPr lang="en-US" sz="1200" baseline="0">
              <a:latin typeface="Arial Narrow"/>
              <a:cs typeface="Arial Narrow"/>
            </a:rPr>
            <a:t> for other countries: WID.world</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en-US" sz="1100">
            <a:latin typeface="Arial" panose="020B0604020202020204" pitchFamily="34" charset="0"/>
            <a:cs typeface="Arial" panose="020B0604020202020204" pitchFamily="34" charset="0"/>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en-US" sz="1100">
            <a:latin typeface="Arial" panose="020B0604020202020204" pitchFamily="34" charset="0"/>
            <a:cs typeface="Arial" panose="020B0604020202020204" pitchFamily="34" charset="0"/>
          </a:endParaRP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100">
              <a:latin typeface="Arial" panose="020B0604020202020204" pitchFamily="34" charset="0"/>
              <a:cs typeface="Arial" panose="020B0604020202020204" pitchFamily="34" charset="0"/>
            </a:rPr>
            <a:t>GDP deflator (annual %). Source: World Bank Data</a:t>
          </a: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en-US" sz="1100">
            <a:latin typeface="Arial" panose="020B0604020202020204" pitchFamily="34" charset="0"/>
            <a:cs typeface="Arial" panose="020B0604020202020204" pitchFamily="34" charset="0"/>
          </a:endParaRP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100">
              <a:latin typeface="Arial" panose="020B0604020202020204" pitchFamily="34" charset="0"/>
              <a:cs typeface="Arial" panose="020B0604020202020204" pitchFamily="34" charset="0"/>
            </a:rPr>
            <a:t>GDP deflator (annual %).</a:t>
          </a:r>
          <a:r>
            <a:rPr lang="en-US" sz="1100" baseline="0">
              <a:latin typeface="Arial" panose="020B0604020202020204" pitchFamily="34" charset="0"/>
              <a:cs typeface="Arial" panose="020B0604020202020204" pitchFamily="34" charset="0"/>
            </a:rPr>
            <a:t> Source: World Bank Data</a:t>
          </a:r>
          <a:endParaRPr lang="en-US" sz="11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0.91498</cdr:y>
    </cdr:from>
    <cdr:to>
      <cdr:x>0.98411</cdr:x>
      <cdr:y>1</cdr:y>
    </cdr:to>
    <cdr:sp macro="" textlink="">
      <cdr:nvSpPr>
        <cdr:cNvPr id="9" name="ZoneTexte 2"/>
        <cdr:cNvSpPr txBox="1"/>
      </cdr:nvSpPr>
      <cdr:spPr>
        <a:xfrm xmlns:a="http://schemas.openxmlformats.org/drawingml/2006/main">
          <a:off x="298186" y="5159390"/>
          <a:ext cx="8700516" cy="47941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Per adult national income in Euro 2016 (Purchasing Power Parity). </a:t>
          </a:r>
          <a:r>
            <a:rPr lang="en-US" sz="1200" baseline="0">
              <a:effectLst/>
              <a:latin typeface="Arial Narrow"/>
              <a:ea typeface="+mn-ea"/>
              <a:cs typeface="Arial Narrow"/>
            </a:rPr>
            <a:t>Adults are the individuals aged 20 and more. </a:t>
          </a:r>
          <a:endParaRPr lang="en-US" sz="1200">
            <a:effectLst/>
            <a:latin typeface="Arial Narrow"/>
            <a:cs typeface="Arial Narrow"/>
          </a:endParaRP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Sources: WID.world</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0.03645</cdr:x>
      <cdr:y>0.88889</cdr:y>
    </cdr:from>
    <cdr:to>
      <cdr:x>0.98795</cdr:x>
      <cdr:y>1</cdr:y>
    </cdr:to>
    <cdr:sp macro="" textlink="">
      <cdr:nvSpPr>
        <cdr:cNvPr id="25" name="ZoneTexte 2"/>
        <cdr:cNvSpPr txBox="1"/>
      </cdr:nvSpPr>
      <cdr:spPr>
        <a:xfrm xmlns:a="http://schemas.openxmlformats.org/drawingml/2006/main">
          <a:off x="332740" y="5005500"/>
          <a:ext cx="8686015" cy="6256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Total billionaire wealth as</a:t>
          </a:r>
          <a:r>
            <a:rPr lang="en-US" sz="1200" baseline="0">
              <a:latin typeface="Arial Narrow"/>
              <a:cs typeface="Arial Narrow"/>
            </a:rPr>
            <a:t> a</a:t>
          </a:r>
          <a:r>
            <a:rPr lang="en-US" sz="1200">
              <a:latin typeface="Arial Narrow"/>
              <a:cs typeface="Arial Narrow"/>
            </a:rPr>
            <a:t> share of total national income (measured at market exchange rates),</a:t>
          </a:r>
          <a:r>
            <a:rPr lang="en-US" sz="1200" baseline="0">
              <a:latin typeface="Arial Narrow"/>
              <a:cs typeface="Arial Narrow"/>
            </a:rPr>
            <a:t> average over </a:t>
          </a:r>
          <a:r>
            <a:rPr lang="nb-NO" sz="1200" baseline="0">
              <a:latin typeface="Arial Narrow"/>
              <a:cs typeface="Arial Narrow"/>
            </a:rPr>
            <a:t>for 1990-2016</a:t>
          </a:r>
          <a:r>
            <a:rPr lang="fr-FR" sz="1200" baseline="0">
              <a:latin typeface="Arial Narrow"/>
              <a:cs typeface="Arial Narrow"/>
            </a:rPr>
            <a:t>. Author's computation using rich lists from Forbes and Arabian Business magazines, for Middle Eastern countries.</a:t>
          </a:r>
          <a:endParaRPr lang="fr-FR" sz="1200">
            <a:latin typeface="Arial Narrow"/>
            <a:cs typeface="Arial Narrow"/>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Russia/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China,%20Russia/All%20couples%201970%20to%202004%20MFTTAWE%20comparis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ba table"/>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78"/>
  <sheetViews>
    <sheetView tabSelected="1" topLeftCell="A20" workbookViewId="0">
      <selection activeCell="B45" sqref="B45"/>
    </sheetView>
  </sheetViews>
  <sheetFormatPr baseColWidth="10" defaultColWidth="9.1640625" defaultRowHeight="15" x14ac:dyDescent="0"/>
  <cols>
    <col min="1" max="1" width="9.1640625" style="46" customWidth="1"/>
    <col min="2" max="2" width="173" style="46" customWidth="1"/>
    <col min="3" max="16384" width="9.1640625" style="46"/>
  </cols>
  <sheetData>
    <row r="2" spans="1:41" ht="28">
      <c r="B2" s="297" t="s">
        <v>347</v>
      </c>
    </row>
    <row r="3" spans="1:41" ht="17">
      <c r="B3" s="298" t="s">
        <v>348</v>
      </c>
    </row>
    <row r="4" spans="1:41" ht="17">
      <c r="B4" s="6"/>
    </row>
    <row r="5" spans="1:41" s="58" customFormat="1">
      <c r="B5" s="210" t="s">
        <v>250</v>
      </c>
    </row>
    <row r="6" spans="1:41" s="58" customFormat="1" ht="18" thickBot="1">
      <c r="B6" s="64"/>
    </row>
    <row r="7" spans="1:41" ht="30" customHeight="1" thickTop="1" thickBot="1">
      <c r="A7" s="47"/>
      <c r="B7" s="48" t="s">
        <v>136</v>
      </c>
    </row>
    <row r="8" spans="1:41" ht="16" thickTop="1">
      <c r="A8" s="47"/>
      <c r="B8" s="49" t="s">
        <v>172</v>
      </c>
    </row>
    <row r="9" spans="1:41">
      <c r="A9" s="47"/>
      <c r="B9" s="5"/>
    </row>
    <row r="10" spans="1:41" ht="18">
      <c r="A10" s="47"/>
      <c r="B10" s="50" t="s">
        <v>172</v>
      </c>
    </row>
    <row r="11" spans="1:41">
      <c r="A11" s="51"/>
      <c r="B11" s="52"/>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row>
    <row r="12" spans="1:41" ht="25" customHeight="1">
      <c r="A12" s="51"/>
      <c r="B12" s="294" t="s">
        <v>357</v>
      </c>
      <c r="C12" s="1"/>
      <c r="D12" s="1"/>
      <c r="E12" s="1"/>
      <c r="F12" s="1"/>
      <c r="G12" s="1"/>
      <c r="H12" s="1"/>
      <c r="I12" s="1"/>
      <c r="J12" s="1"/>
      <c r="K12" s="1"/>
      <c r="L12" s="1"/>
      <c r="M12" s="54"/>
      <c r="N12" s="54"/>
      <c r="O12" s="54"/>
      <c r="P12" s="54"/>
      <c r="Q12" s="54"/>
      <c r="R12" s="54"/>
      <c r="S12" s="54"/>
      <c r="T12" s="54"/>
      <c r="U12" s="54"/>
      <c r="V12" s="54"/>
      <c r="W12" s="54"/>
      <c r="X12" s="54"/>
      <c r="Y12" s="54"/>
      <c r="Z12" s="54"/>
    </row>
    <row r="13" spans="1:41" ht="25" customHeight="1">
      <c r="A13" s="51"/>
      <c r="B13" s="294" t="s">
        <v>358</v>
      </c>
      <c r="C13" s="1"/>
      <c r="D13" s="1"/>
      <c r="E13" s="1"/>
      <c r="F13" s="1"/>
      <c r="G13" s="1"/>
      <c r="H13" s="1"/>
      <c r="I13" s="1"/>
      <c r="J13" s="1"/>
      <c r="K13" s="1"/>
      <c r="L13" s="1"/>
      <c r="M13" s="54"/>
      <c r="N13" s="54"/>
      <c r="O13" s="54"/>
      <c r="P13" s="54"/>
      <c r="Q13" s="54"/>
      <c r="R13" s="54"/>
      <c r="S13" s="54"/>
      <c r="T13" s="54"/>
      <c r="U13" s="54"/>
      <c r="V13" s="54"/>
      <c r="W13" s="54"/>
      <c r="X13" s="54"/>
      <c r="Y13" s="54"/>
      <c r="Z13" s="54"/>
    </row>
    <row r="14" spans="1:41" ht="25" customHeight="1">
      <c r="A14" s="51"/>
      <c r="B14" s="294" t="s">
        <v>359</v>
      </c>
      <c r="C14" s="1"/>
      <c r="D14" s="1"/>
      <c r="E14" s="1"/>
      <c r="F14" s="1"/>
      <c r="G14" s="1"/>
      <c r="H14" s="1"/>
      <c r="I14" s="1"/>
      <c r="J14" s="1"/>
      <c r="K14" s="1"/>
      <c r="L14" s="1"/>
      <c r="M14" s="54"/>
      <c r="N14" s="54"/>
      <c r="O14" s="54"/>
      <c r="P14" s="54"/>
      <c r="Q14" s="54"/>
      <c r="R14" s="54"/>
      <c r="S14" s="54"/>
      <c r="T14" s="54"/>
      <c r="U14" s="54"/>
      <c r="V14" s="54"/>
      <c r="W14" s="54"/>
      <c r="X14" s="54"/>
      <c r="Y14" s="54"/>
      <c r="Z14" s="54"/>
    </row>
    <row r="15" spans="1:41" s="58" customFormat="1" ht="25" customHeight="1">
      <c r="A15" s="51"/>
      <c r="B15" s="291"/>
      <c r="C15" s="1"/>
      <c r="D15" s="1"/>
      <c r="E15" s="1"/>
      <c r="F15" s="1"/>
      <c r="G15" s="1"/>
      <c r="H15" s="1"/>
      <c r="I15" s="1"/>
      <c r="J15" s="1"/>
      <c r="K15" s="1"/>
      <c r="L15" s="1"/>
      <c r="M15" s="292"/>
      <c r="N15" s="292"/>
      <c r="O15" s="292"/>
      <c r="P15" s="292"/>
      <c r="Q15" s="292"/>
      <c r="R15" s="292"/>
      <c r="S15" s="292"/>
      <c r="T15" s="292"/>
      <c r="U15" s="292"/>
      <c r="V15" s="292"/>
      <c r="W15" s="292"/>
      <c r="X15" s="292"/>
      <c r="Y15" s="292"/>
      <c r="Z15" s="292"/>
    </row>
    <row r="16" spans="1:41" s="58" customFormat="1" ht="25" customHeight="1">
      <c r="A16" s="51"/>
      <c r="B16" s="293" t="s">
        <v>360</v>
      </c>
      <c r="C16" s="1"/>
      <c r="D16" s="1"/>
      <c r="E16" s="1"/>
      <c r="F16" s="1"/>
      <c r="G16" s="1"/>
      <c r="H16" s="1"/>
      <c r="I16" s="1"/>
      <c r="J16" s="1"/>
      <c r="K16" s="1"/>
      <c r="L16" s="1"/>
      <c r="M16" s="292"/>
      <c r="N16" s="292"/>
      <c r="O16" s="292"/>
      <c r="P16" s="292"/>
      <c r="Q16" s="292"/>
      <c r="R16" s="292"/>
      <c r="S16" s="292"/>
      <c r="T16" s="292"/>
      <c r="U16" s="292"/>
      <c r="V16" s="292"/>
      <c r="W16" s="292"/>
      <c r="X16" s="292"/>
      <c r="Y16" s="292"/>
      <c r="Z16" s="292"/>
    </row>
    <row r="17" spans="1:41" ht="25" customHeight="1">
      <c r="A17" s="51"/>
      <c r="B17" s="293" t="s">
        <v>361</v>
      </c>
      <c r="C17" s="1"/>
      <c r="D17" s="1"/>
      <c r="E17" s="1"/>
      <c r="F17" s="1"/>
      <c r="G17" s="1"/>
      <c r="H17" s="1"/>
      <c r="I17" s="1"/>
      <c r="J17" s="1"/>
      <c r="K17" s="1"/>
      <c r="L17" s="1"/>
      <c r="M17" s="54"/>
      <c r="N17" s="54"/>
      <c r="O17" s="54"/>
      <c r="P17" s="54"/>
      <c r="Q17" s="54"/>
      <c r="R17" s="54"/>
      <c r="S17" s="54"/>
      <c r="T17" s="54"/>
      <c r="U17" s="54"/>
      <c r="V17" s="54"/>
      <c r="W17" s="54"/>
      <c r="X17" s="54"/>
      <c r="Y17" s="54"/>
      <c r="Z17" s="54"/>
    </row>
    <row r="18" spans="1:41" ht="25" customHeight="1">
      <c r="A18" s="51"/>
      <c r="B18" s="293" t="s">
        <v>362</v>
      </c>
      <c r="C18" s="1"/>
      <c r="D18" s="1"/>
      <c r="E18" s="1"/>
      <c r="F18" s="1"/>
      <c r="G18" s="1"/>
      <c r="H18" s="1"/>
      <c r="I18" s="1"/>
      <c r="J18" s="1"/>
      <c r="K18" s="1"/>
      <c r="L18" s="1"/>
      <c r="M18" s="54"/>
      <c r="N18" s="54"/>
      <c r="O18" s="54"/>
      <c r="P18" s="54"/>
      <c r="Q18" s="54"/>
      <c r="R18" s="54"/>
      <c r="S18" s="54"/>
      <c r="T18" s="54"/>
      <c r="U18" s="54"/>
      <c r="V18" s="54"/>
      <c r="W18" s="54"/>
      <c r="X18" s="54"/>
      <c r="Y18" s="54"/>
      <c r="Z18" s="54"/>
    </row>
    <row r="19" spans="1:41" s="58" customFormat="1" ht="25" customHeight="1">
      <c r="A19" s="51"/>
      <c r="B19" s="291"/>
      <c r="C19" s="1"/>
      <c r="D19" s="1"/>
      <c r="E19" s="1"/>
      <c r="F19" s="1"/>
      <c r="G19" s="1"/>
      <c r="H19" s="1"/>
      <c r="I19" s="1"/>
      <c r="J19" s="1"/>
      <c r="K19" s="1"/>
      <c r="L19" s="1"/>
      <c r="M19" s="292"/>
      <c r="N19" s="292"/>
      <c r="O19" s="292"/>
      <c r="P19" s="292"/>
      <c r="Q19" s="292"/>
      <c r="R19" s="292"/>
      <c r="S19" s="292"/>
      <c r="T19" s="292"/>
      <c r="U19" s="292"/>
      <c r="V19" s="292"/>
      <c r="W19" s="292"/>
      <c r="X19" s="292"/>
      <c r="Y19" s="292"/>
      <c r="Z19" s="292"/>
    </row>
    <row r="20" spans="1:41" ht="25" customHeight="1">
      <c r="A20" s="51"/>
      <c r="B20" s="55" t="s">
        <v>363</v>
      </c>
      <c r="C20" s="1"/>
      <c r="D20" s="1"/>
      <c r="E20" s="1"/>
      <c r="F20" s="1"/>
      <c r="G20" s="1"/>
      <c r="H20" s="1"/>
      <c r="I20" s="1"/>
      <c r="J20" s="1"/>
      <c r="K20" s="1"/>
      <c r="L20" s="1"/>
      <c r="M20" s="54"/>
      <c r="N20" s="54"/>
      <c r="O20" s="54"/>
      <c r="P20" s="54"/>
      <c r="Q20" s="54"/>
      <c r="R20" s="54"/>
      <c r="S20" s="54"/>
      <c r="T20" s="54"/>
      <c r="U20" s="54"/>
      <c r="V20" s="54"/>
      <c r="W20" s="54"/>
      <c r="X20" s="54"/>
      <c r="Y20" s="54"/>
      <c r="Z20" s="54"/>
    </row>
    <row r="21" spans="1:41" ht="25" customHeight="1">
      <c r="A21" s="51"/>
      <c r="B21" s="55" t="s">
        <v>364</v>
      </c>
      <c r="C21" s="1"/>
      <c r="D21" s="1"/>
      <c r="E21" s="1"/>
      <c r="F21" s="1"/>
      <c r="G21" s="1"/>
      <c r="H21" s="1"/>
      <c r="I21" s="1"/>
      <c r="J21" s="1"/>
      <c r="K21" s="1"/>
      <c r="L21" s="1"/>
      <c r="M21" s="1"/>
      <c r="N21" s="1"/>
      <c r="O21" s="1"/>
      <c r="P21" s="1"/>
      <c r="Q21" s="1"/>
      <c r="R21" s="1"/>
      <c r="S21" s="1"/>
      <c r="T21" s="1"/>
      <c r="U21" s="1"/>
      <c r="V21" s="1"/>
      <c r="W21" s="1"/>
      <c r="X21" s="1"/>
      <c r="Y21" s="1"/>
      <c r="Z21" s="1"/>
    </row>
    <row r="22" spans="1:41" ht="25" customHeight="1">
      <c r="A22" s="51"/>
      <c r="B22" s="55" t="s">
        <v>365</v>
      </c>
      <c r="C22" s="1"/>
      <c r="D22" s="1"/>
      <c r="E22" s="1"/>
      <c r="F22" s="1"/>
      <c r="G22" s="1"/>
      <c r="H22" s="1"/>
      <c r="I22" s="1"/>
      <c r="J22" s="1"/>
      <c r="K22" s="1"/>
      <c r="L22" s="1"/>
      <c r="M22" s="1"/>
      <c r="N22" s="1"/>
      <c r="O22" s="1"/>
      <c r="P22" s="1"/>
      <c r="Q22" s="1"/>
      <c r="R22" s="1"/>
      <c r="S22" s="1"/>
      <c r="T22" s="1"/>
      <c r="U22" s="1"/>
      <c r="V22" s="1"/>
      <c r="W22" s="1"/>
      <c r="X22" s="1"/>
      <c r="Y22" s="1"/>
      <c r="Z22" s="1"/>
    </row>
    <row r="23" spans="1:41" ht="25" customHeight="1">
      <c r="A23" s="51"/>
      <c r="B23" s="45" t="s">
        <v>372</v>
      </c>
      <c r="C23" s="1"/>
      <c r="D23" s="1"/>
      <c r="E23" s="1"/>
      <c r="F23" s="1"/>
      <c r="G23" s="1"/>
      <c r="H23" s="1"/>
      <c r="I23" s="1"/>
      <c r="J23" s="1"/>
      <c r="K23" s="1"/>
      <c r="L23" s="1"/>
      <c r="M23" s="1"/>
      <c r="N23" s="1"/>
      <c r="O23" s="1"/>
      <c r="P23" s="1"/>
      <c r="Q23" s="1"/>
      <c r="R23" s="1"/>
      <c r="S23" s="1"/>
      <c r="T23" s="1"/>
      <c r="U23" s="1"/>
      <c r="V23" s="1"/>
      <c r="W23" s="1"/>
      <c r="X23" s="1"/>
      <c r="Y23" s="1"/>
      <c r="Z23" s="1"/>
    </row>
    <row r="24" spans="1:41" ht="25" customHeight="1">
      <c r="A24" s="51"/>
      <c r="B24" s="45" t="s">
        <v>373</v>
      </c>
      <c r="C24" s="1"/>
      <c r="D24" s="1"/>
      <c r="E24" s="1"/>
      <c r="F24" s="1"/>
      <c r="G24" s="1"/>
      <c r="H24" s="1"/>
      <c r="I24" s="1"/>
      <c r="J24" s="1"/>
      <c r="K24" s="1"/>
      <c r="L24" s="1"/>
      <c r="M24" s="1"/>
      <c r="N24" s="1"/>
      <c r="O24" s="1"/>
      <c r="P24" s="1"/>
      <c r="Q24" s="1"/>
      <c r="R24" s="1"/>
      <c r="S24" s="1"/>
      <c r="T24" s="1"/>
      <c r="U24" s="1"/>
      <c r="V24" s="1"/>
      <c r="W24" s="1"/>
      <c r="X24" s="1"/>
      <c r="Y24" s="1"/>
      <c r="Z24" s="1"/>
    </row>
    <row r="25" spans="1:41" ht="25" customHeight="1">
      <c r="A25" s="51"/>
      <c r="B25" s="45" t="s">
        <v>374</v>
      </c>
      <c r="C25" s="1"/>
      <c r="D25" s="1"/>
      <c r="E25" s="1"/>
      <c r="F25" s="1"/>
      <c r="G25" s="1"/>
      <c r="H25" s="1"/>
      <c r="I25" s="1"/>
      <c r="J25" s="1"/>
      <c r="K25" s="1"/>
      <c r="L25" s="1"/>
      <c r="M25" s="1"/>
      <c r="N25" s="1"/>
      <c r="O25" s="1"/>
      <c r="P25" s="1"/>
      <c r="Q25" s="1"/>
      <c r="R25" s="1"/>
      <c r="S25" s="1"/>
      <c r="T25" s="1"/>
      <c r="U25" s="1"/>
      <c r="V25" s="1"/>
      <c r="W25" s="1"/>
      <c r="X25" s="1"/>
      <c r="Y25" s="1"/>
      <c r="Z25" s="1"/>
    </row>
    <row r="26" spans="1:41" ht="25" customHeight="1">
      <c r="A26" s="51"/>
      <c r="B26" s="45" t="s">
        <v>375</v>
      </c>
      <c r="C26" s="54"/>
      <c r="D26" s="54"/>
      <c r="E26" s="54"/>
      <c r="F26" s="54"/>
      <c r="G26" s="54"/>
      <c r="H26" s="54"/>
      <c r="I26" s="54"/>
      <c r="J26" s="54"/>
      <c r="K26" s="54"/>
      <c r="L26" s="54"/>
      <c r="M26" s="54"/>
      <c r="N26" s="54"/>
      <c r="O26" s="54"/>
      <c r="P26" s="54"/>
      <c r="Q26" s="54"/>
      <c r="R26" s="54"/>
      <c r="S26" s="54"/>
      <c r="T26" s="54"/>
      <c r="U26" s="54"/>
      <c r="V26" s="54"/>
      <c r="W26" s="54"/>
      <c r="X26" s="54"/>
      <c r="Y26" s="54"/>
      <c r="Z26" s="54"/>
    </row>
    <row r="27" spans="1:41" ht="25" customHeight="1">
      <c r="A27" s="51"/>
      <c r="B27" s="45" t="s">
        <v>376</v>
      </c>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1:41" ht="25" customHeight="1">
      <c r="A28" s="51"/>
      <c r="B28" s="296" t="s">
        <v>366</v>
      </c>
    </row>
    <row r="29" spans="1:41" ht="25" customHeight="1">
      <c r="A29" s="51"/>
      <c r="B29" s="44" t="s">
        <v>367</v>
      </c>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row>
    <row r="30" spans="1:41" ht="25" customHeight="1">
      <c r="A30" s="51"/>
      <c r="B30" s="44" t="s">
        <v>368</v>
      </c>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56"/>
    </row>
    <row r="31" spans="1:41" ht="25" customHeight="1">
      <c r="A31" s="51"/>
      <c r="B31" s="44" t="s">
        <v>369</v>
      </c>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56"/>
    </row>
    <row r="32" spans="1:41" ht="25" customHeight="1">
      <c r="A32" s="51"/>
      <c r="B32" s="296" t="s">
        <v>377</v>
      </c>
      <c r="C32" s="2"/>
      <c r="D32" s="2"/>
      <c r="E32" s="2"/>
      <c r="F32" s="2"/>
      <c r="G32" s="2"/>
      <c r="H32" s="2"/>
      <c r="I32" s="2"/>
      <c r="J32" s="2"/>
      <c r="K32" s="2"/>
      <c r="L32" s="2"/>
      <c r="M32" s="2"/>
      <c r="N32" s="2"/>
      <c r="O32" s="2"/>
      <c r="P32" s="2"/>
      <c r="Q32" s="2"/>
      <c r="R32" s="2"/>
      <c r="S32" s="2"/>
      <c r="T32" s="2"/>
      <c r="U32" s="2"/>
      <c r="V32" s="2"/>
      <c r="W32" s="2"/>
      <c r="X32" s="56"/>
      <c r="Y32" s="56"/>
      <c r="Z32" s="56"/>
      <c r="AA32" s="56"/>
      <c r="AB32" s="56"/>
      <c r="AC32" s="56"/>
      <c r="AD32" s="56"/>
      <c r="AE32" s="56"/>
      <c r="AF32" s="56"/>
      <c r="AG32" s="56"/>
      <c r="AH32" s="56"/>
      <c r="AI32" s="56"/>
      <c r="AJ32" s="56"/>
      <c r="AK32" s="56"/>
      <c r="AL32" s="56"/>
      <c r="AM32" s="56"/>
      <c r="AN32" s="56"/>
      <c r="AO32" s="56"/>
    </row>
    <row r="33" spans="1:2" ht="25" customHeight="1">
      <c r="A33" s="57"/>
      <c r="B33" s="296" t="s">
        <v>378</v>
      </c>
    </row>
    <row r="34" spans="1:2" ht="25" customHeight="1">
      <c r="A34" s="57"/>
      <c r="B34" s="302" t="s">
        <v>370</v>
      </c>
    </row>
    <row r="35" spans="1:2" ht="25" customHeight="1">
      <c r="A35" s="57"/>
      <c r="B35" s="303" t="s">
        <v>379</v>
      </c>
    </row>
    <row r="36" spans="1:2" ht="27" customHeight="1">
      <c r="A36" s="58"/>
      <c r="B36" s="296" t="s">
        <v>297</v>
      </c>
    </row>
    <row r="37" spans="1:2" ht="27" customHeight="1">
      <c r="A37" s="58"/>
      <c r="B37" s="296" t="s">
        <v>346</v>
      </c>
    </row>
    <row r="38" spans="1:2">
      <c r="B38" s="53"/>
    </row>
    <row r="39" spans="1:2">
      <c r="B39" s="295"/>
    </row>
    <row r="40" spans="1:2">
      <c r="B40" s="295"/>
    </row>
    <row r="41" spans="1:2">
      <c r="B41" s="295"/>
    </row>
    <row r="42" spans="1:2">
      <c r="B42" s="295"/>
    </row>
    <row r="43" spans="1:2">
      <c r="B43" s="295"/>
    </row>
    <row r="44" spans="1:2">
      <c r="B44" s="295"/>
    </row>
    <row r="45" spans="1:2">
      <c r="B45" s="295"/>
    </row>
    <row r="46" spans="1:2">
      <c r="B46" s="295"/>
    </row>
    <row r="47" spans="1:2">
      <c r="B47" s="295"/>
    </row>
    <row r="48" spans="1:2">
      <c r="B48" s="295"/>
    </row>
    <row r="49" spans="2:2">
      <c r="B49" s="295"/>
    </row>
    <row r="50" spans="2:2">
      <c r="B50" s="295"/>
    </row>
    <row r="51" spans="2:2">
      <c r="B51" s="295"/>
    </row>
    <row r="52" spans="2:2">
      <c r="B52" s="295"/>
    </row>
    <row r="53" spans="2:2">
      <c r="B53" s="295"/>
    </row>
    <row r="54" spans="2:2">
      <c r="B54" s="295"/>
    </row>
    <row r="55" spans="2:2">
      <c r="B55" s="295"/>
    </row>
    <row r="56" spans="2:2">
      <c r="B56" s="295"/>
    </row>
    <row r="57" spans="2:2">
      <c r="B57" s="295"/>
    </row>
    <row r="58" spans="2:2">
      <c r="B58" s="295"/>
    </row>
    <row r="59" spans="2:2">
      <c r="B59" s="295"/>
    </row>
    <row r="60" spans="2:2">
      <c r="B60" s="295"/>
    </row>
    <row r="61" spans="2:2">
      <c r="B61" s="295"/>
    </row>
    <row r="62" spans="2:2">
      <c r="B62" s="295"/>
    </row>
    <row r="63" spans="2:2">
      <c r="B63" s="295"/>
    </row>
    <row r="64" spans="2:2">
      <c r="B64" s="295"/>
    </row>
    <row r="65" spans="2:2">
      <c r="B65" s="295"/>
    </row>
    <row r="66" spans="2:2">
      <c r="B66" s="295"/>
    </row>
    <row r="67" spans="2:2">
      <c r="B67" s="295"/>
    </row>
    <row r="68" spans="2:2">
      <c r="B68" s="295"/>
    </row>
    <row r="69" spans="2:2">
      <c r="B69" s="295"/>
    </row>
    <row r="70" spans="2:2">
      <c r="B70" s="295"/>
    </row>
    <row r="71" spans="2:2">
      <c r="B71" s="295"/>
    </row>
    <row r="72" spans="2:2">
      <c r="B72" s="295"/>
    </row>
    <row r="73" spans="2:2">
      <c r="B73" s="295"/>
    </row>
    <row r="74" spans="2:2">
      <c r="B74" s="295"/>
    </row>
    <row r="75" spans="2:2">
      <c r="B75" s="295"/>
    </row>
    <row r="76" spans="2:2">
      <c r="B76" s="295"/>
    </row>
    <row r="77" spans="2:2">
      <c r="B77" s="295"/>
    </row>
    <row r="78" spans="2:2">
      <c r="B78" s="295"/>
    </row>
  </sheetData>
  <phoneticPr fontId="101" type="noConversion"/>
  <pageMargins left="0.75" right="0.75" top="1" bottom="1" header="0.5" footer="0.5"/>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workbookViewId="0">
      <selection activeCell="I21" sqref="I21"/>
    </sheetView>
  </sheetViews>
  <sheetFormatPr baseColWidth="10" defaultRowHeight="13" x14ac:dyDescent="0"/>
  <cols>
    <col min="1" max="2" width="10.83203125" style="8"/>
    <col min="3" max="3" width="14.6640625" style="8" customWidth="1"/>
    <col min="4" max="8" width="10.83203125" style="8"/>
    <col min="9" max="9" width="15" style="8" customWidth="1"/>
    <col min="10" max="16384" width="10.83203125" style="8"/>
  </cols>
  <sheetData>
    <row r="1" spans="1:18" ht="17">
      <c r="A1" s="280" t="s">
        <v>307</v>
      </c>
      <c r="L1" s="282" t="s">
        <v>172</v>
      </c>
    </row>
    <row r="3" spans="1:18" s="235" customFormat="1" ht="21" customHeight="1">
      <c r="B3" s="361">
        <v>2005</v>
      </c>
      <c r="C3" s="361"/>
      <c r="D3" s="361"/>
      <c r="E3" s="361"/>
      <c r="F3" s="361"/>
      <c r="G3" s="285"/>
      <c r="H3" s="361">
        <v>2010</v>
      </c>
      <c r="I3" s="361"/>
      <c r="J3" s="361"/>
      <c r="K3" s="361"/>
      <c r="L3" s="361"/>
      <c r="M3" s="285"/>
      <c r="N3" s="361">
        <v>2014</v>
      </c>
      <c r="O3" s="361"/>
      <c r="P3" s="361"/>
      <c r="Q3" s="361"/>
      <c r="R3" s="361"/>
    </row>
    <row r="4" spans="1:18" s="281" customFormat="1" ht="25" customHeight="1" thickBot="1">
      <c r="A4" s="281" t="s">
        <v>313</v>
      </c>
      <c r="B4" s="283" t="s">
        <v>308</v>
      </c>
      <c r="C4" s="283" t="s">
        <v>309</v>
      </c>
      <c r="D4" s="283" t="s">
        <v>310</v>
      </c>
      <c r="E4" s="283" t="s">
        <v>311</v>
      </c>
      <c r="F4" s="283" t="s">
        <v>312</v>
      </c>
      <c r="G4" s="283"/>
      <c r="H4" s="283" t="s">
        <v>308</v>
      </c>
      <c r="I4" s="283" t="s">
        <v>309</v>
      </c>
      <c r="J4" s="283" t="s">
        <v>310</v>
      </c>
      <c r="K4" s="283" t="s">
        <v>311</v>
      </c>
      <c r="L4" s="283" t="s">
        <v>312</v>
      </c>
      <c r="M4" s="283"/>
      <c r="N4" s="283" t="s">
        <v>308</v>
      </c>
      <c r="O4" s="283" t="s">
        <v>309</v>
      </c>
      <c r="P4" s="283" t="s">
        <v>310</v>
      </c>
      <c r="Q4" s="283" t="s">
        <v>311</v>
      </c>
      <c r="R4" s="283" t="s">
        <v>312</v>
      </c>
    </row>
    <row r="5" spans="1:18" ht="14" thickTop="1">
      <c r="A5" s="28" t="s">
        <v>93</v>
      </c>
      <c r="B5" s="217">
        <v>0.43957772850990295</v>
      </c>
      <c r="C5" s="217">
        <v>0.12893597781658173</v>
      </c>
      <c r="D5" s="217">
        <v>5.8733619749546051E-2</v>
      </c>
      <c r="E5" s="217">
        <v>6.969006359577179E-2</v>
      </c>
      <c r="F5" s="217">
        <v>0.2993522584438324</v>
      </c>
      <c r="G5" s="217"/>
      <c r="H5" s="217">
        <v>0.52802860736846924</v>
      </c>
      <c r="I5" s="217">
        <v>0.14624050259590149</v>
      </c>
      <c r="J5" s="217">
        <v>5.7467129081487656E-2</v>
      </c>
      <c r="K5" s="217">
        <v>6.7875310778617859E-2</v>
      </c>
      <c r="L5" s="217">
        <v>0.20038846135139465</v>
      </c>
      <c r="N5" s="217">
        <v>0.53000694513320923</v>
      </c>
      <c r="O5" s="217">
        <v>0.17467248439788818</v>
      </c>
      <c r="P5" s="217">
        <v>3.3544689416885376E-2</v>
      </c>
      <c r="Q5" s="217">
        <v>4.0737524628639221E-2</v>
      </c>
      <c r="R5" s="217">
        <v>0.21962286531925201</v>
      </c>
    </row>
    <row r="6" spans="1:18">
      <c r="A6" s="28" t="s">
        <v>137</v>
      </c>
      <c r="B6" s="217">
        <v>0.43957772850990295</v>
      </c>
      <c r="C6" s="217">
        <v>0.12893597781658173</v>
      </c>
      <c r="D6" s="217">
        <v>5.8733619749546051E-2</v>
      </c>
      <c r="E6" s="217">
        <v>6.969006359577179E-2</v>
      </c>
      <c r="F6" s="217">
        <v>0.2993522584438324</v>
      </c>
      <c r="G6" s="217"/>
      <c r="H6" s="217">
        <v>0.52802860736846924</v>
      </c>
      <c r="I6" s="217">
        <v>0.14624050259590149</v>
      </c>
      <c r="J6" s="217">
        <v>5.7467129081487656E-2</v>
      </c>
      <c r="K6" s="217">
        <v>6.7875310778617859E-2</v>
      </c>
      <c r="L6" s="217">
        <v>0.20038846135139465</v>
      </c>
      <c r="N6" s="217">
        <v>0.53000694513320923</v>
      </c>
      <c r="O6" s="217">
        <v>0.17467248439788818</v>
      </c>
      <c r="P6" s="217">
        <v>3.3544689416885376E-2</v>
      </c>
      <c r="Q6" s="217">
        <v>4.0737524628639221E-2</v>
      </c>
      <c r="R6" s="217">
        <v>0.21962286531925201</v>
      </c>
    </row>
    <row r="7" spans="1:18">
      <c r="A7" s="28" t="s">
        <v>138</v>
      </c>
      <c r="B7" s="217">
        <v>0.43393716216087341</v>
      </c>
      <c r="C7" s="217">
        <v>0.12761206924915314</v>
      </c>
      <c r="D7" s="217">
        <v>5.9646110981702805E-2</v>
      </c>
      <c r="E7" s="217">
        <v>7.1056924760341644E-2</v>
      </c>
      <c r="F7" s="217">
        <v>0.30387133359909058</v>
      </c>
      <c r="G7" s="217"/>
      <c r="H7" s="217">
        <v>0.52232187986373901</v>
      </c>
      <c r="I7" s="217">
        <v>0.14712826907634735</v>
      </c>
      <c r="J7" s="217">
        <v>5.854111909866333E-2</v>
      </c>
      <c r="K7" s="217">
        <v>6.9871239364147186E-2</v>
      </c>
      <c r="L7" s="217">
        <v>0.20213748514652252</v>
      </c>
      <c r="N7" s="217">
        <v>0.52611929178237915</v>
      </c>
      <c r="O7" s="217">
        <v>0.17599254846572876</v>
      </c>
      <c r="P7" s="217">
        <v>3.3787764608860016E-2</v>
      </c>
      <c r="Q7" s="217">
        <v>4.1460685431957245E-2</v>
      </c>
      <c r="R7" s="217">
        <v>0.22115619480609894</v>
      </c>
    </row>
    <row r="8" spans="1:18">
      <c r="A8" s="28" t="s">
        <v>139</v>
      </c>
      <c r="B8" s="217">
        <v>0.42708402872085571</v>
      </c>
      <c r="C8" s="217">
        <v>0.12599825859069824</v>
      </c>
      <c r="D8" s="217">
        <v>6.0499154031276703E-2</v>
      </c>
      <c r="E8" s="217">
        <v>7.2566322982311249E-2</v>
      </c>
      <c r="F8" s="217">
        <v>0.3097786009311676</v>
      </c>
      <c r="G8" s="217"/>
      <c r="H8" s="217">
        <v>0.51573169231414795</v>
      </c>
      <c r="I8" s="217">
        <v>0.14807587862014771</v>
      </c>
      <c r="J8" s="217">
        <v>5.9975422918796539E-2</v>
      </c>
      <c r="K8" s="217">
        <v>7.20042884349823E-2</v>
      </c>
      <c r="L8" s="217">
        <v>0.20421276986598969</v>
      </c>
      <c r="N8" s="217">
        <v>0.52031755447387695</v>
      </c>
      <c r="O8" s="217">
        <v>0.17807863652706146</v>
      </c>
      <c r="P8" s="217">
        <v>3.4384686499834061E-2</v>
      </c>
      <c r="Q8" s="217">
        <v>4.2135659605264664E-2</v>
      </c>
      <c r="R8" s="217">
        <v>0.22351829707622528</v>
      </c>
    </row>
    <row r="9" spans="1:18">
      <c r="A9" s="28" t="s">
        <v>140</v>
      </c>
      <c r="B9" s="217">
        <v>0.41988104581832886</v>
      </c>
      <c r="C9" s="217">
        <v>0.12417988479137421</v>
      </c>
      <c r="D9" s="217">
        <v>6.121407076716423E-2</v>
      </c>
      <c r="E9" s="217">
        <v>7.3977939784526825E-2</v>
      </c>
      <c r="F9" s="217">
        <v>0.31643450260162354</v>
      </c>
      <c r="G9" s="217"/>
      <c r="H9" s="217">
        <v>0.50701141357421875</v>
      </c>
      <c r="I9" s="217">
        <v>0.15059897303581238</v>
      </c>
      <c r="J9" s="217">
        <v>6.1582736670970917E-2</v>
      </c>
      <c r="K9" s="217">
        <v>7.4142128229141235E-2</v>
      </c>
      <c r="L9" s="217">
        <v>0.2066648006439209</v>
      </c>
      <c r="N9" s="217">
        <v>0.51391160488128662</v>
      </c>
      <c r="O9" s="217">
        <v>0.18045850098133087</v>
      </c>
      <c r="P9" s="217">
        <v>3.4939136356115341E-2</v>
      </c>
      <c r="Q9" s="217">
        <v>4.3060217052698135E-2</v>
      </c>
      <c r="R9" s="217">
        <v>0.22596567869186401</v>
      </c>
    </row>
    <row r="10" spans="1:18">
      <c r="A10" s="28" t="s">
        <v>141</v>
      </c>
      <c r="B10" s="217">
        <v>0.41040477156639099</v>
      </c>
      <c r="C10" s="217">
        <v>0.12262848019599915</v>
      </c>
      <c r="D10" s="217">
        <v>6.2324132770299911E-2</v>
      </c>
      <c r="E10" s="217">
        <v>7.5714640319347382E-2</v>
      </c>
      <c r="F10" s="217">
        <v>0.3243180513381958</v>
      </c>
      <c r="G10" s="217"/>
      <c r="H10" s="217">
        <v>0.49726670980453491</v>
      </c>
      <c r="I10" s="217">
        <v>0.15239596366882324</v>
      </c>
      <c r="J10" s="217">
        <v>6.3624113798141479E-2</v>
      </c>
      <c r="K10" s="217">
        <v>7.6714068651199341E-2</v>
      </c>
      <c r="L10" s="217">
        <v>0.20999915897846222</v>
      </c>
      <c r="N10" s="217">
        <v>0.50592845678329468</v>
      </c>
      <c r="O10" s="217">
        <v>0.18358692526817322</v>
      </c>
      <c r="P10" s="217">
        <v>3.5253450274467468E-2</v>
      </c>
      <c r="Q10" s="217">
        <v>4.4344585388898849E-2</v>
      </c>
      <c r="R10" s="217">
        <v>0.22909626364707947</v>
      </c>
    </row>
    <row r="11" spans="1:18">
      <c r="A11" s="28" t="s">
        <v>142</v>
      </c>
      <c r="B11" s="217">
        <v>0.39771923422813416</v>
      </c>
      <c r="C11" s="217">
        <v>0.12047466635704041</v>
      </c>
      <c r="D11" s="217">
        <v>6.4178928732872009E-2</v>
      </c>
      <c r="E11" s="217">
        <v>7.7542319893836975E-2</v>
      </c>
      <c r="F11" s="217">
        <v>0.33509150147438049</v>
      </c>
      <c r="G11" s="217"/>
      <c r="H11" s="217">
        <v>0.48630183935165405</v>
      </c>
      <c r="I11" s="217">
        <v>0.15485097467899323</v>
      </c>
      <c r="J11" s="217">
        <v>6.5963782370090485E-2</v>
      </c>
      <c r="K11" s="217">
        <v>8.028227835893631E-2</v>
      </c>
      <c r="L11" s="217">
        <v>0.21260111033916473</v>
      </c>
      <c r="N11" s="217">
        <v>0.49380087852478027</v>
      </c>
      <c r="O11" s="217">
        <v>0.18865936994552612</v>
      </c>
      <c r="P11" s="217">
        <v>3.5736050456762314E-2</v>
      </c>
      <c r="Q11" s="217">
        <v>4.6257432550191879E-2</v>
      </c>
      <c r="R11" s="217">
        <v>0.23359240591526031</v>
      </c>
    </row>
    <row r="12" spans="1:18">
      <c r="A12" s="28" t="s">
        <v>143</v>
      </c>
      <c r="B12" s="217">
        <v>0.38052549958229065</v>
      </c>
      <c r="C12" s="217">
        <v>0.1186487004160881</v>
      </c>
      <c r="D12" s="217">
        <v>6.628686934709549E-2</v>
      </c>
      <c r="E12" s="217">
        <v>7.9977743327617645E-2</v>
      </c>
      <c r="F12" s="217">
        <v>0.34905219078063965</v>
      </c>
      <c r="G12" s="217"/>
      <c r="H12" s="217">
        <v>0.47397097945213318</v>
      </c>
      <c r="I12" s="217">
        <v>0.15776744484901428</v>
      </c>
      <c r="J12" s="217">
        <v>6.8478219211101532E-2</v>
      </c>
      <c r="K12" s="217">
        <v>8.3893820643424988E-2</v>
      </c>
      <c r="L12" s="217">
        <v>0.21588949859142303</v>
      </c>
      <c r="N12" s="217">
        <v>0.47652348875999451</v>
      </c>
      <c r="O12" s="217">
        <v>0.1958463042974472</v>
      </c>
      <c r="P12" s="217">
        <v>3.6670342087745667E-2</v>
      </c>
      <c r="Q12" s="217">
        <v>4.9053296446800232E-2</v>
      </c>
      <c r="R12" s="217">
        <v>0.23972909152507782</v>
      </c>
    </row>
    <row r="13" spans="1:18">
      <c r="A13" s="28" t="s">
        <v>144</v>
      </c>
      <c r="B13" s="217">
        <v>0.35826811194419861</v>
      </c>
      <c r="C13" s="217">
        <v>0.11459430307149887</v>
      </c>
      <c r="D13" s="217">
        <v>6.9496393203735352E-2</v>
      </c>
      <c r="E13" s="217">
        <v>8.3414822816848755E-2</v>
      </c>
      <c r="F13" s="217">
        <v>0.36797073483467102</v>
      </c>
      <c r="G13" s="217"/>
      <c r="H13" s="217">
        <v>0.45559543371200562</v>
      </c>
      <c r="I13" s="217">
        <v>0.16237412393093109</v>
      </c>
      <c r="J13" s="217">
        <v>7.2470471262931824E-2</v>
      </c>
      <c r="K13" s="217">
        <v>8.9058011770248413E-2</v>
      </c>
      <c r="L13" s="217">
        <v>0.22050191462039948</v>
      </c>
      <c r="N13" s="217">
        <v>0.4569983184337616</v>
      </c>
      <c r="O13" s="217">
        <v>0.20450766384601593</v>
      </c>
      <c r="P13" s="217">
        <v>3.7570208311080933E-2</v>
      </c>
      <c r="Q13" s="217">
        <v>5.2462261170148849E-2</v>
      </c>
      <c r="R13" s="217">
        <v>0.2459535151720047</v>
      </c>
    </row>
    <row r="14" spans="1:18">
      <c r="A14" s="27" t="s">
        <v>145</v>
      </c>
      <c r="B14" s="217">
        <v>0.32917457818984985</v>
      </c>
      <c r="C14" s="217">
        <v>0.10901521146297455</v>
      </c>
      <c r="D14" s="217">
        <v>7.3125898838043213E-2</v>
      </c>
      <c r="E14" s="217">
        <v>8.6878843605518341E-2</v>
      </c>
      <c r="F14" s="217">
        <v>0.39430692791938782</v>
      </c>
      <c r="G14" s="217"/>
      <c r="H14" s="217">
        <v>0.42998623847961426</v>
      </c>
      <c r="I14" s="217">
        <v>0.17022992670536041</v>
      </c>
      <c r="J14" s="217">
        <v>7.6431967318058014E-2</v>
      </c>
      <c r="K14" s="217">
        <v>9.7791194915771484E-2</v>
      </c>
      <c r="L14" s="217">
        <v>0.22556068003177643</v>
      </c>
      <c r="N14" s="217">
        <v>0.43700423836708069</v>
      </c>
      <c r="O14" s="217">
        <v>0.21177010238170624</v>
      </c>
      <c r="P14" s="217">
        <v>3.8706254214048386E-2</v>
      </c>
      <c r="Q14" s="217">
        <v>5.6709866970777512E-2</v>
      </c>
      <c r="R14" s="217">
        <v>0.2527395486831665</v>
      </c>
    </row>
    <row r="15" spans="1:18">
      <c r="A15" s="28" t="s">
        <v>146</v>
      </c>
      <c r="B15" s="217">
        <v>0.28049001097679138</v>
      </c>
      <c r="C15" s="217">
        <v>9.8878383636474609E-2</v>
      </c>
      <c r="D15" s="217">
        <v>7.4753187596797943E-2</v>
      </c>
      <c r="E15" s="217">
        <v>9.4800136983394623E-2</v>
      </c>
      <c r="F15" s="217">
        <v>0.44085690379142761</v>
      </c>
      <c r="G15" s="217"/>
      <c r="H15" s="217">
        <v>0.39218500256538391</v>
      </c>
      <c r="I15" s="217">
        <v>0.17992405593395233</v>
      </c>
      <c r="J15" s="217">
        <v>8.5830360651016235E-2</v>
      </c>
      <c r="K15" s="217">
        <v>0.11241751909255981</v>
      </c>
      <c r="L15" s="217">
        <v>0.22964303195476532</v>
      </c>
      <c r="N15" s="217">
        <v>0.40332785248756409</v>
      </c>
      <c r="O15" s="217">
        <v>0.22362624108791351</v>
      </c>
      <c r="P15" s="217">
        <v>4.0190920233726501E-2</v>
      </c>
      <c r="Q15" s="217">
        <v>6.506761908531189E-2</v>
      </c>
      <c r="R15" s="217">
        <v>0.26343020796775818</v>
      </c>
    </row>
    <row r="16" spans="1:18">
      <c r="A16" s="28" t="s">
        <v>147</v>
      </c>
      <c r="B16" s="217">
        <v>0.28049001097679138</v>
      </c>
      <c r="C16" s="217">
        <v>9.8878383636474609E-2</v>
      </c>
      <c r="D16" s="217">
        <v>7.4753187596797943E-2</v>
      </c>
      <c r="E16" s="217">
        <v>9.4800136983394623E-2</v>
      </c>
      <c r="F16" s="217">
        <v>0.44085690379142761</v>
      </c>
      <c r="G16" s="217"/>
      <c r="H16" s="217">
        <v>0.39218500256538391</v>
      </c>
      <c r="I16" s="217">
        <v>0.17992405593395233</v>
      </c>
      <c r="J16" s="217">
        <v>8.5830360651016235E-2</v>
      </c>
      <c r="K16" s="217">
        <v>0.11241751909255981</v>
      </c>
      <c r="L16" s="217">
        <v>0.22964303195476532</v>
      </c>
      <c r="N16" s="217">
        <v>0.40332785248756409</v>
      </c>
      <c r="O16" s="217">
        <v>0.22362624108791351</v>
      </c>
      <c r="P16" s="217">
        <v>4.0190920233726501E-2</v>
      </c>
      <c r="Q16" s="217">
        <v>6.506761908531189E-2</v>
      </c>
      <c r="R16" s="217">
        <v>0.26343020796775818</v>
      </c>
    </row>
    <row r="17" spans="1:18">
      <c r="A17" s="28" t="s">
        <v>148</v>
      </c>
      <c r="B17" s="217">
        <v>0.27405291795730591</v>
      </c>
      <c r="C17" s="217">
        <v>9.6886828541755676E-2</v>
      </c>
      <c r="D17" s="217">
        <v>7.5110122561454773E-2</v>
      </c>
      <c r="E17" s="217">
        <v>9.5653250813484192E-2</v>
      </c>
      <c r="F17" s="217">
        <v>0.44758442044258118</v>
      </c>
      <c r="G17" s="217"/>
      <c r="H17" s="217">
        <v>0.39079245924949646</v>
      </c>
      <c r="I17" s="217">
        <v>0.17756104469299316</v>
      </c>
      <c r="J17" s="217">
        <v>8.6616307497024536E-2</v>
      </c>
      <c r="K17" s="217">
        <v>0.11605142056941986</v>
      </c>
      <c r="L17" s="217">
        <v>0.22897879779338837</v>
      </c>
      <c r="N17" s="217">
        <v>0.39711812138557434</v>
      </c>
      <c r="O17" s="217">
        <v>0.22566753625869751</v>
      </c>
      <c r="P17" s="217">
        <v>4.0955051779747009E-2</v>
      </c>
      <c r="Q17" s="217">
        <v>6.715971976518631E-2</v>
      </c>
      <c r="R17" s="217">
        <v>0.26450300216674805</v>
      </c>
    </row>
    <row r="18" spans="1:18">
      <c r="A18" s="28" t="s">
        <v>149</v>
      </c>
      <c r="B18" s="217">
        <v>0.26738303899765015</v>
      </c>
      <c r="C18" s="217">
        <v>9.5277704298496246E-2</v>
      </c>
      <c r="D18" s="217">
        <v>7.4059382081031799E-2</v>
      </c>
      <c r="E18" s="217">
        <v>9.6743926405906677E-2</v>
      </c>
      <c r="F18" s="217">
        <v>0.4552425742149353</v>
      </c>
      <c r="G18" s="217"/>
      <c r="H18" s="217">
        <v>0.385445237159729</v>
      </c>
      <c r="I18" s="217">
        <v>0.18077665567398071</v>
      </c>
      <c r="J18" s="217">
        <v>8.793918788433075E-2</v>
      </c>
      <c r="K18" s="217">
        <v>0.11836839467287064</v>
      </c>
      <c r="L18" s="217">
        <v>0.22747053205966949</v>
      </c>
      <c r="N18" s="217">
        <v>0.39342737197875977</v>
      </c>
      <c r="O18" s="217">
        <v>0.2280588299036026</v>
      </c>
      <c r="P18" s="217">
        <v>4.0570080280303955E-2</v>
      </c>
      <c r="Q18" s="217">
        <v>6.8883597850799561E-2</v>
      </c>
      <c r="R18" s="217">
        <v>0.26417911052703857</v>
      </c>
    </row>
    <row r="19" spans="1:18">
      <c r="A19" s="28" t="s">
        <v>150</v>
      </c>
      <c r="B19" s="217">
        <v>0.25343778729438782</v>
      </c>
      <c r="C19" s="217">
        <v>9.4489842653274536E-2</v>
      </c>
      <c r="D19" s="217">
        <v>7.6002337038516998E-2</v>
      </c>
      <c r="E19" s="217">
        <v>0.10022636502981186</v>
      </c>
      <c r="F19" s="217">
        <v>0.4638519287109375</v>
      </c>
      <c r="G19" s="217"/>
      <c r="H19" s="217">
        <v>0.37733635306358337</v>
      </c>
      <c r="I19" s="217">
        <v>0.18252278864383698</v>
      </c>
      <c r="J19" s="217">
        <v>9.0205445885658264E-2</v>
      </c>
      <c r="K19" s="217">
        <v>0.12171628326177597</v>
      </c>
      <c r="L19" s="217">
        <v>0.22821915149688721</v>
      </c>
      <c r="N19" s="217">
        <v>0.391410231590271</v>
      </c>
      <c r="O19" s="217">
        <v>0.22830900549888611</v>
      </c>
      <c r="P19" s="217">
        <v>4.0890127420425415E-2</v>
      </c>
      <c r="Q19" s="217">
        <v>7.0729054510593414E-2</v>
      </c>
      <c r="R19" s="217">
        <v>0.26343408226966858</v>
      </c>
    </row>
    <row r="20" spans="1:18">
      <c r="A20" s="28" t="s">
        <v>151</v>
      </c>
      <c r="B20" s="217">
        <v>0.2438737154006958</v>
      </c>
      <c r="C20" s="217">
        <v>9.1895975172519684E-2</v>
      </c>
      <c r="D20" s="217">
        <v>7.7365688979625702E-2</v>
      </c>
      <c r="E20" s="217">
        <v>9.993310272693634E-2</v>
      </c>
      <c r="F20" s="217">
        <v>0.47407367825508118</v>
      </c>
      <c r="G20" s="217"/>
      <c r="H20" s="217">
        <v>0.37385913729667664</v>
      </c>
      <c r="I20" s="217">
        <v>0.18220755457878113</v>
      </c>
      <c r="J20" s="217">
        <v>9.1224424540996552E-2</v>
      </c>
      <c r="K20" s="217">
        <v>0.12613391876220703</v>
      </c>
      <c r="L20" s="217">
        <v>0.22657503187656403</v>
      </c>
      <c r="N20" s="217">
        <v>0.3854120671749115</v>
      </c>
      <c r="O20" s="217">
        <v>0.23081000149250031</v>
      </c>
      <c r="P20" s="217">
        <v>4.0358159691095352E-2</v>
      </c>
      <c r="Q20" s="217">
        <v>7.3542304337024689E-2</v>
      </c>
      <c r="R20" s="217">
        <v>0.26421749591827393</v>
      </c>
    </row>
    <row r="21" spans="1:18">
      <c r="A21" s="28" t="s">
        <v>152</v>
      </c>
      <c r="B21" s="217">
        <v>0.22706416249275208</v>
      </c>
      <c r="C21" s="217">
        <v>9.1772034764289856E-2</v>
      </c>
      <c r="D21" s="217">
        <v>7.669491320848465E-2</v>
      </c>
      <c r="E21" s="217">
        <v>0.10019828379154205</v>
      </c>
      <c r="F21" s="217">
        <v>0.49031683802604675</v>
      </c>
      <c r="G21" s="217"/>
      <c r="H21" s="217">
        <v>0.36892780661582947</v>
      </c>
      <c r="I21" s="217">
        <v>0.17990171909332275</v>
      </c>
      <c r="J21" s="217">
        <v>9.5682114362716675E-2</v>
      </c>
      <c r="K21" s="217">
        <v>0.13039913773536682</v>
      </c>
      <c r="L21" s="217">
        <v>0.22508920729160309</v>
      </c>
      <c r="N21" s="217">
        <v>0.38410067558288574</v>
      </c>
      <c r="O21" s="217">
        <v>0.23037740588188171</v>
      </c>
      <c r="P21" s="217">
        <v>4.0438566356897354E-2</v>
      </c>
      <c r="Q21" s="217">
        <v>7.6575800776481628E-2</v>
      </c>
      <c r="R21" s="217">
        <v>0.26228365302085876</v>
      </c>
    </row>
    <row r="22" spans="1:18">
      <c r="A22" s="28" t="s">
        <v>153</v>
      </c>
      <c r="B22" s="217">
        <v>0.21208000183105469</v>
      </c>
      <c r="C22" s="217">
        <v>8.9617520570755005E-2</v>
      </c>
      <c r="D22" s="217">
        <v>7.4331551790237427E-2</v>
      </c>
      <c r="E22" s="217">
        <v>9.9422372877597809E-2</v>
      </c>
      <c r="F22" s="217">
        <v>0.50912743806838989</v>
      </c>
      <c r="G22" s="217"/>
      <c r="H22" s="217">
        <v>0.36237949132919312</v>
      </c>
      <c r="I22" s="217">
        <v>0.18079154193401337</v>
      </c>
      <c r="J22" s="217">
        <v>9.9660985171794891E-2</v>
      </c>
      <c r="K22" s="217">
        <v>0.13257770240306854</v>
      </c>
      <c r="L22" s="217">
        <v>0.22459030151367188</v>
      </c>
      <c r="N22" s="217">
        <v>0.38280662894248962</v>
      </c>
      <c r="O22" s="217">
        <v>0.23007380962371826</v>
      </c>
      <c r="P22" s="217">
        <v>4.0439289063215256E-2</v>
      </c>
      <c r="Q22" s="217">
        <v>7.8530535101890564E-2</v>
      </c>
      <c r="R22" s="217">
        <v>0.26115497946739197</v>
      </c>
    </row>
    <row r="23" spans="1:18">
      <c r="A23" s="28" t="s">
        <v>154</v>
      </c>
      <c r="B23" s="217">
        <v>0.1998291015625</v>
      </c>
      <c r="C23" s="217">
        <v>8.2966841757297516E-2</v>
      </c>
      <c r="D23" s="217">
        <v>6.9245025515556335E-2</v>
      </c>
      <c r="E23" s="217">
        <v>9.9495433270931244E-2</v>
      </c>
      <c r="F23" s="217">
        <v>0.53093624114990234</v>
      </c>
      <c r="G23" s="217"/>
      <c r="H23" s="217">
        <v>0.35910230875015259</v>
      </c>
      <c r="I23" s="217">
        <v>0.17231440544128418</v>
      </c>
      <c r="J23" s="217">
        <v>0.10215163230895996</v>
      </c>
      <c r="K23" s="217">
        <v>0.1455959677696228</v>
      </c>
      <c r="L23" s="217">
        <v>0.22083573043346405</v>
      </c>
      <c r="N23" s="217">
        <v>0.38261723518371582</v>
      </c>
      <c r="O23" s="217">
        <v>0.23077717423439026</v>
      </c>
      <c r="P23" s="217">
        <v>3.8705606013536453E-2</v>
      </c>
      <c r="Q23" s="217">
        <v>8.2215063273906708E-2</v>
      </c>
      <c r="R23" s="217">
        <v>0.25753667950630188</v>
      </c>
    </row>
    <row r="24" spans="1:18">
      <c r="A24" s="28" t="s">
        <v>155</v>
      </c>
      <c r="B24" s="217">
        <v>0.1773405522108078</v>
      </c>
      <c r="C24" s="217">
        <v>7.0692859590053558E-2</v>
      </c>
      <c r="D24" s="217">
        <v>6.9712117314338684E-2</v>
      </c>
      <c r="E24" s="217">
        <v>0.10028617084026337</v>
      </c>
      <c r="F24" s="217">
        <v>0.56095385551452637</v>
      </c>
      <c r="G24" s="217"/>
      <c r="H24" s="217">
        <v>0.34794396162033081</v>
      </c>
      <c r="I24" s="217">
        <v>0.16581462323665619</v>
      </c>
      <c r="J24" s="217">
        <v>0.1114225909113884</v>
      </c>
      <c r="K24" s="217">
        <v>0.16358630359172821</v>
      </c>
      <c r="L24" s="217">
        <v>0.2112324982881546</v>
      </c>
      <c r="N24" s="217">
        <v>0.38928663730621338</v>
      </c>
      <c r="O24" s="217">
        <v>0.2203349769115448</v>
      </c>
      <c r="P24" s="217">
        <v>3.8809072226285934E-2</v>
      </c>
      <c r="Q24" s="217">
        <v>9.0505987405776978E-2</v>
      </c>
      <c r="R24" s="217">
        <v>0.25093308091163635</v>
      </c>
    </row>
    <row r="25" spans="1:18">
      <c r="A25" s="28" t="s">
        <v>156</v>
      </c>
      <c r="B25" s="217">
        <v>0.13132475316524506</v>
      </c>
      <c r="C25" s="217">
        <v>5.5539805442094803E-2</v>
      </c>
      <c r="D25" s="217">
        <v>6.5345212817192078E-2</v>
      </c>
      <c r="E25" s="217">
        <v>0.10612305253744125</v>
      </c>
      <c r="F25" s="217">
        <v>0.61289286613464355</v>
      </c>
      <c r="G25" s="217"/>
      <c r="H25" s="217">
        <v>0.33291128277778625</v>
      </c>
      <c r="I25" s="217">
        <v>0.16287912428379059</v>
      </c>
      <c r="J25" s="217">
        <v>0.11902093887329102</v>
      </c>
      <c r="K25" s="217">
        <v>0.19083578884601593</v>
      </c>
      <c r="L25" s="217">
        <v>0.1943528950214386</v>
      </c>
      <c r="N25" s="217">
        <v>0.38947322964668274</v>
      </c>
      <c r="O25" s="217">
        <v>0.2200385183095932</v>
      </c>
      <c r="P25" s="217">
        <v>3.0112652108073235E-2</v>
      </c>
      <c r="Q25" s="217">
        <v>0.10926190763711929</v>
      </c>
      <c r="R25" s="217">
        <v>0.23619130253791809</v>
      </c>
    </row>
    <row r="26" spans="1:18">
      <c r="A26" s="28" t="s">
        <v>157</v>
      </c>
      <c r="B26" s="217">
        <v>0.13132475316524506</v>
      </c>
      <c r="C26" s="217">
        <v>5.5539805442094803E-2</v>
      </c>
      <c r="D26" s="217">
        <v>6.5345212817192078E-2</v>
      </c>
      <c r="E26" s="217">
        <v>0.10612305253744125</v>
      </c>
      <c r="F26" s="217">
        <v>0.61289286613464355</v>
      </c>
      <c r="G26" s="217"/>
      <c r="H26" s="217">
        <v>0.33291128277778625</v>
      </c>
      <c r="I26" s="217">
        <v>0.16287912428379059</v>
      </c>
      <c r="J26" s="217">
        <v>0.11902093887329102</v>
      </c>
      <c r="K26" s="217">
        <v>0.19083578884601593</v>
      </c>
      <c r="L26" s="217">
        <v>0.1943528950214386</v>
      </c>
      <c r="N26" s="217">
        <v>0.38947322964668274</v>
      </c>
      <c r="O26" s="217">
        <v>0.2200385183095932</v>
      </c>
      <c r="P26" s="217">
        <v>3.0112652108073235E-2</v>
      </c>
      <c r="Q26" s="217">
        <v>0.10926190763711929</v>
      </c>
      <c r="R26" s="217">
        <v>0.23619130253791809</v>
      </c>
    </row>
    <row r="27" spans="1:18">
      <c r="A27" s="28" t="s">
        <v>158</v>
      </c>
      <c r="B27" s="217">
        <v>0.1231904998421669</v>
      </c>
      <c r="C27" s="217">
        <v>5.453423410654068E-2</v>
      </c>
      <c r="D27" s="217">
        <v>6.6645674407482147E-2</v>
      </c>
      <c r="E27" s="217">
        <v>0.10622381418943405</v>
      </c>
      <c r="F27" s="217">
        <v>0.61922609806060791</v>
      </c>
      <c r="G27" s="217"/>
      <c r="H27" s="217">
        <v>0.33317062258720398</v>
      </c>
      <c r="I27" s="217">
        <v>0.16153378784656525</v>
      </c>
      <c r="J27" s="217">
        <v>0.1231033056974411</v>
      </c>
      <c r="K27" s="217">
        <v>0.19039285182952881</v>
      </c>
      <c r="L27" s="217">
        <v>0.19179943203926086</v>
      </c>
      <c r="N27" s="217">
        <v>0.38077554106712341</v>
      </c>
      <c r="O27" s="217">
        <v>0.23132364451885223</v>
      </c>
      <c r="P27" s="217">
        <v>3.2003283500671387E-2</v>
      </c>
      <c r="Q27" s="217">
        <v>0.10872624814510345</v>
      </c>
      <c r="R27" s="217">
        <v>0.23131528496742249</v>
      </c>
    </row>
    <row r="28" spans="1:18">
      <c r="A28" s="28" t="s">
        <v>159</v>
      </c>
      <c r="B28" s="217">
        <v>0.12035956978797913</v>
      </c>
      <c r="C28" s="217">
        <v>5.5054333060979843E-2</v>
      </c>
      <c r="D28" s="217">
        <v>6.5892040729522705E-2</v>
      </c>
      <c r="E28" s="217">
        <v>0.10666074603796005</v>
      </c>
      <c r="F28" s="217">
        <v>0.62012439966201782</v>
      </c>
      <c r="G28" s="217"/>
      <c r="H28" s="217">
        <v>0.3227275013923645</v>
      </c>
      <c r="I28" s="217">
        <v>0.15983909368515015</v>
      </c>
      <c r="J28" s="217">
        <v>0.12904550135135651</v>
      </c>
      <c r="K28" s="217">
        <v>0.19430437684059143</v>
      </c>
      <c r="L28" s="217">
        <v>0.19408351182937622</v>
      </c>
      <c r="N28" s="217">
        <v>0.37901604175567627</v>
      </c>
      <c r="O28" s="217">
        <v>0.23507368564605713</v>
      </c>
      <c r="P28" s="217">
        <v>2.9763100668787956E-2</v>
      </c>
      <c r="Q28" s="217">
        <v>0.1122487485408783</v>
      </c>
      <c r="R28" s="217">
        <v>0.22690951824188232</v>
      </c>
    </row>
    <row r="29" spans="1:18">
      <c r="A29" s="28" t="s">
        <v>160</v>
      </c>
      <c r="B29" s="217">
        <v>0.11932782828807831</v>
      </c>
      <c r="C29" s="217">
        <v>5.1528315991163254E-2</v>
      </c>
      <c r="D29" s="217">
        <v>6.5721966326236725E-2</v>
      </c>
      <c r="E29" s="217">
        <v>9.7890496253967285E-2</v>
      </c>
      <c r="F29" s="217">
        <v>0.63149285316467285</v>
      </c>
      <c r="G29" s="217"/>
      <c r="H29" s="217">
        <v>0.31402391195297241</v>
      </c>
      <c r="I29" s="217">
        <v>0.15826946496963501</v>
      </c>
      <c r="J29" s="217">
        <v>0.1339644193649292</v>
      </c>
      <c r="K29" s="217">
        <v>0.20352678000926971</v>
      </c>
      <c r="L29" s="217">
        <v>0.19021546840667725</v>
      </c>
      <c r="N29" s="217">
        <v>0.36943173408508301</v>
      </c>
      <c r="O29" s="217">
        <v>0.24095249176025391</v>
      </c>
      <c r="P29" s="217">
        <v>2.808133140206337E-2</v>
      </c>
      <c r="Q29" s="217">
        <v>0.11660658568143845</v>
      </c>
      <c r="R29" s="217">
        <v>0.22655113041400909</v>
      </c>
    </row>
    <row r="30" spans="1:18">
      <c r="A30" s="28" t="s">
        <v>161</v>
      </c>
      <c r="B30" s="217">
        <v>0.12274499982595444</v>
      </c>
      <c r="C30" s="217">
        <v>5.1603585481643677E-2</v>
      </c>
      <c r="D30" s="217">
        <v>5.8070234954357147E-2</v>
      </c>
      <c r="E30" s="217">
        <v>9.204334020614624E-2</v>
      </c>
      <c r="F30" s="217">
        <v>0.63884341716766357</v>
      </c>
      <c r="G30" s="217"/>
      <c r="H30" s="217">
        <v>0.31015720963478088</v>
      </c>
      <c r="I30" s="217">
        <v>0.16161386668682098</v>
      </c>
      <c r="J30" s="217">
        <v>0.14004099369049072</v>
      </c>
      <c r="K30" s="217">
        <v>0.20138151943683624</v>
      </c>
      <c r="L30" s="217">
        <v>0.18680635094642639</v>
      </c>
      <c r="N30" s="217">
        <v>0.36487790942192078</v>
      </c>
      <c r="O30" s="217">
        <v>0.24297451972961426</v>
      </c>
      <c r="P30" s="217">
        <v>2.8265418484807014E-2</v>
      </c>
      <c r="Q30" s="217">
        <v>0.11691560596227646</v>
      </c>
      <c r="R30" s="217">
        <v>0.22681112587451935</v>
      </c>
    </row>
    <row r="31" spans="1:18">
      <c r="A31" s="28" t="s">
        <v>162</v>
      </c>
      <c r="B31" s="217">
        <v>0.12246716767549515</v>
      </c>
      <c r="C31" s="217">
        <v>5.2575480192899704E-2</v>
      </c>
      <c r="D31" s="217">
        <v>5.987061932682991E-2</v>
      </c>
      <c r="E31" s="217">
        <v>8.934696763753891E-2</v>
      </c>
      <c r="F31" s="217">
        <v>0.63554120063781738</v>
      </c>
      <c r="G31" s="217"/>
      <c r="H31" s="217">
        <v>0.29716253280639648</v>
      </c>
      <c r="I31" s="217">
        <v>0.1617475301027298</v>
      </c>
      <c r="J31" s="217">
        <v>0.15190863609313965</v>
      </c>
      <c r="K31" s="217">
        <v>0.2041441947221756</v>
      </c>
      <c r="L31" s="217">
        <v>0.18503712117671967</v>
      </c>
      <c r="N31" s="217">
        <v>0.3605753481388092</v>
      </c>
      <c r="O31" s="217">
        <v>0.24738633632659912</v>
      </c>
      <c r="P31" s="217">
        <v>2.7971098199486732E-2</v>
      </c>
      <c r="Q31" s="217">
        <v>0.13398085534572601</v>
      </c>
      <c r="R31" s="217">
        <v>0.20746785402297974</v>
      </c>
    </row>
    <row r="32" spans="1:18">
      <c r="A32" s="28" t="s">
        <v>163</v>
      </c>
      <c r="B32" s="217">
        <v>0.11224272102117538</v>
      </c>
      <c r="C32" s="217">
        <v>5.7480044662952423E-2</v>
      </c>
      <c r="D32" s="217">
        <v>5.7517305016517639E-2</v>
      </c>
      <c r="E32" s="217">
        <v>8.5252866148948669E-2</v>
      </c>
      <c r="F32" s="217">
        <v>0.64245164394378662</v>
      </c>
      <c r="G32" s="217"/>
      <c r="H32" s="217">
        <v>0.2619684636592865</v>
      </c>
      <c r="I32" s="217">
        <v>0.17665241658687592</v>
      </c>
      <c r="J32" s="217">
        <v>0.16362415254116058</v>
      </c>
      <c r="K32" s="217">
        <v>0.21047422289848328</v>
      </c>
      <c r="L32" s="217">
        <v>0.18728075921535492</v>
      </c>
      <c r="N32" s="217">
        <v>0.34430029988288879</v>
      </c>
      <c r="O32" s="217">
        <v>0.25597426295280457</v>
      </c>
      <c r="P32" s="217">
        <v>2.8944158926606178E-2</v>
      </c>
      <c r="Q32" s="217">
        <v>0.1462341696023941</v>
      </c>
      <c r="R32" s="217">
        <v>0.1985090970993042</v>
      </c>
    </row>
    <row r="34" spans="1:16">
      <c r="A34" s="18" t="s">
        <v>93</v>
      </c>
      <c r="B34" s="282" t="s">
        <v>172</v>
      </c>
      <c r="D34" s="11">
        <f>C5+D5+E5</f>
        <v>0.25735966116189957</v>
      </c>
      <c r="J34" s="11">
        <f>I5+J5+K5</f>
        <v>0.271582942456007</v>
      </c>
      <c r="P34" s="11">
        <f>O5+P5+Q5</f>
        <v>0.24895469844341278</v>
      </c>
    </row>
    <row r="35" spans="1:16">
      <c r="A35" s="18" t="s">
        <v>145</v>
      </c>
      <c r="D35" s="11">
        <f>C14+D14+E14</f>
        <v>0.2690199539065361</v>
      </c>
      <c r="J35" s="11">
        <f>I14+J14+K14</f>
        <v>0.34445308893918991</v>
      </c>
      <c r="P35" s="11">
        <f>O14+P14+Q14</f>
        <v>0.30718622356653214</v>
      </c>
    </row>
    <row r="36" spans="1:16" s="281" customFormat="1">
      <c r="A36" s="281" t="s">
        <v>163</v>
      </c>
      <c r="D36" s="284">
        <f>C32+D32+E32</f>
        <v>0.20025021582841873</v>
      </c>
      <c r="J36" s="284">
        <f>I32+J32+K32</f>
        <v>0.55075079202651978</v>
      </c>
      <c r="P36" s="284">
        <f>O32+P33+Q32+P32</f>
        <v>0.43115259148180485</v>
      </c>
    </row>
  </sheetData>
  <mergeCells count="3">
    <mergeCell ref="B3:F3"/>
    <mergeCell ref="H3:L3"/>
    <mergeCell ref="N3:R3"/>
  </mergeCells>
  <phoneticPr fontId="101" type="noConversion"/>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800000"/>
    <pageSetUpPr fitToPage="1"/>
  </sheetPr>
  <dimension ref="A1:H26"/>
  <sheetViews>
    <sheetView workbookViewId="0">
      <pane xSplit="1" ySplit="4" topLeftCell="B5" activePane="bottomRight" state="frozen"/>
      <selection activeCell="A25" sqref="A25"/>
      <selection pane="topRight" activeCell="A25" sqref="A25"/>
      <selection pane="bottomLeft" activeCell="A25" sqref="A25"/>
      <selection pane="bottomRight" activeCell="D13" sqref="C6:D13"/>
    </sheetView>
  </sheetViews>
  <sheetFormatPr baseColWidth="10" defaultColWidth="10.5" defaultRowHeight="15" x14ac:dyDescent="0"/>
  <cols>
    <col min="1" max="1" width="28.5" style="31" customWidth="1"/>
    <col min="2" max="4" width="27.5" style="31" customWidth="1"/>
    <col min="5" max="5" width="23.83203125" style="32" customWidth="1"/>
    <col min="6" max="16384" width="10.5" style="31"/>
  </cols>
  <sheetData>
    <row r="1" spans="1:8" ht="18">
      <c r="A1" s="29"/>
      <c r="B1" s="29"/>
      <c r="C1" s="29"/>
      <c r="D1" s="29"/>
      <c r="E1" s="30"/>
    </row>
    <row r="2" spans="1:8" ht="33" customHeight="1">
      <c r="A2" s="311" t="s">
        <v>297</v>
      </c>
      <c r="B2" s="311"/>
      <c r="C2" s="312"/>
      <c r="D2" s="312"/>
      <c r="E2" s="312"/>
    </row>
    <row r="3" spans="1:8" ht="10.25" customHeight="1" thickBot="1">
      <c r="A3" s="26"/>
      <c r="B3" s="26"/>
      <c r="C3" s="26"/>
      <c r="D3" s="26"/>
      <c r="E3" s="25"/>
    </row>
    <row r="4" spans="1:8" s="33" customFormat="1" ht="103.25" customHeight="1" thickTop="1">
      <c r="A4" s="220" t="s">
        <v>115</v>
      </c>
      <c r="B4" s="220" t="s">
        <v>116</v>
      </c>
      <c r="C4" s="220" t="s">
        <v>117</v>
      </c>
      <c r="D4" s="220" t="s">
        <v>118</v>
      </c>
      <c r="E4" s="220" t="s">
        <v>119</v>
      </c>
    </row>
    <row r="5" spans="1:8" s="33" customFormat="1" ht="28.25" hidden="1" customHeight="1">
      <c r="A5" s="24"/>
      <c r="B5" s="62"/>
      <c r="C5" s="62"/>
      <c r="D5" s="62"/>
      <c r="E5" s="62"/>
    </row>
    <row r="6" spans="1:8" ht="28.25" customHeight="1">
      <c r="A6" s="23" t="s">
        <v>120</v>
      </c>
      <c r="B6" s="262">
        <f>MacroData!BQ33</f>
        <v>3717891</v>
      </c>
      <c r="C6" s="263">
        <v>0</v>
      </c>
      <c r="D6" s="263">
        <v>14280.7972671192</v>
      </c>
      <c r="E6" s="264">
        <f>100%</f>
        <v>1</v>
      </c>
      <c r="H6" s="289"/>
    </row>
    <row r="7" spans="1:8" ht="28.25" customHeight="1">
      <c r="A7" s="23" t="s">
        <v>9</v>
      </c>
      <c r="B7" s="262">
        <f>0.5*B6</f>
        <v>1858945.5</v>
      </c>
      <c r="C7" s="263">
        <v>0</v>
      </c>
      <c r="D7" s="263">
        <f>E7*$D$6*$B$6/B7</f>
        <v>3039.0942210388212</v>
      </c>
      <c r="E7" s="264">
        <v>0.10640492138475276</v>
      </c>
      <c r="H7" s="289"/>
    </row>
    <row r="8" spans="1:8" ht="28.25" customHeight="1">
      <c r="A8" s="23" t="s">
        <v>121</v>
      </c>
      <c r="B8" s="262">
        <f>0.4*B6</f>
        <v>1487156.4000000001</v>
      </c>
      <c r="C8" s="263">
        <v>5945.8408203125</v>
      </c>
      <c r="D8" s="263">
        <f t="shared" ref="D8:D13" si="0">E8*$D$6*$B$6/B8</f>
        <v>11516.505529785094</v>
      </c>
      <c r="E8" s="264">
        <v>0.32257318171727722</v>
      </c>
      <c r="G8" s="273"/>
      <c r="H8" s="289"/>
    </row>
    <row r="9" spans="1:8" ht="28.25" customHeight="1">
      <c r="A9" s="22" t="s">
        <v>122</v>
      </c>
      <c r="B9" s="265">
        <f>0.1*B6</f>
        <v>371789.10000000003</v>
      </c>
      <c r="C9" s="263">
        <v>29219.125</v>
      </c>
      <c r="D9" s="263">
        <f t="shared" si="0"/>
        <v>81546.479446857513</v>
      </c>
      <c r="E9" s="264">
        <v>0.57102189689797</v>
      </c>
      <c r="H9" s="289"/>
    </row>
    <row r="10" spans="1:8" ht="28.25" customHeight="1">
      <c r="A10" s="21" t="s">
        <v>123</v>
      </c>
      <c r="B10" s="267">
        <f>0.01*B$6</f>
        <v>37178.910000000003</v>
      </c>
      <c r="C10" s="268">
        <v>123001.0625</v>
      </c>
      <c r="D10" s="268">
        <f t="shared" si="0"/>
        <v>334162.95462482574</v>
      </c>
      <c r="E10" s="269">
        <v>0.23399460714579201</v>
      </c>
      <c r="H10" s="289"/>
    </row>
    <row r="11" spans="1:8" ht="28.25" customHeight="1">
      <c r="A11" s="21" t="s">
        <v>124</v>
      </c>
      <c r="B11" s="267">
        <f>0.001*B$6</f>
        <v>3717.8910000000001</v>
      </c>
      <c r="C11" s="268">
        <v>451313.75</v>
      </c>
      <c r="D11" s="268">
        <f t="shared" si="0"/>
        <v>1585240.0774982714</v>
      </c>
      <c r="E11" s="269">
        <v>0.11100501238458201</v>
      </c>
      <c r="H11" s="289"/>
    </row>
    <row r="12" spans="1:8" ht="28.25" customHeight="1">
      <c r="A12" s="21" t="s">
        <v>125</v>
      </c>
      <c r="B12" s="267">
        <f>0.0001*B$6</f>
        <v>371.78910000000002</v>
      </c>
      <c r="C12" s="268">
        <v>2213177.5</v>
      </c>
      <c r="D12" s="268">
        <f t="shared" si="0"/>
        <v>8548434.1499827579</v>
      </c>
      <c r="E12" s="269">
        <v>5.9859642218050998E-2</v>
      </c>
      <c r="H12" s="289"/>
    </row>
    <row r="13" spans="1:8" ht="28.25" customHeight="1" thickBot="1">
      <c r="A13" s="20" t="s">
        <v>126</v>
      </c>
      <c r="B13" s="270">
        <f>0.00001*B$6</f>
        <v>37.178910000000002</v>
      </c>
      <c r="C13" s="271">
        <v>11720845.999910099</v>
      </c>
      <c r="D13" s="271">
        <f t="shared" si="0"/>
        <v>47116807.999915563</v>
      </c>
      <c r="E13" s="272">
        <v>3.2993121545391302E-2</v>
      </c>
      <c r="H13" s="289"/>
    </row>
    <row r="14" spans="1:8" ht="12" customHeight="1" thickTop="1">
      <c r="A14" s="34"/>
      <c r="B14" s="265"/>
      <c r="C14" s="35"/>
      <c r="D14" s="35"/>
      <c r="E14" s="36"/>
      <c r="H14" s="289"/>
    </row>
    <row r="15" spans="1:8">
      <c r="A15" s="19"/>
      <c r="B15" s="19"/>
    </row>
    <row r="16" spans="1:8" ht="17" customHeight="1">
      <c r="A16" s="313" t="s">
        <v>371</v>
      </c>
      <c r="B16" s="313"/>
      <c r="C16" s="313"/>
      <c r="D16" s="313"/>
      <c r="E16" s="313"/>
    </row>
    <row r="17" spans="1:5" ht="17" customHeight="1">
      <c r="A17" s="313"/>
      <c r="B17" s="313"/>
      <c r="C17" s="313"/>
      <c r="D17" s="313"/>
      <c r="E17" s="313"/>
    </row>
    <row r="18" spans="1:5" ht="17" customHeight="1">
      <c r="A18" s="313"/>
      <c r="B18" s="313"/>
      <c r="C18" s="313"/>
      <c r="D18" s="313"/>
      <c r="E18" s="313"/>
    </row>
    <row r="19" spans="1:5">
      <c r="A19" s="313"/>
      <c r="B19" s="313"/>
      <c r="C19" s="313"/>
      <c r="D19" s="313"/>
      <c r="E19" s="313"/>
    </row>
    <row r="20" spans="1:5">
      <c r="A20" s="288"/>
      <c r="B20" s="288"/>
      <c r="C20" s="288"/>
      <c r="D20" s="288"/>
      <c r="E20" s="288"/>
    </row>
    <row r="21" spans="1:5">
      <c r="A21" s="37"/>
      <c r="B21" s="37"/>
      <c r="C21" s="39"/>
      <c r="D21" s="38"/>
      <c r="E21" s="39"/>
    </row>
    <row r="22" spans="1:5">
      <c r="A22" s="37"/>
      <c r="B22" s="37"/>
      <c r="C22" s="39"/>
      <c r="D22" s="38"/>
      <c r="E22" s="39"/>
    </row>
    <row r="23" spans="1:5">
      <c r="A23" s="37"/>
      <c r="B23" s="37"/>
      <c r="C23" s="39"/>
      <c r="D23" s="38"/>
      <c r="E23" s="39"/>
    </row>
    <row r="24" spans="1:5">
      <c r="A24" s="37"/>
      <c r="B24" s="37"/>
      <c r="C24" s="39"/>
      <c r="D24" s="38"/>
      <c r="E24" s="39"/>
    </row>
    <row r="25" spans="1:5">
      <c r="A25" s="37"/>
      <c r="B25" s="37"/>
      <c r="C25" s="39"/>
      <c r="D25" s="38"/>
      <c r="E25" s="39"/>
    </row>
    <row r="26" spans="1:5">
      <c r="A26" s="40"/>
      <c r="B26" s="40"/>
      <c r="C26" s="41"/>
      <c r="D26" s="38"/>
      <c r="E26" s="41"/>
    </row>
  </sheetData>
  <mergeCells count="2">
    <mergeCell ref="A2:E2"/>
    <mergeCell ref="A16:E19"/>
  </mergeCells>
  <phoneticPr fontId="101" type="noConversion"/>
  <printOptions horizontalCentered="1" verticalCentered="1"/>
  <pageMargins left="0.74803149606299213" right="0.74803149606299213" top="0.98425196850393704" bottom="0.98425196850393704" header="0.51181102362204722" footer="0.5118110236220472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800000"/>
    <pageSetUpPr fitToPage="1"/>
  </sheetPr>
  <dimension ref="A1:H33"/>
  <sheetViews>
    <sheetView workbookViewId="0">
      <pane xSplit="1" ySplit="4" topLeftCell="B5" activePane="bottomRight" state="frozen"/>
      <selection activeCell="A2" sqref="A2:E20"/>
      <selection pane="topRight" activeCell="A2" sqref="A2:E20"/>
      <selection pane="bottomLeft" activeCell="A2" sqref="A2:E20"/>
      <selection pane="bottomRight" activeCell="B23" sqref="B23"/>
    </sheetView>
  </sheetViews>
  <sheetFormatPr baseColWidth="10" defaultColWidth="10.5" defaultRowHeight="15" x14ac:dyDescent="0"/>
  <cols>
    <col min="1" max="1" width="28.5" style="31" customWidth="1"/>
    <col min="2" max="4" width="27.5" style="31" customWidth="1"/>
    <col min="5" max="5" width="23.83203125" style="32" customWidth="1"/>
    <col min="6" max="16384" width="10.5" style="31"/>
  </cols>
  <sheetData>
    <row r="1" spans="1:8" ht="18">
      <c r="A1" s="29"/>
      <c r="B1" s="29"/>
      <c r="C1" s="29"/>
      <c r="D1" s="29"/>
      <c r="E1" s="30"/>
    </row>
    <row r="2" spans="1:8" ht="33" customHeight="1">
      <c r="A2" s="311" t="s">
        <v>346</v>
      </c>
      <c r="B2" s="311"/>
      <c r="C2" s="312"/>
      <c r="D2" s="312"/>
      <c r="E2" s="312"/>
    </row>
    <row r="3" spans="1:8" ht="10.25" customHeight="1" thickBot="1">
      <c r="A3" s="26"/>
      <c r="B3" s="26"/>
      <c r="C3" s="26"/>
      <c r="D3" s="26"/>
      <c r="E3" s="25"/>
    </row>
    <row r="4" spans="1:8" s="33" customFormat="1" ht="103.25" customHeight="1" thickTop="1">
      <c r="A4" s="220" t="s">
        <v>115</v>
      </c>
      <c r="B4" s="220" t="s">
        <v>116</v>
      </c>
      <c r="C4" s="220" t="s">
        <v>117</v>
      </c>
      <c r="D4" s="220" t="s">
        <v>118</v>
      </c>
      <c r="E4" s="220" t="s">
        <v>119</v>
      </c>
    </row>
    <row r="5" spans="1:8" s="33" customFormat="1" ht="28.25" hidden="1" customHeight="1">
      <c r="A5" s="24"/>
      <c r="B5" s="62"/>
      <c r="C5" s="62"/>
      <c r="D5" s="62"/>
      <c r="E5" s="62"/>
    </row>
    <row r="6" spans="1:8" ht="28.25" customHeight="1">
      <c r="A6" s="23" t="s">
        <v>120</v>
      </c>
      <c r="B6" s="262">
        <v>51721510</v>
      </c>
      <c r="C6" s="263">
        <v>0</v>
      </c>
      <c r="D6" s="263">
        <v>35219.537037037044</v>
      </c>
      <c r="E6" s="264">
        <f>100%</f>
        <v>1</v>
      </c>
    </row>
    <row r="7" spans="1:8" ht="28.25" customHeight="1">
      <c r="A7" s="23" t="s">
        <v>9</v>
      </c>
      <c r="B7" s="262">
        <f>0.5*B6</f>
        <v>25860755</v>
      </c>
      <c r="C7" s="263">
        <v>0</v>
      </c>
      <c r="D7" s="263">
        <v>15848.79166666667</v>
      </c>
      <c r="E7" s="264">
        <v>0.22500000000000001</v>
      </c>
    </row>
    <row r="8" spans="1:8" ht="28.25" customHeight="1">
      <c r="A8" s="23" t="s">
        <v>121</v>
      </c>
      <c r="B8" s="262">
        <f>0.4*B6</f>
        <v>20688604</v>
      </c>
      <c r="C8" s="263">
        <v>28028.966433176964</v>
      </c>
      <c r="D8" s="263">
        <v>39533.930324074077</v>
      </c>
      <c r="E8" s="264">
        <v>0.44900000000000001</v>
      </c>
      <c r="G8" s="273" t="s">
        <v>172</v>
      </c>
    </row>
    <row r="9" spans="1:8" ht="28.25" customHeight="1">
      <c r="A9" s="22" t="s">
        <v>122</v>
      </c>
      <c r="B9" s="265">
        <f>0.1*B6</f>
        <v>5172151</v>
      </c>
      <c r="C9" s="263">
        <v>59143.970958378864</v>
      </c>
      <c r="D9" s="263">
        <v>114815.69074074077</v>
      </c>
      <c r="E9" s="264">
        <v>0.32600000000000001</v>
      </c>
      <c r="G9" s="286" t="s">
        <v>172</v>
      </c>
      <c r="H9" s="266"/>
    </row>
    <row r="10" spans="1:8" ht="28.25" customHeight="1">
      <c r="A10" s="21" t="s">
        <v>123</v>
      </c>
      <c r="B10" s="267">
        <f>0.01*B$6</f>
        <v>517215.10000000003</v>
      </c>
      <c r="C10" s="268">
        <v>170180.2326060879</v>
      </c>
      <c r="D10" s="268">
        <v>380371</v>
      </c>
      <c r="E10" s="269">
        <v>0.108</v>
      </c>
      <c r="G10" s="287" t="s">
        <v>172</v>
      </c>
      <c r="H10" s="266"/>
    </row>
    <row r="11" spans="1:8" ht="28.25" customHeight="1">
      <c r="A11" s="21" t="s">
        <v>124</v>
      </c>
      <c r="B11" s="267">
        <f>0.001*B$6</f>
        <v>51721.51</v>
      </c>
      <c r="C11" s="268">
        <v>574155.8592796094</v>
      </c>
      <c r="D11" s="268">
        <v>1303122.8703703706</v>
      </c>
      <c r="E11" s="269">
        <v>3.6999999999999998E-2</v>
      </c>
      <c r="H11" s="266"/>
    </row>
    <row r="12" spans="1:8" ht="28.25" customHeight="1">
      <c r="A12" s="21" t="s">
        <v>125</v>
      </c>
      <c r="B12" s="267">
        <f>0.0001*B$6</f>
        <v>5172.1509999999998</v>
      </c>
      <c r="C12" s="268">
        <v>2110799.1302240649</v>
      </c>
      <c r="D12" s="268">
        <v>4578539.8148148153</v>
      </c>
      <c r="E12" s="269">
        <v>1.2999999999999999E-2</v>
      </c>
      <c r="H12" s="266"/>
    </row>
    <row r="13" spans="1:8" ht="28.25" customHeight="1" thickBot="1">
      <c r="A13" s="20" t="s">
        <v>126</v>
      </c>
      <c r="B13" s="270">
        <f>0.00001*B$6</f>
        <v>517.21510000000001</v>
      </c>
      <c r="C13" s="271">
        <v>7355648.1794229178</v>
      </c>
      <c r="D13" s="271">
        <v>14087814.814814817</v>
      </c>
      <c r="E13" s="272">
        <v>4.0000000000000001E-3</v>
      </c>
      <c r="H13" s="266"/>
    </row>
    <row r="14" spans="1:8" ht="12" customHeight="1" thickTop="1">
      <c r="A14" s="34"/>
      <c r="B14" s="265"/>
      <c r="C14" s="35"/>
      <c r="D14" s="35"/>
      <c r="E14" s="36"/>
      <c r="H14" s="266"/>
    </row>
    <row r="15" spans="1:8">
      <c r="A15" s="19"/>
      <c r="B15" s="19"/>
    </row>
    <row r="16" spans="1:8" ht="17" customHeight="1">
      <c r="A16" s="313" t="s">
        <v>314</v>
      </c>
      <c r="B16" s="313"/>
      <c r="C16" s="313"/>
      <c r="D16" s="313"/>
      <c r="E16" s="313"/>
    </row>
    <row r="17" spans="1:5" ht="17" customHeight="1">
      <c r="A17" s="313"/>
      <c r="B17" s="313"/>
      <c r="C17" s="313"/>
      <c r="D17" s="313"/>
      <c r="E17" s="313"/>
    </row>
    <row r="18" spans="1:5" ht="17" customHeight="1">
      <c r="A18" s="313"/>
      <c r="B18" s="313"/>
      <c r="C18" s="313"/>
      <c r="D18" s="313"/>
      <c r="E18" s="313"/>
    </row>
    <row r="19" spans="1:5">
      <c r="A19" s="313"/>
      <c r="B19" s="313"/>
      <c r="C19" s="313"/>
      <c r="D19" s="313"/>
      <c r="E19" s="313"/>
    </row>
    <row r="20" spans="1:5">
      <c r="A20" s="288"/>
      <c r="B20" s="288"/>
      <c r="C20" s="288"/>
      <c r="D20" s="288"/>
      <c r="E20" s="288"/>
    </row>
    <row r="21" spans="1:5">
      <c r="A21" s="37"/>
      <c r="B21" s="37"/>
      <c r="C21" s="39"/>
      <c r="D21" s="38"/>
      <c r="E21" s="39"/>
    </row>
    <row r="22" spans="1:5" ht="18">
      <c r="A22" s="37"/>
      <c r="B22" s="37"/>
      <c r="C22" s="308"/>
      <c r="D22" s="308"/>
      <c r="E22" s="310"/>
    </row>
    <row r="23" spans="1:5" ht="18">
      <c r="A23" s="37"/>
      <c r="B23" s="37"/>
      <c r="C23" s="308"/>
      <c r="D23" s="308"/>
      <c r="E23" s="310"/>
    </row>
    <row r="24" spans="1:5" ht="18">
      <c r="A24" s="37"/>
      <c r="B24" s="37"/>
      <c r="C24" s="308"/>
      <c r="D24" s="308"/>
      <c r="E24" s="310"/>
    </row>
    <row r="25" spans="1:5" ht="18">
      <c r="A25" s="37"/>
      <c r="B25" s="37"/>
      <c r="C25" s="308"/>
      <c r="D25" s="308"/>
      <c r="E25" s="310"/>
    </row>
    <row r="26" spans="1:5" ht="17">
      <c r="A26" s="40"/>
      <c r="B26" s="40"/>
      <c r="C26" s="309"/>
      <c r="D26" s="309"/>
      <c r="E26" s="310"/>
    </row>
    <row r="27" spans="1:5" ht="17">
      <c r="C27" s="309"/>
      <c r="D27" s="309"/>
      <c r="E27" s="310"/>
    </row>
    <row r="28" spans="1:5">
      <c r="E28" s="31"/>
    </row>
    <row r="29" spans="1:5">
      <c r="E29" s="31"/>
    </row>
    <row r="30" spans="1:5">
      <c r="E30" s="31"/>
    </row>
    <row r="31" spans="1:5">
      <c r="E31" s="31"/>
    </row>
    <row r="32" spans="1:5">
      <c r="E32" s="31"/>
    </row>
    <row r="33" spans="5:5">
      <c r="E33" s="31"/>
    </row>
  </sheetData>
  <mergeCells count="2">
    <mergeCell ref="A2:E2"/>
    <mergeCell ref="A16:E19"/>
  </mergeCells>
  <phoneticPr fontId="101" type="noConversion"/>
  <printOptions horizontalCentered="1" verticalCentered="1"/>
  <pageMargins left="0.74803149606299213" right="0.74803149606299213" top="0.98425196850393704" bottom="0.98425196850393704" header="0.51181102362204722" footer="0.5118110236220472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93"/>
  <sheetViews>
    <sheetView workbookViewId="0">
      <pane xSplit="1" ySplit="8" topLeftCell="B9" activePane="bottomRight" state="frozen"/>
      <selection activeCell="L14" sqref="L14"/>
      <selection pane="topRight" activeCell="L14" sqref="L14"/>
      <selection pane="bottomLeft" activeCell="L14" sqref="L14"/>
      <selection pane="bottomRight" activeCell="BY8" sqref="BY8"/>
    </sheetView>
  </sheetViews>
  <sheetFormatPr baseColWidth="10" defaultColWidth="10.83203125" defaultRowHeight="13" x14ac:dyDescent="0"/>
  <cols>
    <col min="1" max="1" width="10.83203125" style="8"/>
    <col min="2" max="9" width="11.83203125" style="8" customWidth="1"/>
    <col min="10" max="10" width="10.83203125" style="8"/>
    <col min="11" max="11" width="10.83203125" style="69"/>
    <col min="12" max="15" width="10.83203125" style="8"/>
    <col min="16" max="16" width="12.33203125" style="8" bestFit="1" customWidth="1"/>
    <col min="17" max="17" width="12.33203125" style="69" customWidth="1"/>
    <col min="18" max="22" width="12.33203125" style="8" customWidth="1"/>
    <col min="23" max="23" width="12.33203125" style="69" customWidth="1"/>
    <col min="24" max="28" width="12.33203125" style="8" customWidth="1"/>
    <col min="29" max="29" width="10.83203125" style="69"/>
    <col min="30" max="72" width="10.83203125" style="8"/>
    <col min="73" max="74" width="15.33203125" style="8" customWidth="1"/>
    <col min="75" max="76" width="10.83203125" style="8"/>
    <col min="77" max="77" width="19.33203125" style="8" customWidth="1"/>
    <col min="78" max="80" width="10.83203125" style="8"/>
    <col min="81" max="87" width="19.83203125" style="8" customWidth="1"/>
    <col min="88" max="16384" width="10.83203125" style="8"/>
  </cols>
  <sheetData>
    <row r="1" spans="1:87" ht="18">
      <c r="A1" s="232" t="s">
        <v>261</v>
      </c>
    </row>
    <row r="2" spans="1:87">
      <c r="A2" s="68" t="s">
        <v>262</v>
      </c>
    </row>
    <row r="3" spans="1:87">
      <c r="A3" s="233"/>
    </row>
    <row r="4" spans="1:87">
      <c r="B4" s="324"/>
      <c r="C4" s="324"/>
      <c r="D4" s="324"/>
      <c r="E4" s="324"/>
      <c r="F4" s="324"/>
      <c r="G4" s="324"/>
      <c r="H4" s="324"/>
      <c r="I4" s="324"/>
      <c r="J4" s="324"/>
    </row>
    <row r="5" spans="1:87">
      <c r="B5" s="324"/>
      <c r="C5" s="324"/>
      <c r="D5" s="324"/>
      <c r="E5" s="324"/>
      <c r="F5" s="324"/>
      <c r="G5" s="324"/>
      <c r="H5" s="324"/>
      <c r="I5" s="324"/>
      <c r="J5" s="324"/>
    </row>
    <row r="6" spans="1:87" ht="43" customHeight="1">
      <c r="B6" s="321" t="s">
        <v>2</v>
      </c>
      <c r="C6" s="322"/>
      <c r="D6" s="322"/>
      <c r="E6" s="322"/>
      <c r="F6" s="322"/>
      <c r="G6" s="322"/>
      <c r="H6" s="322"/>
      <c r="I6" s="322"/>
      <c r="J6" s="322"/>
      <c r="K6" s="322"/>
      <c r="L6" s="322"/>
      <c r="M6" s="322"/>
      <c r="N6" s="322"/>
      <c r="O6" s="322"/>
      <c r="P6" s="323"/>
      <c r="Q6" s="321" t="s">
        <v>176</v>
      </c>
      <c r="R6" s="322"/>
      <c r="S6" s="322"/>
      <c r="T6" s="322"/>
      <c r="U6" s="322"/>
      <c r="V6" s="323"/>
      <c r="W6" s="321" t="s">
        <v>258</v>
      </c>
      <c r="X6" s="322"/>
      <c r="Y6" s="322"/>
      <c r="Z6" s="322"/>
      <c r="AA6" s="322"/>
      <c r="AB6" s="323"/>
      <c r="AC6" s="321" t="s">
        <v>259</v>
      </c>
      <c r="AD6" s="322"/>
      <c r="AE6" s="322"/>
      <c r="AF6" s="322"/>
      <c r="AG6" s="323"/>
      <c r="AH6" s="321" t="s">
        <v>173</v>
      </c>
      <c r="AI6" s="322"/>
      <c r="AJ6" s="322"/>
      <c r="AK6" s="322"/>
      <c r="AL6" s="322"/>
      <c r="AM6" s="322"/>
      <c r="AN6" s="322"/>
      <c r="AO6" s="322"/>
      <c r="AP6" s="322"/>
      <c r="AQ6" s="322"/>
      <c r="AR6" s="322"/>
      <c r="AS6" s="322"/>
      <c r="AT6" s="322"/>
      <c r="AU6" s="322"/>
      <c r="AV6" s="323"/>
      <c r="AW6" s="321" t="s">
        <v>176</v>
      </c>
      <c r="AX6" s="322"/>
      <c r="AY6" s="322"/>
      <c r="AZ6" s="322"/>
      <c r="BA6" s="322"/>
      <c r="BB6" s="323"/>
      <c r="BC6" s="321" t="s">
        <v>258</v>
      </c>
      <c r="BD6" s="322"/>
      <c r="BE6" s="322"/>
      <c r="BF6" s="322"/>
      <c r="BG6" s="322"/>
      <c r="BH6" s="323"/>
      <c r="BI6" s="321" t="s">
        <v>254</v>
      </c>
      <c r="BJ6" s="322"/>
      <c r="BK6" s="322"/>
      <c r="BL6" s="322"/>
      <c r="BM6" s="323"/>
      <c r="BN6" s="321" t="s">
        <v>175</v>
      </c>
      <c r="BO6" s="322"/>
      <c r="BP6" s="323"/>
      <c r="BQ6" s="321" t="s">
        <v>174</v>
      </c>
      <c r="BR6" s="322"/>
      <c r="BS6" s="323"/>
      <c r="BT6" s="325" t="s">
        <v>301</v>
      </c>
      <c r="BU6" s="326"/>
      <c r="BV6" s="326"/>
      <c r="BW6" s="326"/>
      <c r="BX6" s="327"/>
      <c r="BY6" s="316" t="s">
        <v>302</v>
      </c>
      <c r="CB6" s="319" t="s">
        <v>280</v>
      </c>
      <c r="CC6" s="319" t="s">
        <v>342</v>
      </c>
      <c r="CD6" s="319" t="s">
        <v>337</v>
      </c>
      <c r="CE6" s="319" t="s">
        <v>338</v>
      </c>
      <c r="CF6" s="319" t="s">
        <v>339</v>
      </c>
      <c r="CG6" s="319" t="s">
        <v>343</v>
      </c>
      <c r="CH6" s="319" t="s">
        <v>344</v>
      </c>
      <c r="CI6" s="319" t="s">
        <v>345</v>
      </c>
    </row>
    <row r="7" spans="1:87" ht="40" customHeight="1">
      <c r="A7" s="9"/>
      <c r="B7" s="316" t="s">
        <v>166</v>
      </c>
      <c r="C7" s="314" t="s">
        <v>167</v>
      </c>
      <c r="D7" s="314" t="s">
        <v>287</v>
      </c>
      <c r="E7" s="314" t="s">
        <v>285</v>
      </c>
      <c r="F7" s="314" t="s">
        <v>340</v>
      </c>
      <c r="G7" s="314" t="s">
        <v>341</v>
      </c>
      <c r="H7" s="314" t="s">
        <v>169</v>
      </c>
      <c r="I7" s="314" t="s">
        <v>170</v>
      </c>
      <c r="J7" s="314" t="s">
        <v>165</v>
      </c>
      <c r="K7" s="314" t="s">
        <v>171</v>
      </c>
      <c r="L7" s="314" t="s">
        <v>164</v>
      </c>
      <c r="M7" s="314" t="s">
        <v>1</v>
      </c>
      <c r="N7" s="314" t="s">
        <v>0</v>
      </c>
      <c r="O7" s="314" t="s">
        <v>3</v>
      </c>
      <c r="P7" s="314" t="s">
        <v>4</v>
      </c>
      <c r="Q7" s="316" t="s">
        <v>166</v>
      </c>
      <c r="R7" s="314" t="s">
        <v>169</v>
      </c>
      <c r="S7" s="314" t="s">
        <v>170</v>
      </c>
      <c r="T7" s="314" t="s">
        <v>165</v>
      </c>
      <c r="U7" s="314" t="s">
        <v>171</v>
      </c>
      <c r="V7" s="314" t="s">
        <v>164</v>
      </c>
      <c r="W7" s="316" t="s">
        <v>166</v>
      </c>
      <c r="X7" s="314" t="s">
        <v>169</v>
      </c>
      <c r="Y7" s="314" t="s">
        <v>170</v>
      </c>
      <c r="Z7" s="314" t="s">
        <v>165</v>
      </c>
      <c r="AA7" s="314" t="s">
        <v>171</v>
      </c>
      <c r="AB7" s="314" t="s">
        <v>164</v>
      </c>
      <c r="AC7" s="314" t="s">
        <v>169</v>
      </c>
      <c r="AD7" s="314" t="s">
        <v>170</v>
      </c>
      <c r="AE7" s="314" t="s">
        <v>165</v>
      </c>
      <c r="AF7" s="314" t="s">
        <v>171</v>
      </c>
      <c r="AG7" s="314" t="s">
        <v>164</v>
      </c>
      <c r="AH7" s="316" t="s">
        <v>166</v>
      </c>
      <c r="AI7" s="314" t="s">
        <v>169</v>
      </c>
      <c r="AJ7" s="314" t="s">
        <v>170</v>
      </c>
      <c r="AK7" s="314" t="s">
        <v>167</v>
      </c>
      <c r="AL7" s="314" t="s">
        <v>287</v>
      </c>
      <c r="AM7" s="314" t="s">
        <v>285</v>
      </c>
      <c r="AN7" s="314" t="s">
        <v>340</v>
      </c>
      <c r="AO7" s="314" t="s">
        <v>341</v>
      </c>
      <c r="AP7" s="314" t="s">
        <v>165</v>
      </c>
      <c r="AQ7" s="314" t="s">
        <v>171</v>
      </c>
      <c r="AR7" s="314" t="s">
        <v>164</v>
      </c>
      <c r="AS7" s="314" t="s">
        <v>1</v>
      </c>
      <c r="AT7" s="314" t="s">
        <v>0</v>
      </c>
      <c r="AU7" s="314" t="s">
        <v>3</v>
      </c>
      <c r="AV7" s="314" t="s">
        <v>4</v>
      </c>
      <c r="AW7" s="316" t="s">
        <v>166</v>
      </c>
      <c r="AX7" s="314" t="s">
        <v>169</v>
      </c>
      <c r="AY7" s="314" t="s">
        <v>170</v>
      </c>
      <c r="AZ7" s="314" t="s">
        <v>165</v>
      </c>
      <c r="BA7" s="314" t="s">
        <v>171</v>
      </c>
      <c r="BB7" s="314" t="s">
        <v>164</v>
      </c>
      <c r="BC7" s="316" t="s">
        <v>166</v>
      </c>
      <c r="BD7" s="314" t="s">
        <v>169</v>
      </c>
      <c r="BE7" s="314" t="s">
        <v>170</v>
      </c>
      <c r="BF7" s="314" t="s">
        <v>165</v>
      </c>
      <c r="BG7" s="314" t="s">
        <v>171</v>
      </c>
      <c r="BH7" s="314" t="s">
        <v>164</v>
      </c>
      <c r="BI7" s="314" t="s">
        <v>169</v>
      </c>
      <c r="BJ7" s="314" t="s">
        <v>170</v>
      </c>
      <c r="BK7" s="314" t="s">
        <v>165</v>
      </c>
      <c r="BL7" s="314" t="s">
        <v>171</v>
      </c>
      <c r="BM7" s="314" t="s">
        <v>164</v>
      </c>
      <c r="BN7" s="316" t="s">
        <v>166</v>
      </c>
      <c r="BO7" s="316" t="s">
        <v>178</v>
      </c>
      <c r="BP7" s="316" t="s">
        <v>177</v>
      </c>
      <c r="BQ7" s="316" t="s">
        <v>166</v>
      </c>
      <c r="BR7" s="316" t="s">
        <v>178</v>
      </c>
      <c r="BS7" s="316" t="s">
        <v>177</v>
      </c>
      <c r="BT7" s="316" t="s">
        <v>298</v>
      </c>
      <c r="BU7" s="316" t="s">
        <v>299</v>
      </c>
      <c r="BV7" s="316" t="s">
        <v>300</v>
      </c>
      <c r="BW7" s="316" t="s">
        <v>178</v>
      </c>
      <c r="BX7" s="316" t="s">
        <v>177</v>
      </c>
      <c r="BY7" s="320"/>
      <c r="CB7" s="319"/>
      <c r="CC7" s="319"/>
      <c r="CD7" s="319"/>
      <c r="CE7" s="319"/>
      <c r="CF7" s="319"/>
      <c r="CG7" s="319"/>
      <c r="CH7" s="319"/>
      <c r="CI7" s="319"/>
    </row>
    <row r="8" spans="1:87" ht="47" customHeight="1">
      <c r="A8" s="10" t="s">
        <v>5</v>
      </c>
      <c r="B8" s="320"/>
      <c r="C8" s="318"/>
      <c r="D8" s="318"/>
      <c r="E8" s="318"/>
      <c r="F8" s="318"/>
      <c r="G8" s="315"/>
      <c r="H8" s="315"/>
      <c r="I8" s="315"/>
      <c r="J8" s="315"/>
      <c r="K8" s="315"/>
      <c r="L8" s="315"/>
      <c r="M8" s="315"/>
      <c r="N8" s="315"/>
      <c r="O8" s="315"/>
      <c r="P8" s="315"/>
      <c r="Q8" s="317"/>
      <c r="R8" s="315"/>
      <c r="S8" s="315"/>
      <c r="T8" s="315"/>
      <c r="U8" s="315"/>
      <c r="V8" s="315"/>
      <c r="W8" s="317"/>
      <c r="X8" s="315"/>
      <c r="Y8" s="315"/>
      <c r="Z8" s="315"/>
      <c r="AA8" s="315"/>
      <c r="AB8" s="315"/>
      <c r="AC8" s="315"/>
      <c r="AD8" s="315"/>
      <c r="AE8" s="315"/>
      <c r="AF8" s="315"/>
      <c r="AG8" s="315"/>
      <c r="AH8" s="317"/>
      <c r="AI8" s="315"/>
      <c r="AJ8" s="315"/>
      <c r="AK8" s="318"/>
      <c r="AL8" s="318"/>
      <c r="AM8" s="318"/>
      <c r="AN8" s="318"/>
      <c r="AO8" s="315"/>
      <c r="AP8" s="315"/>
      <c r="AQ8" s="315"/>
      <c r="AR8" s="315"/>
      <c r="AS8" s="315"/>
      <c r="AT8" s="315"/>
      <c r="AU8" s="315"/>
      <c r="AV8" s="315"/>
      <c r="AW8" s="317"/>
      <c r="AX8" s="315"/>
      <c r="AY8" s="315"/>
      <c r="AZ8" s="315"/>
      <c r="BA8" s="315"/>
      <c r="BB8" s="315"/>
      <c r="BC8" s="317"/>
      <c r="BD8" s="315"/>
      <c r="BE8" s="315"/>
      <c r="BF8" s="315"/>
      <c r="BG8" s="315"/>
      <c r="BH8" s="315"/>
      <c r="BI8" s="315"/>
      <c r="BJ8" s="315"/>
      <c r="BK8" s="315"/>
      <c r="BL8" s="315"/>
      <c r="BM8" s="315"/>
      <c r="BN8" s="317"/>
      <c r="BO8" s="317"/>
      <c r="BP8" s="317"/>
      <c r="BQ8" s="317"/>
      <c r="BR8" s="317"/>
      <c r="BS8" s="317"/>
      <c r="BT8" s="317"/>
      <c r="BU8" s="317"/>
      <c r="BV8" s="317"/>
      <c r="BW8" s="317"/>
      <c r="BX8" s="317"/>
      <c r="BY8" s="276" t="s">
        <v>303</v>
      </c>
      <c r="CB8" s="319"/>
      <c r="CC8" s="319"/>
      <c r="CD8" s="319"/>
      <c r="CE8" s="319"/>
      <c r="CF8" s="319"/>
      <c r="CG8" s="319"/>
      <c r="CH8" s="319"/>
      <c r="CI8" s="319"/>
    </row>
    <row r="9" spans="1:87" ht="14">
      <c r="A9" s="9">
        <v>1990</v>
      </c>
      <c r="B9" s="70">
        <v>11655.7731</v>
      </c>
      <c r="C9" s="85">
        <v>5889.2606999999998</v>
      </c>
      <c r="D9" s="85">
        <v>15536.691000000001</v>
      </c>
      <c r="E9" s="85">
        <v>9170.3531999999996</v>
      </c>
      <c r="F9" s="85">
        <v>10387.7685</v>
      </c>
      <c r="G9" s="85">
        <v>6019.4242999999997</v>
      </c>
      <c r="H9" s="85">
        <v>9507.1678522126113</v>
      </c>
      <c r="I9" s="85">
        <v>84939.504484973921</v>
      </c>
      <c r="J9" s="85">
        <v>15536.691000000001</v>
      </c>
      <c r="K9" s="85">
        <v>14617.1754</v>
      </c>
      <c r="L9" s="85">
        <v>19776.342599716394</v>
      </c>
      <c r="M9" s="84">
        <v>32271.812300000001</v>
      </c>
      <c r="N9" s="84">
        <v>28125.6528</v>
      </c>
      <c r="O9" s="84">
        <v>21577.4712</v>
      </c>
      <c r="P9" s="240">
        <f t="shared" ref="P9:P16" si="0">AVERAGE(M9:O9)</f>
        <v>27324.978766666667</v>
      </c>
      <c r="Q9" s="79">
        <v>0</v>
      </c>
      <c r="R9" s="71"/>
      <c r="S9" s="71" t="s">
        <v>172</v>
      </c>
      <c r="T9" s="71" t="s">
        <v>172</v>
      </c>
      <c r="U9" s="71" t="s">
        <v>172</v>
      </c>
      <c r="V9" s="72" t="s">
        <v>172</v>
      </c>
      <c r="W9" s="70"/>
      <c r="X9" s="71"/>
      <c r="Y9" s="71"/>
      <c r="Z9" s="71"/>
      <c r="AA9" s="71"/>
      <c r="AB9" s="72"/>
      <c r="AC9" s="212">
        <f>$B9/H9</f>
        <v>1.2259984551852992</v>
      </c>
      <c r="AD9" s="212">
        <f t="shared" ref="AD9:AG9" si="1">$B9/I9</f>
        <v>0.13722440660178262</v>
      </c>
      <c r="AE9" s="212">
        <f t="shared" si="1"/>
        <v>0.75020949441550966</v>
      </c>
      <c r="AF9" s="212">
        <f t="shared" si="1"/>
        <v>0.7974025610994584</v>
      </c>
      <c r="AG9" s="212">
        <f t="shared" si="1"/>
        <v>0.58937961057405797</v>
      </c>
      <c r="AH9" s="94">
        <v>8153.8503000000001</v>
      </c>
      <c r="AI9" s="88">
        <v>3414.9350399095079</v>
      </c>
      <c r="AJ9" s="88">
        <v>40361.25474276999</v>
      </c>
      <c r="AK9">
        <v>3453.3029000000001</v>
      </c>
      <c r="AL9">
        <v>4928.6579000000002</v>
      </c>
      <c r="AM9">
        <v>2681.8316</v>
      </c>
      <c r="AN9">
        <v>5575.0659999999998</v>
      </c>
      <c r="AO9">
        <v>4631.6189000000004</v>
      </c>
      <c r="AP9" s="88">
        <v>5593.7948999999999</v>
      </c>
      <c r="AQ9" s="88">
        <v>7466.2191999999995</v>
      </c>
      <c r="AR9" s="88">
        <v>8699.6931017735478</v>
      </c>
      <c r="AS9" s="88">
        <v>33312.6875</v>
      </c>
      <c r="AT9" s="88">
        <v>30165.144499999999</v>
      </c>
      <c r="AU9" s="88">
        <v>24207.733499999998</v>
      </c>
      <c r="AV9" s="89">
        <f t="shared" ref="AV9:AV35" si="2">AVERAGE(AS9:AU9)</f>
        <v>29228.521833333332</v>
      </c>
      <c r="AW9" s="79">
        <v>0</v>
      </c>
      <c r="AX9" s="71"/>
      <c r="AY9" s="71" t="s">
        <v>172</v>
      </c>
      <c r="AZ9" s="71" t="s">
        <v>172</v>
      </c>
      <c r="BA9" s="71" t="s">
        <v>172</v>
      </c>
      <c r="BB9" s="72" t="s">
        <v>172</v>
      </c>
      <c r="BC9" s="70"/>
      <c r="BD9" s="71"/>
      <c r="BE9" s="71"/>
      <c r="BF9" s="71"/>
      <c r="BG9" s="71"/>
      <c r="BH9" s="72"/>
      <c r="BI9" s="225">
        <f t="shared" ref="BI9:BI34" si="3">$AH9/AI9</f>
        <v>2.3877029005553405</v>
      </c>
      <c r="BJ9" s="212">
        <f t="shared" ref="BJ9:BJ34" si="4">$AH9/AJ9</f>
        <v>0.20202172484393882</v>
      </c>
      <c r="BK9" s="212">
        <f t="shared" ref="BK9:BK34" si="5">$AH9/AP9</f>
        <v>1.4576598616441945</v>
      </c>
      <c r="BL9" s="212">
        <f t="shared" ref="BL9:BL34" si="6">$AH9/AQ9</f>
        <v>1.0920989702525745</v>
      </c>
      <c r="BM9" s="215">
        <f t="shared" ref="BM9:BM34" si="7">$AH9/AR9</f>
        <v>0.93725723477966472</v>
      </c>
      <c r="BN9" s="101">
        <v>2703019</v>
      </c>
      <c r="BO9" s="97"/>
      <c r="BP9" s="61"/>
      <c r="BQ9" s="226">
        <v>1505512</v>
      </c>
      <c r="BR9" s="97"/>
      <c r="BS9" s="106"/>
      <c r="BT9" s="108">
        <v>2068.9493249979801</v>
      </c>
      <c r="BU9" s="109">
        <v>12.2757196293212</v>
      </c>
      <c r="BV9" s="229">
        <v>17.547906536800099</v>
      </c>
      <c r="BW9" s="97"/>
      <c r="BX9" s="106"/>
      <c r="BY9" s="277">
        <v>15.501848386311099</v>
      </c>
      <c r="CB9">
        <v>1950</v>
      </c>
      <c r="CC9">
        <v>11276.1913</v>
      </c>
      <c r="CD9">
        <v>1524.8577</v>
      </c>
      <c r="CE9">
        <v>891.96550000000002</v>
      </c>
      <c r="CF9">
        <v>837.48879999999997</v>
      </c>
      <c r="CG9">
        <v>2726.1995000000002</v>
      </c>
      <c r="CH9">
        <v>5702.8716000000004</v>
      </c>
      <c r="CI9">
        <v>1216.3052</v>
      </c>
    </row>
    <row r="10" spans="1:87" ht="14">
      <c r="A10" s="9">
        <v>1991</v>
      </c>
      <c r="B10" s="95">
        <v>15282.8809</v>
      </c>
      <c r="C10" s="90">
        <v>5977.5106999999998</v>
      </c>
      <c r="D10" s="90">
        <v>4160.5766999999996</v>
      </c>
      <c r="E10" s="90">
        <v>9567.6911999999993</v>
      </c>
      <c r="F10" s="90">
        <v>9539.9670999999998</v>
      </c>
      <c r="G10" s="90">
        <v>5412.4381000000003</v>
      </c>
      <c r="H10" s="83">
        <v>8037.841264429514</v>
      </c>
      <c r="I10" s="83">
        <v>85081.997284939367</v>
      </c>
      <c r="J10" s="83">
        <v>4160.5766999999996</v>
      </c>
      <c r="K10" s="83">
        <v>14237.719499999999</v>
      </c>
      <c r="L10" s="83">
        <v>19471.245651075151</v>
      </c>
      <c r="M10" s="82">
        <v>29283.787799999998</v>
      </c>
      <c r="N10" s="82">
        <v>27936.159199999998</v>
      </c>
      <c r="O10" s="82">
        <v>21660.150900000001</v>
      </c>
      <c r="P10" s="241">
        <f t="shared" si="0"/>
        <v>26293.365966666664</v>
      </c>
      <c r="Q10" s="80">
        <f t="shared" ref="Q10:Q35" si="8">(B10-B9)/B9</f>
        <v>0.31118551887390461</v>
      </c>
      <c r="R10" s="74">
        <f t="shared" ref="R10:R34" si="9">(H10-H9)/H9</f>
        <v>-0.15454934746325527</v>
      </c>
      <c r="S10" s="74">
        <f t="shared" ref="S10:S34" si="10">(I10-I9)/I9</f>
        <v>1.6775798355481801E-3</v>
      </c>
      <c r="T10" s="74">
        <f t="shared" ref="T10:T34" si="11">(J10-J9)/J9</f>
        <v>-0.73220959984336442</v>
      </c>
      <c r="U10" s="74">
        <f t="shared" ref="U10:U34" si="12">(K10-K9)/K9</f>
        <v>-2.5959591344850444E-2</v>
      </c>
      <c r="V10" s="75">
        <f t="shared" ref="V10:V34" si="13">(L10-L9)/L9</f>
        <v>-1.5427369702101465E-2</v>
      </c>
      <c r="W10" s="73"/>
      <c r="X10" s="74"/>
      <c r="Y10" s="74"/>
      <c r="Z10" s="74"/>
      <c r="AA10" s="74"/>
      <c r="AB10" s="75"/>
      <c r="AC10" s="213">
        <f t="shared" ref="AC10:AC35" si="14">$B10/H10</f>
        <v>1.9013663491505517</v>
      </c>
      <c r="AD10" s="59">
        <f t="shared" ref="AD10:AD35" si="15">$B10/I10</f>
        <v>0.17962531895928202</v>
      </c>
      <c r="AE10" s="59">
        <f t="shared" ref="AE10:AE35" si="16">$B10/J10</f>
        <v>3.6732602237569618</v>
      </c>
      <c r="AF10" s="59">
        <f t="shared" ref="AF10:AF35" si="17">$B10/K10</f>
        <v>1.0734079218234354</v>
      </c>
      <c r="AG10" s="65">
        <f t="shared" ref="AG10:AG35" si="18">$B10/L10</f>
        <v>0.78489487390120416</v>
      </c>
      <c r="AH10" s="95">
        <v>10691.2104</v>
      </c>
      <c r="AI10" s="90">
        <v>2978.809425747449</v>
      </c>
      <c r="AJ10" s="90">
        <v>40129.914436290484</v>
      </c>
      <c r="AK10">
        <v>3505.0502999999999</v>
      </c>
      <c r="AL10">
        <v>1319.8472999999999</v>
      </c>
      <c r="AM10">
        <v>2798.0315000000001</v>
      </c>
      <c r="AN10">
        <v>5120.0550000000003</v>
      </c>
      <c r="AO10">
        <v>4164.5761000000002</v>
      </c>
      <c r="AP10" s="90">
        <v>6207.1471000000001</v>
      </c>
      <c r="AQ10" s="90">
        <v>7272.3991999999998</v>
      </c>
      <c r="AR10" s="90">
        <v>8593.5752508978221</v>
      </c>
      <c r="AS10" s="90">
        <v>30228.289100000002</v>
      </c>
      <c r="AT10" s="90">
        <v>29961.910199999998</v>
      </c>
      <c r="AU10" s="90">
        <v>24300.4918</v>
      </c>
      <c r="AV10" s="91">
        <f t="shared" si="2"/>
        <v>28163.563699999999</v>
      </c>
      <c r="AW10" s="80">
        <f t="shared" ref="AW10:AW34" si="19">(AH10-AH9)/AH9</f>
        <v>0.31118551440661107</v>
      </c>
      <c r="AX10" s="74">
        <f t="shared" ref="AX10:AX34" si="20">(AI10-AI9)/AI9</f>
        <v>-0.12771124752452559</v>
      </c>
      <c r="AY10" s="74">
        <f t="shared" ref="AY10:AY34" si="21">(AJ10-AJ9)/AJ9</f>
        <v>-5.7317421857640887E-3</v>
      </c>
      <c r="AZ10" s="74">
        <f t="shared" ref="AZ10:AZ34" si="22">(AP10-AP9)/AP9</f>
        <v>0.10964867517756154</v>
      </c>
      <c r="BA10" s="74">
        <f t="shared" ref="BA10:BA34" si="23">(AQ10-AQ9)/AQ9</f>
        <v>-2.5959591435515277E-2</v>
      </c>
      <c r="BB10" s="75">
        <f t="shared" ref="BB10:BB34" si="24">(AR10-AR9)/AR9</f>
        <v>-1.2197884412048074E-2</v>
      </c>
      <c r="BC10" s="73"/>
      <c r="BD10" s="74"/>
      <c r="BE10" s="74"/>
      <c r="BF10" s="74"/>
      <c r="BG10" s="74"/>
      <c r="BH10" s="75"/>
      <c r="BI10" s="73">
        <f t="shared" si="3"/>
        <v>3.5890884148512923</v>
      </c>
      <c r="BJ10" s="59">
        <f t="shared" si="4"/>
        <v>0.26641498119745982</v>
      </c>
      <c r="BK10" s="59">
        <f t="shared" si="5"/>
        <v>1.7224032599452974</v>
      </c>
      <c r="BL10" s="59">
        <f t="shared" si="6"/>
        <v>1.4701077465604473</v>
      </c>
      <c r="BM10" s="65">
        <f t="shared" si="7"/>
        <v>1.244093417216894</v>
      </c>
      <c r="BN10" s="102">
        <v>2752473</v>
      </c>
      <c r="BO10" s="98"/>
      <c r="BP10" s="60"/>
      <c r="BQ10" s="227">
        <v>1547117</v>
      </c>
      <c r="BR10" s="98"/>
      <c r="BS10" s="107"/>
      <c r="BT10" s="110">
        <v>3977.0902793680298</v>
      </c>
      <c r="BU10" s="100">
        <v>16.540554199744602</v>
      </c>
      <c r="BV10" s="230">
        <v>23.644406024939901</v>
      </c>
      <c r="BW10" s="98"/>
      <c r="BX10" s="107"/>
      <c r="BY10" s="277">
        <v>51.538493429483481</v>
      </c>
      <c r="CB10">
        <v>1951</v>
      </c>
      <c r="CC10">
        <v>9777.8575999999994</v>
      </c>
      <c r="CD10">
        <v>1422.3155999999999</v>
      </c>
      <c r="CE10">
        <v>938.26790000000005</v>
      </c>
      <c r="CF10">
        <v>835.76530000000002</v>
      </c>
      <c r="CG10">
        <v>3001.9063999999998</v>
      </c>
      <c r="CH10">
        <v>5423.4059999999999</v>
      </c>
      <c r="CI10">
        <v>1289.2928999999999</v>
      </c>
    </row>
    <row r="11" spans="1:87" ht="14">
      <c r="A11" s="9">
        <v>1992</v>
      </c>
      <c r="B11" s="95">
        <v>13854.333699999999</v>
      </c>
      <c r="C11" s="90">
        <v>6689.5803999999998</v>
      </c>
      <c r="D11" s="90">
        <v>5729.8516</v>
      </c>
      <c r="E11" s="90">
        <v>9662.3346000000001</v>
      </c>
      <c r="F11" s="90">
        <v>10671.441999999999</v>
      </c>
      <c r="G11" s="90">
        <v>6642.0953</v>
      </c>
      <c r="H11" s="83">
        <v>8392.9763931880643</v>
      </c>
      <c r="I11" s="83">
        <v>86495.114603816866</v>
      </c>
      <c r="J11" s="83">
        <v>5729.8516</v>
      </c>
      <c r="K11" s="83">
        <v>14770.082200000001</v>
      </c>
      <c r="L11" s="83">
        <v>19989.656377338579</v>
      </c>
      <c r="M11" s="82">
        <v>29520.629300000001</v>
      </c>
      <c r="N11" s="82">
        <v>28168.9997</v>
      </c>
      <c r="O11" s="82">
        <v>21898.579300000001</v>
      </c>
      <c r="P11" s="241">
        <f t="shared" si="0"/>
        <v>26529.402766666666</v>
      </c>
      <c r="Q11" s="80">
        <f t="shared" si="8"/>
        <v>-9.3473685318060731E-2</v>
      </c>
      <c r="R11" s="74">
        <f t="shared" si="9"/>
        <v>4.4182898999281996E-2</v>
      </c>
      <c r="S11" s="74">
        <f t="shared" si="10"/>
        <v>1.6608887472927714E-2</v>
      </c>
      <c r="T11" s="74">
        <f t="shared" si="11"/>
        <v>0.37717725525886842</v>
      </c>
      <c r="U11" s="74">
        <f t="shared" si="12"/>
        <v>3.7391009143002259E-2</v>
      </c>
      <c r="V11" s="75">
        <f t="shared" si="13"/>
        <v>2.6624425347681988E-2</v>
      </c>
      <c r="W11" s="73"/>
      <c r="X11" s="74"/>
      <c r="Y11" s="74"/>
      <c r="Z11" s="74"/>
      <c r="AA11" s="74"/>
      <c r="AB11" s="75"/>
      <c r="AC11" s="213">
        <f t="shared" si="14"/>
        <v>1.6507056675680036</v>
      </c>
      <c r="AD11" s="59">
        <f t="shared" si="15"/>
        <v>0.16017475395527869</v>
      </c>
      <c r="AE11" s="59">
        <f t="shared" si="16"/>
        <v>2.41792190569124</v>
      </c>
      <c r="AF11" s="59">
        <f t="shared" si="17"/>
        <v>0.93799976956120112</v>
      </c>
      <c r="AG11" s="65">
        <f t="shared" si="18"/>
        <v>0.69307513038123392</v>
      </c>
      <c r="AH11" s="95">
        <v>9691.8636000000006</v>
      </c>
      <c r="AI11" s="90">
        <v>3119.3477117332463</v>
      </c>
      <c r="AJ11" s="90">
        <v>40823.038575064311</v>
      </c>
      <c r="AK11">
        <v>3922.5886</v>
      </c>
      <c r="AL11">
        <v>1817.6636000000001</v>
      </c>
      <c r="AM11">
        <v>2825.7094999999999</v>
      </c>
      <c r="AN11">
        <v>5727.3122000000003</v>
      </c>
      <c r="AO11">
        <v>5110.7303000000002</v>
      </c>
      <c r="AP11" s="90">
        <v>6341.5582000000004</v>
      </c>
      <c r="AQ11" s="90">
        <v>7544.3215</v>
      </c>
      <c r="AR11" s="90">
        <v>8826.7557282271391</v>
      </c>
      <c r="AS11" s="90">
        <v>30472.769499999999</v>
      </c>
      <c r="AT11" s="90">
        <v>30211.6348</v>
      </c>
      <c r="AU11" s="90">
        <v>24567.984199999999</v>
      </c>
      <c r="AV11" s="91">
        <f t="shared" si="2"/>
        <v>28417.462833333335</v>
      </c>
      <c r="AW11" s="80">
        <f t="shared" si="19"/>
        <v>-9.3473681894802041E-2</v>
      </c>
      <c r="AX11" s="74">
        <f t="shared" si="20"/>
        <v>4.717934781965219E-2</v>
      </c>
      <c r="AY11" s="74">
        <f t="shared" si="21"/>
        <v>1.7272006394985405E-2</v>
      </c>
      <c r="AZ11" s="74">
        <f t="shared" si="22"/>
        <v>2.1654247568903315E-2</v>
      </c>
      <c r="BA11" s="74">
        <f t="shared" si="23"/>
        <v>3.7391002958143467E-2</v>
      </c>
      <c r="BB11" s="75">
        <f t="shared" si="24"/>
        <v>2.7134280031463651E-2</v>
      </c>
      <c r="BC11" s="73"/>
      <c r="BD11" s="74"/>
      <c r="BE11" s="74"/>
      <c r="BF11" s="74"/>
      <c r="BG11" s="74"/>
      <c r="BH11" s="75"/>
      <c r="BI11" s="73">
        <f t="shared" si="3"/>
        <v>3.1070161122290454</v>
      </c>
      <c r="BJ11" s="59">
        <f t="shared" si="4"/>
        <v>0.23741161702549068</v>
      </c>
      <c r="BK11" s="59">
        <f t="shared" si="5"/>
        <v>1.5283094933986414</v>
      </c>
      <c r="BL11" s="59">
        <f t="shared" si="6"/>
        <v>1.2846567580663153</v>
      </c>
      <c r="BM11" s="65">
        <f t="shared" si="7"/>
        <v>1.0980097216247107</v>
      </c>
      <c r="BN11" s="102">
        <v>2821868</v>
      </c>
      <c r="BO11" s="98"/>
      <c r="BP11" s="60"/>
      <c r="BQ11" s="227">
        <v>1600866</v>
      </c>
      <c r="BR11" s="98"/>
      <c r="BS11" s="107"/>
      <c r="BT11" s="110">
        <v>8672.0725144088701</v>
      </c>
      <c r="BU11" s="100">
        <v>15.515374572258301</v>
      </c>
      <c r="BV11" s="230">
        <v>22.178931345672101</v>
      </c>
      <c r="BW11" s="98"/>
      <c r="BX11" s="107"/>
      <c r="BY11" s="277">
        <v>119.98928758328486</v>
      </c>
      <c r="CB11">
        <v>1952</v>
      </c>
      <c r="CC11">
        <v>10222.106299999999</v>
      </c>
      <c r="CD11">
        <v>1782.6213</v>
      </c>
      <c r="CE11">
        <v>1015.0504</v>
      </c>
      <c r="CF11">
        <v>827.35640000000001</v>
      </c>
      <c r="CG11">
        <v>3286.9769000000001</v>
      </c>
      <c r="CH11">
        <v>5326.9620999999997</v>
      </c>
      <c r="CI11">
        <v>1339.4781</v>
      </c>
    </row>
    <row r="12" spans="1:87" ht="14">
      <c r="A12" s="9">
        <v>1993</v>
      </c>
      <c r="B12" s="95">
        <v>13840.8613</v>
      </c>
      <c r="C12" s="90">
        <v>6740.3395</v>
      </c>
      <c r="D12" s="90">
        <v>8861.8605000000007</v>
      </c>
      <c r="E12" s="90">
        <v>10053.524799999999</v>
      </c>
      <c r="F12" s="90">
        <v>10521.264300000001</v>
      </c>
      <c r="G12" s="90">
        <v>7010.0703000000003</v>
      </c>
      <c r="H12" s="83">
        <v>9075.9065747077475</v>
      </c>
      <c r="I12" s="83">
        <v>84353.352398961681</v>
      </c>
      <c r="J12" s="83">
        <v>8861.8605000000007</v>
      </c>
      <c r="K12" s="83">
        <v>15589.0689</v>
      </c>
      <c r="L12" s="83">
        <v>20113.666744767979</v>
      </c>
      <c r="M12" s="82">
        <v>28750.038199999999</v>
      </c>
      <c r="N12" s="82">
        <v>27694.111400000002</v>
      </c>
      <c r="O12" s="82">
        <v>22297.911199999999</v>
      </c>
      <c r="P12" s="241">
        <f t="shared" si="0"/>
        <v>26247.353600000002</v>
      </c>
      <c r="Q12" s="80">
        <f t="shared" si="8"/>
        <v>-9.7243218560548624E-4</v>
      </c>
      <c r="R12" s="74">
        <f t="shared" si="9"/>
        <v>8.136924846755976E-2</v>
      </c>
      <c r="S12" s="74">
        <f t="shared" si="10"/>
        <v>-2.4761655206370161E-2</v>
      </c>
      <c r="T12" s="74">
        <f t="shared" si="11"/>
        <v>0.54661256846512407</v>
      </c>
      <c r="U12" s="74">
        <f t="shared" si="12"/>
        <v>5.5449027900467573E-2</v>
      </c>
      <c r="V12" s="75">
        <f t="shared" si="13"/>
        <v>6.203726821937058E-3</v>
      </c>
      <c r="W12" s="73"/>
      <c r="X12" s="74"/>
      <c r="Y12" s="74"/>
      <c r="Z12" s="74"/>
      <c r="AA12" s="74"/>
      <c r="AB12" s="75"/>
      <c r="AC12" s="213">
        <f t="shared" si="14"/>
        <v>1.5250114339619774</v>
      </c>
      <c r="AD12" s="59">
        <f t="shared" si="15"/>
        <v>0.16408193517357314</v>
      </c>
      <c r="AE12" s="59">
        <f t="shared" si="16"/>
        <v>1.5618459915951057</v>
      </c>
      <c r="AF12" s="59">
        <f t="shared" si="17"/>
        <v>0.88785683024340223</v>
      </c>
      <c r="AG12" s="65">
        <f t="shared" si="18"/>
        <v>0.68813217776914404</v>
      </c>
      <c r="AH12" s="95">
        <v>9682.4388999999992</v>
      </c>
      <c r="AI12" s="90">
        <v>3342.9027758232837</v>
      </c>
      <c r="AJ12" s="90">
        <v>39943.258511254644</v>
      </c>
      <c r="AK12">
        <v>3952.3524000000002</v>
      </c>
      <c r="AL12">
        <v>2811.2213999999999</v>
      </c>
      <c r="AM12">
        <v>2940.1115</v>
      </c>
      <c r="AN12">
        <v>5646.7124999999996</v>
      </c>
      <c r="AO12">
        <v>5393.8670000000002</v>
      </c>
      <c r="AP12" s="90">
        <v>6099.3208999999997</v>
      </c>
      <c r="AQ12" s="90">
        <v>7962.6468000000004</v>
      </c>
      <c r="AR12" s="90">
        <v>8879.565592282941</v>
      </c>
      <c r="AS12" s="90">
        <v>29677.324199999999</v>
      </c>
      <c r="AT12" s="90">
        <v>29702.3105</v>
      </c>
      <c r="AU12" s="90">
        <v>25015.9941</v>
      </c>
      <c r="AV12" s="91">
        <f t="shared" si="2"/>
        <v>28131.876266666663</v>
      </c>
      <c r="AW12" s="80">
        <f t="shared" si="19"/>
        <v>-9.7243423855050888E-4</v>
      </c>
      <c r="AX12" s="74">
        <f t="shared" si="20"/>
        <v>7.1667247370066481E-2</v>
      </c>
      <c r="AY12" s="74">
        <f t="shared" si="21"/>
        <v>-2.1551067596106324E-2</v>
      </c>
      <c r="AZ12" s="74">
        <f t="shared" si="22"/>
        <v>-3.8198387897788379E-2</v>
      </c>
      <c r="BA12" s="74">
        <f t="shared" si="23"/>
        <v>5.5449028782773961E-2</v>
      </c>
      <c r="BB12" s="75">
        <f t="shared" si="24"/>
        <v>5.9829302726618879E-3</v>
      </c>
      <c r="BC12" s="73"/>
      <c r="BD12" s="74"/>
      <c r="BE12" s="74"/>
      <c r="BF12" s="74"/>
      <c r="BG12" s="74"/>
      <c r="BH12" s="75"/>
      <c r="BI12" s="73">
        <f t="shared" si="3"/>
        <v>2.8964165425407642</v>
      </c>
      <c r="BJ12" s="59">
        <f t="shared" si="4"/>
        <v>0.24240483277727126</v>
      </c>
      <c r="BK12" s="59">
        <f t="shared" si="5"/>
        <v>1.587461794312216</v>
      </c>
      <c r="BL12" s="59">
        <f t="shared" si="6"/>
        <v>1.2159824670359607</v>
      </c>
      <c r="BM12" s="65">
        <f t="shared" si="7"/>
        <v>1.0904180840124453</v>
      </c>
      <c r="BN12" s="102">
        <v>2900862</v>
      </c>
      <c r="BO12" s="98"/>
      <c r="BP12" s="60"/>
      <c r="BQ12" s="227">
        <v>1660854</v>
      </c>
      <c r="BR12" s="98"/>
      <c r="BS12" s="107"/>
      <c r="BT12" s="110">
        <v>11779.809497463</v>
      </c>
      <c r="BU12" s="100">
        <v>16.081117311998302</v>
      </c>
      <c r="BV12" s="230">
        <v>22.987649776901002</v>
      </c>
      <c r="BW12" s="98"/>
      <c r="BX12" s="107"/>
      <c r="BY12" s="277">
        <v>29.102128779834743</v>
      </c>
      <c r="CB12">
        <v>1953</v>
      </c>
      <c r="CC12">
        <v>11640.735699999999</v>
      </c>
      <c r="CD12">
        <v>1988.9775999999999</v>
      </c>
      <c r="CE12">
        <v>1447.1442</v>
      </c>
      <c r="CF12">
        <v>817.81039999999996</v>
      </c>
      <c r="CG12">
        <v>3568.8701000000001</v>
      </c>
      <c r="CH12">
        <v>5304.1282000000001</v>
      </c>
      <c r="CI12">
        <v>1381.8385000000001</v>
      </c>
    </row>
    <row r="13" spans="1:87" ht="14">
      <c r="A13" s="9">
        <v>1994</v>
      </c>
      <c r="B13" s="95">
        <v>15724.8806</v>
      </c>
      <c r="C13" s="90">
        <v>7360.799</v>
      </c>
      <c r="D13" s="90">
        <v>7998.277</v>
      </c>
      <c r="E13" s="90">
        <v>10344.6774</v>
      </c>
      <c r="F13" s="90">
        <v>10335.511399999999</v>
      </c>
      <c r="G13" s="90">
        <v>6306.6046999999999</v>
      </c>
      <c r="H13" s="83">
        <v>9178.4897922080709</v>
      </c>
      <c r="I13" s="83">
        <v>82356.242100866104</v>
      </c>
      <c r="J13" s="83">
        <v>7998.277</v>
      </c>
      <c r="K13" s="83">
        <v>14007.134</v>
      </c>
      <c r="L13" s="83">
        <v>19362.084157110115</v>
      </c>
      <c r="M13" s="82">
        <v>29237.6774</v>
      </c>
      <c r="N13" s="82">
        <v>28088.637599999998</v>
      </c>
      <c r="O13" s="82">
        <v>23134.562699999999</v>
      </c>
      <c r="P13" s="241">
        <f t="shared" si="0"/>
        <v>26820.292566666667</v>
      </c>
      <c r="Q13" s="80">
        <f t="shared" si="8"/>
        <v>0.1361200910235261</v>
      </c>
      <c r="R13" s="74">
        <f t="shared" si="9"/>
        <v>1.1302806684480074E-2</v>
      </c>
      <c r="S13" s="74">
        <f t="shared" si="10"/>
        <v>-2.3675529677231411E-2</v>
      </c>
      <c r="T13" s="74">
        <f t="shared" si="11"/>
        <v>-9.7449457706990594E-2</v>
      </c>
      <c r="U13" s="74">
        <f t="shared" si="12"/>
        <v>-0.10147718957095636</v>
      </c>
      <c r="V13" s="75">
        <f t="shared" si="13"/>
        <v>-3.7366761475918726E-2</v>
      </c>
      <c r="W13" s="73"/>
      <c r="X13" s="74"/>
      <c r="Y13" s="74"/>
      <c r="Z13" s="74"/>
      <c r="AA13" s="74"/>
      <c r="AB13" s="75"/>
      <c r="AC13" s="213">
        <f t="shared" si="14"/>
        <v>1.7132318013089016</v>
      </c>
      <c r="AD13" s="59">
        <f t="shared" si="15"/>
        <v>0.19093732543965394</v>
      </c>
      <c r="AE13" s="59">
        <f t="shared" si="16"/>
        <v>1.9660335094671015</v>
      </c>
      <c r="AF13" s="59">
        <f t="shared" si="17"/>
        <v>1.1226336950870892</v>
      </c>
      <c r="AG13" s="65">
        <f t="shared" si="18"/>
        <v>0.81214813820678144</v>
      </c>
      <c r="AH13" s="95">
        <v>11000.4133</v>
      </c>
      <c r="AI13" s="90">
        <v>3410.9200745694188</v>
      </c>
      <c r="AJ13" s="90">
        <v>39259.755711982631</v>
      </c>
      <c r="AK13">
        <v>4316.1731</v>
      </c>
      <c r="AL13">
        <v>2537.2694000000001</v>
      </c>
      <c r="AM13">
        <v>3025.2577999999999</v>
      </c>
      <c r="AN13">
        <v>5547.0198</v>
      </c>
      <c r="AO13">
        <v>4852.5884999999998</v>
      </c>
      <c r="AP13" s="90">
        <v>5783.0875999999998</v>
      </c>
      <c r="AQ13" s="90">
        <v>7154.6198000000004</v>
      </c>
      <c r="AR13" s="90">
        <v>8564.2314820442025</v>
      </c>
      <c r="AS13" s="90">
        <v>30180.6914</v>
      </c>
      <c r="AT13" s="90">
        <v>30125.445299999999</v>
      </c>
      <c r="AU13" s="90">
        <v>25954.632300000001</v>
      </c>
      <c r="AV13" s="91">
        <f t="shared" si="2"/>
        <v>28753.589666666667</v>
      </c>
      <c r="AW13" s="80">
        <f t="shared" si="19"/>
        <v>0.13612008437254389</v>
      </c>
      <c r="AX13" s="74">
        <f t="shared" si="20"/>
        <v>2.0346777428902025E-2</v>
      </c>
      <c r="AY13" s="74">
        <f t="shared" si="21"/>
        <v>-1.7111843769066205E-2</v>
      </c>
      <c r="AZ13" s="74">
        <f t="shared" si="22"/>
        <v>-5.1847296639204517E-2</v>
      </c>
      <c r="BA13" s="74">
        <f t="shared" si="23"/>
        <v>-0.1014771872086553</v>
      </c>
      <c r="BB13" s="75">
        <f t="shared" si="24"/>
        <v>-3.5512335255768517E-2</v>
      </c>
      <c r="BC13" s="73"/>
      <c r="BD13" s="74"/>
      <c r="BE13" s="74"/>
      <c r="BF13" s="74"/>
      <c r="BG13" s="74"/>
      <c r="BH13" s="75"/>
      <c r="BI13" s="73">
        <f t="shared" si="3"/>
        <v>3.2250574799494971</v>
      </c>
      <c r="BJ13" s="59">
        <f t="shared" si="4"/>
        <v>0.28019566348556058</v>
      </c>
      <c r="BK13" s="59">
        <f t="shared" si="5"/>
        <v>1.902169578064147</v>
      </c>
      <c r="BL13" s="59">
        <f t="shared" si="6"/>
        <v>1.5375259073864413</v>
      </c>
      <c r="BM13" s="65">
        <f t="shared" si="7"/>
        <v>1.284460061952261</v>
      </c>
      <c r="BN13" s="102">
        <v>2974647</v>
      </c>
      <c r="BO13" s="98"/>
      <c r="BP13" s="60"/>
      <c r="BQ13" s="227">
        <v>1719777</v>
      </c>
      <c r="BR13" s="98"/>
      <c r="BS13" s="107"/>
      <c r="BT13" s="110">
        <v>14656.266918494999</v>
      </c>
      <c r="BU13" s="100">
        <v>18.9182571446227</v>
      </c>
      <c r="BV13" s="230">
        <v>27.043286930409302</v>
      </c>
      <c r="BW13" s="98"/>
      <c r="BX13" s="107"/>
      <c r="BY13" s="277">
        <v>13.800366210101785</v>
      </c>
      <c r="CB13">
        <v>1954</v>
      </c>
      <c r="CC13">
        <v>13159.914699999999</v>
      </c>
      <c r="CD13">
        <v>2246.3049000000001</v>
      </c>
      <c r="CE13">
        <v>1696.7620999999999</v>
      </c>
      <c r="CF13">
        <v>810.94140000000004</v>
      </c>
      <c r="CG13">
        <v>3336.7901000000002</v>
      </c>
      <c r="CH13">
        <v>5283.2974999999997</v>
      </c>
      <c r="CI13">
        <v>1425.4906000000001</v>
      </c>
    </row>
    <row r="14" spans="1:87" ht="14">
      <c r="A14" s="9">
        <v>1995</v>
      </c>
      <c r="B14" s="95">
        <v>16257.6654</v>
      </c>
      <c r="C14" s="90">
        <v>7432.7285000000002</v>
      </c>
      <c r="D14" s="90">
        <v>5898.2415000000001</v>
      </c>
      <c r="E14" s="90">
        <v>10688.152</v>
      </c>
      <c r="F14" s="90">
        <v>10499.232099999999</v>
      </c>
      <c r="G14" s="90">
        <v>7713.4038</v>
      </c>
      <c r="H14" s="83">
        <v>9124.1287936173867</v>
      </c>
      <c r="I14" s="83">
        <v>83778.846932558386</v>
      </c>
      <c r="J14" s="83">
        <v>5898.2415000000001</v>
      </c>
      <c r="K14" s="83">
        <v>14851.1757</v>
      </c>
      <c r="L14" s="83">
        <v>19645.849955059773</v>
      </c>
      <c r="M14" s="82">
        <v>29546.658899999999</v>
      </c>
      <c r="N14" s="82">
        <v>28533.010300000002</v>
      </c>
      <c r="O14" s="82">
        <v>24197.3338</v>
      </c>
      <c r="P14" s="241">
        <f t="shared" si="0"/>
        <v>27425.667666666664</v>
      </c>
      <c r="Q14" s="80">
        <f t="shared" si="8"/>
        <v>3.3881643590985326E-2</v>
      </c>
      <c r="R14" s="74">
        <f t="shared" si="9"/>
        <v>-5.9226517456971032E-3</v>
      </c>
      <c r="S14" s="74">
        <f t="shared" si="10"/>
        <v>1.7273794862445787E-2</v>
      </c>
      <c r="T14" s="74">
        <f t="shared" si="11"/>
        <v>-0.26256098657248306</v>
      </c>
      <c r="U14" s="74">
        <f t="shared" si="12"/>
        <v>6.025798710856909E-2</v>
      </c>
      <c r="V14" s="75">
        <f t="shared" si="13"/>
        <v>1.4655746542938868E-2</v>
      </c>
      <c r="W14" s="73"/>
      <c r="X14" s="74"/>
      <c r="Y14" s="74"/>
      <c r="Z14" s="74"/>
      <c r="AA14" s="74"/>
      <c r="AB14" s="75"/>
      <c r="AC14" s="213">
        <f t="shared" si="14"/>
        <v>1.7818320814774935</v>
      </c>
      <c r="AD14" s="59">
        <f t="shared" si="15"/>
        <v>0.19405453757423222</v>
      </c>
      <c r="AE14" s="59">
        <f t="shared" si="16"/>
        <v>2.7563580433252861</v>
      </c>
      <c r="AF14" s="59">
        <f t="shared" si="17"/>
        <v>1.0947056131050958</v>
      </c>
      <c r="AG14" s="65">
        <f t="shared" si="18"/>
        <v>0.82753688118303326</v>
      </c>
      <c r="AH14" s="95">
        <v>11373.1255</v>
      </c>
      <c r="AI14" s="90">
        <v>3428.3827285221</v>
      </c>
      <c r="AJ14" s="90">
        <v>40103.644012961471</v>
      </c>
      <c r="AK14">
        <v>4358.3505999999998</v>
      </c>
      <c r="AL14">
        <v>1871.0814</v>
      </c>
      <c r="AM14">
        <v>3125.7055999999998</v>
      </c>
      <c r="AN14">
        <v>5634.8879999999999</v>
      </c>
      <c r="AO14">
        <v>5935.0438000000004</v>
      </c>
      <c r="AP14" s="90">
        <v>5699.6750000000002</v>
      </c>
      <c r="AQ14" s="90">
        <v>7585.7428</v>
      </c>
      <c r="AR14" s="90">
        <v>8747.7448854349404</v>
      </c>
      <c r="AS14" s="90">
        <v>30499.6387</v>
      </c>
      <c r="AT14" s="90">
        <v>30602.041000000001</v>
      </c>
      <c r="AU14" s="90">
        <v>27146.953600000001</v>
      </c>
      <c r="AV14" s="91">
        <f t="shared" si="2"/>
        <v>29416.2111</v>
      </c>
      <c r="AW14" s="80">
        <f t="shared" si="19"/>
        <v>3.3881654246572711E-2</v>
      </c>
      <c r="AX14" s="74">
        <f t="shared" si="20"/>
        <v>5.1196315278321525E-3</v>
      </c>
      <c r="AY14" s="74">
        <f t="shared" si="21"/>
        <v>2.1494996228957022E-2</v>
      </c>
      <c r="AZ14" s="74">
        <f t="shared" si="22"/>
        <v>-1.4423540808892408E-2</v>
      </c>
      <c r="BA14" s="74">
        <f t="shared" si="23"/>
        <v>6.0257988831216379E-2</v>
      </c>
      <c r="BB14" s="75">
        <f t="shared" si="24"/>
        <v>2.1427889212884167E-2</v>
      </c>
      <c r="BC14" s="73"/>
      <c r="BD14" s="74"/>
      <c r="BE14" s="74"/>
      <c r="BF14" s="74"/>
      <c r="BG14" s="74"/>
      <c r="BH14" s="75"/>
      <c r="BI14" s="73">
        <f t="shared" si="3"/>
        <v>3.3173441825448418</v>
      </c>
      <c r="BJ14" s="59">
        <f t="shared" si="4"/>
        <v>0.28359331875986665</v>
      </c>
      <c r="BK14" s="59">
        <f t="shared" si="5"/>
        <v>1.995398948185642</v>
      </c>
      <c r="BL14" s="59">
        <f t="shared" si="6"/>
        <v>1.4992764452810079</v>
      </c>
      <c r="BM14" s="65">
        <f t="shared" si="7"/>
        <v>1.3001208481669759</v>
      </c>
      <c r="BN14" s="102">
        <v>3033406</v>
      </c>
      <c r="BO14" s="98"/>
      <c r="BP14" s="60"/>
      <c r="BQ14" s="227">
        <v>1773254</v>
      </c>
      <c r="BR14" s="98"/>
      <c r="BS14" s="107"/>
      <c r="BT14" s="110">
        <v>17391.961919338501</v>
      </c>
      <c r="BU14" s="100">
        <v>20.167439431356602</v>
      </c>
      <c r="BV14" s="230">
        <v>28.8289691288422</v>
      </c>
      <c r="BW14" s="98"/>
      <c r="BX14" s="107"/>
      <c r="BY14" s="277">
        <v>10.589573998668087</v>
      </c>
      <c r="CB14">
        <v>1955</v>
      </c>
      <c r="CC14">
        <v>13904.540199999999</v>
      </c>
      <c r="CD14">
        <v>1956.5319</v>
      </c>
      <c r="CE14">
        <v>1556.0245</v>
      </c>
      <c r="CF14">
        <v>806.05889999999999</v>
      </c>
      <c r="CG14">
        <v>3513.5369000000001</v>
      </c>
      <c r="CH14">
        <v>4603.9116000000004</v>
      </c>
      <c r="CI14">
        <v>1463.4757</v>
      </c>
    </row>
    <row r="15" spans="1:87" ht="14">
      <c r="A15" s="9">
        <v>1996</v>
      </c>
      <c r="B15" s="95">
        <v>16242.032800000001</v>
      </c>
      <c r="C15" s="90">
        <v>7671.1325999999999</v>
      </c>
      <c r="D15" s="90">
        <v>8888.8543000000009</v>
      </c>
      <c r="E15" s="90">
        <v>11002.356900000001</v>
      </c>
      <c r="F15" s="90">
        <v>10236.191699999999</v>
      </c>
      <c r="G15" s="90">
        <v>7195.2960000000003</v>
      </c>
      <c r="H15" s="83">
        <v>9816.5611308991374</v>
      </c>
      <c r="I15" s="83">
        <v>81141.753940111579</v>
      </c>
      <c r="J15" s="83">
        <v>8888.8543000000009</v>
      </c>
      <c r="K15" s="83">
        <v>15459.2963</v>
      </c>
      <c r="L15" s="83">
        <v>19879.171219857035</v>
      </c>
      <c r="M15" s="82">
        <v>29727.409199999998</v>
      </c>
      <c r="N15" s="82">
        <v>28943.062999999998</v>
      </c>
      <c r="O15" s="82">
        <v>24479.923500000001</v>
      </c>
      <c r="P15" s="241">
        <f t="shared" si="0"/>
        <v>27716.798566666665</v>
      </c>
      <c r="Q15" s="80">
        <f t="shared" si="8"/>
        <v>-9.615525732248741E-4</v>
      </c>
      <c r="R15" s="74">
        <f t="shared" si="9"/>
        <v>7.5890241462409955E-2</v>
      </c>
      <c r="S15" s="74">
        <f t="shared" si="10"/>
        <v>-3.1476835609466625E-2</v>
      </c>
      <c r="T15" s="74">
        <f t="shared" si="11"/>
        <v>0.50703464753011562</v>
      </c>
      <c r="U15" s="74">
        <f t="shared" si="12"/>
        <v>4.0947640259888667E-2</v>
      </c>
      <c r="V15" s="75">
        <f t="shared" si="13"/>
        <v>1.1876363981756344E-2</v>
      </c>
      <c r="W15" s="73"/>
      <c r="X15" s="74"/>
      <c r="Y15" s="74"/>
      <c r="Z15" s="74"/>
      <c r="AA15" s="74"/>
      <c r="AB15" s="75"/>
      <c r="AC15" s="213">
        <f t="shared" si="14"/>
        <v>1.6545542357878975</v>
      </c>
      <c r="AD15" s="59">
        <f t="shared" si="15"/>
        <v>0.20016861863730212</v>
      </c>
      <c r="AE15" s="59">
        <f t="shared" si="16"/>
        <v>1.8272358002313076</v>
      </c>
      <c r="AF15" s="59">
        <f t="shared" si="17"/>
        <v>1.0506320911903344</v>
      </c>
      <c r="AG15" s="65">
        <f t="shared" si="18"/>
        <v>0.81703772357350868</v>
      </c>
      <c r="AH15" s="95">
        <v>11362.1896</v>
      </c>
      <c r="AI15" s="90">
        <v>3660.0153059816544</v>
      </c>
      <c r="AJ15" s="90">
        <v>38965.37920698111</v>
      </c>
      <c r="AK15">
        <v>4498.1442999999999</v>
      </c>
      <c r="AL15">
        <v>2819.7846</v>
      </c>
      <c r="AM15">
        <v>3217.5934999999999</v>
      </c>
      <c r="AN15">
        <v>5493.7154</v>
      </c>
      <c r="AO15">
        <v>5536.3881000000001</v>
      </c>
      <c r="AP15" s="90">
        <v>5751.3531000000003</v>
      </c>
      <c r="AQ15" s="90">
        <v>7896.3609999999999</v>
      </c>
      <c r="AR15" s="90">
        <v>8828.4358812638075</v>
      </c>
      <c r="AS15" s="90">
        <v>30686.218799999999</v>
      </c>
      <c r="AT15" s="90">
        <v>31041.828099999999</v>
      </c>
      <c r="AU15" s="90">
        <v>27463.990600000001</v>
      </c>
      <c r="AV15" s="91">
        <f t="shared" si="2"/>
        <v>29730.679166666669</v>
      </c>
      <c r="AW15" s="80">
        <f t="shared" si="19"/>
        <v>-9.6155625821594962E-4</v>
      </c>
      <c r="AX15" s="74">
        <f t="shared" si="20"/>
        <v>6.7563220270744392E-2</v>
      </c>
      <c r="AY15" s="74">
        <f t="shared" si="21"/>
        <v>-2.8383076750144575E-2</v>
      </c>
      <c r="AZ15" s="74">
        <f t="shared" si="22"/>
        <v>9.0668503028681607E-3</v>
      </c>
      <c r="BA15" s="74">
        <f t="shared" si="23"/>
        <v>4.0947631390824364E-2</v>
      </c>
      <c r="BB15" s="75">
        <f t="shared" si="24"/>
        <v>9.2242054250139503E-3</v>
      </c>
      <c r="BC15" s="73"/>
      <c r="BD15" s="74"/>
      <c r="BE15" s="74"/>
      <c r="BF15" s="74"/>
      <c r="BG15" s="74"/>
      <c r="BH15" s="75"/>
      <c r="BI15" s="73">
        <f t="shared" si="3"/>
        <v>3.104410405451171</v>
      </c>
      <c r="BJ15" s="59">
        <f t="shared" si="4"/>
        <v>0.29159704925864877</v>
      </c>
      <c r="BK15" s="59">
        <f t="shared" si="5"/>
        <v>1.975568079796735</v>
      </c>
      <c r="BL15" s="59">
        <f t="shared" si="6"/>
        <v>1.4389146595501396</v>
      </c>
      <c r="BM15" s="65">
        <f t="shared" si="7"/>
        <v>1.2869991641569787</v>
      </c>
      <c r="BN15" s="102">
        <v>3070974</v>
      </c>
      <c r="BO15" s="98"/>
      <c r="BP15" s="60"/>
      <c r="BQ15" s="227">
        <v>1811462</v>
      </c>
      <c r="BR15" s="98"/>
      <c r="BS15" s="107"/>
      <c r="BT15" s="110">
        <v>19386.125109736</v>
      </c>
      <c r="BU15" s="100">
        <v>20.5821755453685</v>
      </c>
      <c r="BV15" s="230">
        <v>29.421826475366601</v>
      </c>
      <c r="BW15" s="98"/>
      <c r="BX15" s="107"/>
      <c r="BY15" s="277">
        <v>7.688769575080002</v>
      </c>
      <c r="CB15">
        <v>1956</v>
      </c>
      <c r="CC15">
        <v>13230.240900000001</v>
      </c>
      <c r="CD15">
        <v>2308.3874000000001</v>
      </c>
      <c r="CE15">
        <v>1648.7963</v>
      </c>
      <c r="CF15">
        <v>824.57619999999997</v>
      </c>
      <c r="CG15">
        <v>3549.3391000000001</v>
      </c>
      <c r="CH15">
        <v>6067.7404999999999</v>
      </c>
      <c r="CI15">
        <v>1505.7449999999999</v>
      </c>
    </row>
    <row r="16" spans="1:87" ht="14">
      <c r="A16" s="9">
        <v>1997</v>
      </c>
      <c r="B16" s="95">
        <v>15430.7343</v>
      </c>
      <c r="C16" s="90">
        <v>7893.3101999999999</v>
      </c>
      <c r="D16" s="90">
        <v>10297.4511</v>
      </c>
      <c r="E16" s="90">
        <v>11334.913699999999</v>
      </c>
      <c r="F16" s="90">
        <v>10640.016600000001</v>
      </c>
      <c r="G16" s="90">
        <v>8010.5439999999999</v>
      </c>
      <c r="H16" s="83">
        <v>10251.171193093576</v>
      </c>
      <c r="I16" s="83">
        <v>81000.305211107421</v>
      </c>
      <c r="J16" s="83">
        <v>10297.4511</v>
      </c>
      <c r="K16" s="83">
        <v>16366.350399999999</v>
      </c>
      <c r="L16" s="83">
        <v>20303.537099627651</v>
      </c>
      <c r="M16" s="82">
        <v>30110.316900000002</v>
      </c>
      <c r="N16" s="82">
        <v>29630.324799999999</v>
      </c>
      <c r="O16" s="82">
        <v>25517.616600000001</v>
      </c>
      <c r="P16" s="241">
        <f t="shared" si="0"/>
        <v>28419.419433333333</v>
      </c>
      <c r="Q16" s="80">
        <f t="shared" si="8"/>
        <v>-4.9950551756058559E-2</v>
      </c>
      <c r="R16" s="74">
        <f t="shared" si="9"/>
        <v>4.4273147836510353E-2</v>
      </c>
      <c r="S16" s="74">
        <f t="shared" si="10"/>
        <v>-1.7432298679241913E-3</v>
      </c>
      <c r="T16" s="74">
        <f t="shared" si="11"/>
        <v>0.15846775663765791</v>
      </c>
      <c r="U16" s="74">
        <f t="shared" si="12"/>
        <v>5.8673699138556482E-2</v>
      </c>
      <c r="V16" s="75">
        <f t="shared" si="13"/>
        <v>2.1347262170905917E-2</v>
      </c>
      <c r="W16" s="73"/>
      <c r="X16" s="74"/>
      <c r="Y16" s="74"/>
      <c r="Z16" s="74"/>
      <c r="AA16" s="74"/>
      <c r="AB16" s="75"/>
      <c r="AC16" s="213">
        <f t="shared" si="14"/>
        <v>1.5052654969215618</v>
      </c>
      <c r="AD16" s="59">
        <f t="shared" si="15"/>
        <v>0.19050217477308978</v>
      </c>
      <c r="AE16" s="59">
        <f t="shared" si="16"/>
        <v>1.4985003716113787</v>
      </c>
      <c r="AF16" s="59">
        <f t="shared" si="17"/>
        <v>0.94283294215673152</v>
      </c>
      <c r="AG16" s="65">
        <f t="shared" si="18"/>
        <v>0.76000227075128635</v>
      </c>
      <c r="AH16" s="95">
        <v>10794.642</v>
      </c>
      <c r="AI16" s="90">
        <v>3805.6154233491229</v>
      </c>
      <c r="AJ16" s="90">
        <v>39047.456649192216</v>
      </c>
      <c r="AK16">
        <v>4628.4232000000002</v>
      </c>
      <c r="AL16">
        <v>3266.6295</v>
      </c>
      <c r="AM16">
        <v>3314.8483000000001</v>
      </c>
      <c r="AN16">
        <v>5710.4462999999996</v>
      </c>
      <c r="AO16">
        <v>6163.6769999999997</v>
      </c>
      <c r="AP16" s="90">
        <v>5703.1341000000002</v>
      </c>
      <c r="AQ16" s="90">
        <v>8359.6697000000004</v>
      </c>
      <c r="AR16" s="90">
        <v>9028.3267782064104</v>
      </c>
      <c r="AS16" s="90">
        <v>31081.476600000002</v>
      </c>
      <c r="AT16" s="90">
        <v>31778.925800000001</v>
      </c>
      <c r="AU16" s="90">
        <v>28628.176899999999</v>
      </c>
      <c r="AV16" s="91">
        <f t="shared" si="2"/>
        <v>30496.193100000004</v>
      </c>
      <c r="AW16" s="80">
        <f t="shared" si="19"/>
        <v>-4.9950548264042334E-2</v>
      </c>
      <c r="AX16" s="74">
        <f t="shared" si="20"/>
        <v>3.9781286468805376E-2</v>
      </c>
      <c r="AY16" s="74">
        <f t="shared" si="21"/>
        <v>2.1064196956769535E-3</v>
      </c>
      <c r="AZ16" s="74">
        <f t="shared" si="22"/>
        <v>-8.38394012010844E-3</v>
      </c>
      <c r="BA16" s="74">
        <f t="shared" si="23"/>
        <v>5.8673697922372155E-2</v>
      </c>
      <c r="BB16" s="75">
        <f t="shared" si="24"/>
        <v>2.2641711355328796E-2</v>
      </c>
      <c r="BC16" s="73"/>
      <c r="BD16" s="74"/>
      <c r="BE16" s="74"/>
      <c r="BF16" s="74"/>
      <c r="BG16" s="74"/>
      <c r="BH16" s="75"/>
      <c r="BI16" s="73">
        <f t="shared" si="3"/>
        <v>2.8365036397976864</v>
      </c>
      <c r="BJ16" s="59">
        <f t="shared" si="4"/>
        <v>0.27644929852872535</v>
      </c>
      <c r="BK16" s="59">
        <f t="shared" si="5"/>
        <v>1.8927561250926923</v>
      </c>
      <c r="BL16" s="59">
        <f t="shared" si="6"/>
        <v>1.2912761373813608</v>
      </c>
      <c r="BM16" s="65">
        <f t="shared" si="7"/>
        <v>1.1956414809948306</v>
      </c>
      <c r="BN16" s="102">
        <v>3092684</v>
      </c>
      <c r="BO16" s="98"/>
      <c r="BP16" s="60"/>
      <c r="BQ16" s="227">
        <v>1843292</v>
      </c>
      <c r="BR16" s="98"/>
      <c r="BS16" s="107"/>
      <c r="BT16" s="110">
        <v>21494.676552235</v>
      </c>
      <c r="BU16" s="100">
        <v>19.897676227049597</v>
      </c>
      <c r="BV16" s="230">
        <v>28.443347785313001</v>
      </c>
      <c r="BW16" s="98"/>
      <c r="BX16" s="107"/>
      <c r="BY16" s="277">
        <v>15.361621963630043</v>
      </c>
      <c r="CB16">
        <v>1957</v>
      </c>
      <c r="CC16">
        <v>13187.428099999999</v>
      </c>
      <c r="CD16">
        <v>2411.2274000000002</v>
      </c>
      <c r="CE16">
        <v>1580.6147000000001</v>
      </c>
      <c r="CF16">
        <v>845.9135</v>
      </c>
      <c r="CG16">
        <v>3757.1028000000001</v>
      </c>
      <c r="CH16">
        <v>5744.8154999999997</v>
      </c>
      <c r="CI16">
        <v>1559.1012000000001</v>
      </c>
    </row>
    <row r="17" spans="1:87" ht="14">
      <c r="A17" s="9">
        <v>1998</v>
      </c>
      <c r="B17" s="95">
        <v>15651.4288</v>
      </c>
      <c r="C17" s="90">
        <v>8033.0092000000004</v>
      </c>
      <c r="D17" s="90">
        <v>13644.5083</v>
      </c>
      <c r="E17" s="90">
        <v>11591.5944</v>
      </c>
      <c r="F17" s="90">
        <v>10970.0821</v>
      </c>
      <c r="G17" s="90">
        <v>9421.0488999999998</v>
      </c>
      <c r="H17" s="83">
        <v>10987.83028244036</v>
      </c>
      <c r="I17" s="83">
        <v>80941.227907309149</v>
      </c>
      <c r="J17" s="83">
        <v>13644.5083</v>
      </c>
      <c r="K17" s="83">
        <v>16579.251899999999</v>
      </c>
      <c r="L17" s="83">
        <v>20676.164656797871</v>
      </c>
      <c r="M17" s="82">
        <v>30552.068899999998</v>
      </c>
      <c r="N17" s="82">
        <v>30614.428800000002</v>
      </c>
      <c r="O17" s="82">
        <v>26913.135399999999</v>
      </c>
      <c r="P17" s="241">
        <f t="shared" ref="P17:P35" si="25">AVERAGE(M17:O17)</f>
        <v>29359.877700000001</v>
      </c>
      <c r="Q17" s="80">
        <f t="shared" si="8"/>
        <v>1.430226816879347E-2</v>
      </c>
      <c r="R17" s="74">
        <f t="shared" si="9"/>
        <v>7.1860968417256171E-2</v>
      </c>
      <c r="S17" s="74">
        <f t="shared" si="10"/>
        <v>-7.2934668140202841E-4</v>
      </c>
      <c r="T17" s="74">
        <f t="shared" si="11"/>
        <v>0.32503744543152036</v>
      </c>
      <c r="U17" s="74">
        <f t="shared" si="12"/>
        <v>1.3008489663034464E-2</v>
      </c>
      <c r="V17" s="75">
        <f t="shared" si="13"/>
        <v>1.8352839475297852E-2</v>
      </c>
      <c r="W17" s="73"/>
      <c r="X17" s="74"/>
      <c r="Y17" s="74"/>
      <c r="Z17" s="74"/>
      <c r="AA17" s="74"/>
      <c r="AB17" s="75"/>
      <c r="AC17" s="213">
        <f t="shared" si="14"/>
        <v>1.4244330680109367</v>
      </c>
      <c r="AD17" s="59">
        <f t="shared" si="15"/>
        <v>0.19336782014134291</v>
      </c>
      <c r="AE17" s="59">
        <f t="shared" si="16"/>
        <v>1.1470863189698086</v>
      </c>
      <c r="AF17" s="59">
        <f t="shared" si="17"/>
        <v>0.9440370949427459</v>
      </c>
      <c r="AG17" s="65">
        <f t="shared" si="18"/>
        <v>0.75697930732304131</v>
      </c>
      <c r="AH17" s="95">
        <v>10949.0298</v>
      </c>
      <c r="AI17" s="90">
        <v>4062.1806524418689</v>
      </c>
      <c r="AJ17" s="90">
        <v>38947.384745718169</v>
      </c>
      <c r="AK17">
        <v>4710.3388999999997</v>
      </c>
      <c r="AL17">
        <v>4328.4063999999998</v>
      </c>
      <c r="AM17">
        <v>3389.9135000000001</v>
      </c>
      <c r="AN17">
        <v>5887.5909000000001</v>
      </c>
      <c r="AO17">
        <v>7248.9835999999996</v>
      </c>
      <c r="AP17" s="90">
        <v>5595.8588</v>
      </c>
      <c r="AQ17" s="90">
        <v>8468.4164000000001</v>
      </c>
      <c r="AR17" s="90">
        <v>9163.8964571009747</v>
      </c>
      <c r="AS17" s="90">
        <v>31537.476600000002</v>
      </c>
      <c r="AT17" s="90">
        <v>32834.390599999999</v>
      </c>
      <c r="AU17" s="90">
        <v>30193.807499999999</v>
      </c>
      <c r="AV17" s="91">
        <f t="shared" si="2"/>
        <v>31521.891566666669</v>
      </c>
      <c r="AW17" s="80">
        <f t="shared" si="19"/>
        <v>1.430226217784716E-2</v>
      </c>
      <c r="AX17" s="74">
        <f t="shared" si="20"/>
        <v>6.7417539754176303E-2</v>
      </c>
      <c r="AY17" s="74">
        <f t="shared" si="21"/>
        <v>-2.5628276989486604E-3</v>
      </c>
      <c r="AZ17" s="74">
        <f t="shared" si="22"/>
        <v>-1.8809885603075727E-2</v>
      </c>
      <c r="BA17" s="74">
        <f t="shared" si="23"/>
        <v>1.3008492428833604E-2</v>
      </c>
      <c r="BB17" s="75">
        <f t="shared" si="24"/>
        <v>1.5016035886274919E-2</v>
      </c>
      <c r="BC17" s="73"/>
      <c r="BD17" s="74"/>
      <c r="BE17" s="74"/>
      <c r="BF17" s="74"/>
      <c r="BG17" s="74"/>
      <c r="BH17" s="75"/>
      <c r="BI17" s="73">
        <f t="shared" si="3"/>
        <v>2.6953576752964667</v>
      </c>
      <c r="BJ17" s="59">
        <f t="shared" si="4"/>
        <v>0.28112362027603727</v>
      </c>
      <c r="BK17" s="59">
        <f t="shared" si="5"/>
        <v>1.9566308213495309</v>
      </c>
      <c r="BL17" s="59">
        <f t="shared" si="6"/>
        <v>1.2929252982883552</v>
      </c>
      <c r="BM17" s="65">
        <f t="shared" si="7"/>
        <v>1.1948006889051819</v>
      </c>
      <c r="BN17" s="102">
        <v>3113960</v>
      </c>
      <c r="BO17" s="98"/>
      <c r="BP17" s="60"/>
      <c r="BQ17" s="227">
        <v>1877645</v>
      </c>
      <c r="BR17" s="98"/>
      <c r="BS17" s="107"/>
      <c r="BT17" s="110">
        <v>22893.755215309498</v>
      </c>
      <c r="BU17" s="100">
        <v>20.558390976947699</v>
      </c>
      <c r="BV17" s="230">
        <v>29.3878268894955</v>
      </c>
      <c r="BW17" s="98"/>
      <c r="BX17" s="107"/>
      <c r="BY17" s="277">
        <v>4.0912987651520467</v>
      </c>
      <c r="CB17">
        <v>1958</v>
      </c>
      <c r="CC17">
        <v>10817.431200000001</v>
      </c>
      <c r="CD17">
        <v>2006.5527999999999</v>
      </c>
      <c r="CE17">
        <v>1736.6315999999999</v>
      </c>
      <c r="CF17">
        <v>868.83199999999999</v>
      </c>
      <c r="CG17">
        <v>3837.1057999999998</v>
      </c>
      <c r="CH17">
        <v>5884.9745000000003</v>
      </c>
      <c r="CI17">
        <v>1608.5300999999999</v>
      </c>
    </row>
    <row r="18" spans="1:87" ht="14">
      <c r="A18" s="9">
        <v>1999</v>
      </c>
      <c r="B18" s="95">
        <v>15298.506600000001</v>
      </c>
      <c r="C18" s="90">
        <v>7394.3612999999996</v>
      </c>
      <c r="D18" s="90">
        <v>15393.607599999999</v>
      </c>
      <c r="E18" s="90">
        <v>11864.702600000001</v>
      </c>
      <c r="F18" s="90">
        <v>11286.9823</v>
      </c>
      <c r="G18" s="90">
        <v>9783.9094999999998</v>
      </c>
      <c r="H18" s="83">
        <v>11333.598592542838</v>
      </c>
      <c r="I18" s="83">
        <v>75040.403516641498</v>
      </c>
      <c r="J18" s="83">
        <v>15393.607599999999</v>
      </c>
      <c r="K18" s="83">
        <v>15202.441199999999</v>
      </c>
      <c r="L18" s="83">
        <v>19928.536051459596</v>
      </c>
      <c r="M18" s="82">
        <v>30979.478800000001</v>
      </c>
      <c r="N18" s="82">
        <v>31722.005099999998</v>
      </c>
      <c r="O18" s="82">
        <v>28524.050500000001</v>
      </c>
      <c r="P18" s="241">
        <f t="shared" si="25"/>
        <v>30408.511466666667</v>
      </c>
      <c r="Q18" s="80">
        <f t="shared" si="8"/>
        <v>-2.2548880649158311E-2</v>
      </c>
      <c r="R18" s="74">
        <f t="shared" si="9"/>
        <v>3.1468297308436741E-2</v>
      </c>
      <c r="S18" s="74">
        <f t="shared" si="10"/>
        <v>-7.290258059125386E-2</v>
      </c>
      <c r="T18" s="74">
        <f t="shared" si="11"/>
        <v>0.12819071684686503</v>
      </c>
      <c r="U18" s="74">
        <f t="shared" si="12"/>
        <v>-8.3044199358597123E-2</v>
      </c>
      <c r="V18" s="75">
        <f t="shared" si="13"/>
        <v>-3.615895973688097E-2</v>
      </c>
      <c r="W18" s="73"/>
      <c r="X18" s="74"/>
      <c r="Y18" s="74"/>
      <c r="Z18" s="74"/>
      <c r="AA18" s="74"/>
      <c r="AB18" s="75"/>
      <c r="AC18" s="213">
        <f t="shared" si="14"/>
        <v>1.3498366361824348</v>
      </c>
      <c r="AD18" s="59">
        <f t="shared" si="15"/>
        <v>0.2038702603272555</v>
      </c>
      <c r="AE18" s="59">
        <f t="shared" si="16"/>
        <v>0.99382204597705881</v>
      </c>
      <c r="AF18" s="59">
        <f t="shared" si="17"/>
        <v>1.006319077228202</v>
      </c>
      <c r="AG18" s="65">
        <f t="shared" si="18"/>
        <v>0.7676683606109399</v>
      </c>
      <c r="AH18" s="95">
        <v>10702.1415</v>
      </c>
      <c r="AI18" s="90">
        <v>4149.6807261525946</v>
      </c>
      <c r="AJ18" s="90">
        <v>36317.09206707689</v>
      </c>
      <c r="AK18">
        <v>4335.8531000000003</v>
      </c>
      <c r="AL18">
        <v>4883.2678999999998</v>
      </c>
      <c r="AM18">
        <v>3469.7829000000002</v>
      </c>
      <c r="AN18">
        <v>6057.6697000000004</v>
      </c>
      <c r="AO18">
        <v>7528.1850999999997</v>
      </c>
      <c r="AP18" s="90">
        <v>5584.5946999999996</v>
      </c>
      <c r="AQ18" s="90">
        <v>7765.1635999999999</v>
      </c>
      <c r="AR18" s="90">
        <v>8780.6074748676274</v>
      </c>
      <c r="AS18" s="90">
        <v>31978.671900000001</v>
      </c>
      <c r="AT18" s="90">
        <v>34022.281300000002</v>
      </c>
      <c r="AU18" s="90">
        <v>32001.090700000001</v>
      </c>
      <c r="AV18" s="91">
        <f t="shared" si="2"/>
        <v>32667.347966666668</v>
      </c>
      <c r="AW18" s="80">
        <f t="shared" si="19"/>
        <v>-2.2548874604396502E-2</v>
      </c>
      <c r="AX18" s="74">
        <f t="shared" si="20"/>
        <v>2.1540172926117263E-2</v>
      </c>
      <c r="AY18" s="74">
        <f t="shared" si="21"/>
        <v>-6.7534513442021299E-2</v>
      </c>
      <c r="AZ18" s="74">
        <f t="shared" si="22"/>
        <v>-2.0129349939995494E-3</v>
      </c>
      <c r="BA18" s="74">
        <f t="shared" si="23"/>
        <v>-8.3044192300227485E-2</v>
      </c>
      <c r="BB18" s="75">
        <f t="shared" si="24"/>
        <v>-4.1825983524327363E-2</v>
      </c>
      <c r="BC18" s="73"/>
      <c r="BD18" s="74"/>
      <c r="BE18" s="74"/>
      <c r="BF18" s="74"/>
      <c r="BG18" s="74"/>
      <c r="BH18" s="75"/>
      <c r="BI18" s="73">
        <f t="shared" si="3"/>
        <v>2.5790276906249039</v>
      </c>
      <c r="BJ18" s="59">
        <f t="shared" si="4"/>
        <v>0.29468608004829722</v>
      </c>
      <c r="BK18" s="59">
        <f t="shared" si="5"/>
        <v>1.9163685235743251</v>
      </c>
      <c r="BL18" s="59">
        <f t="shared" si="6"/>
        <v>1.3782248580055674</v>
      </c>
      <c r="BM18" s="65">
        <f t="shared" si="7"/>
        <v>1.2188383925180917</v>
      </c>
      <c r="BN18" s="102">
        <v>3156661</v>
      </c>
      <c r="BO18" s="98"/>
      <c r="BP18" s="60"/>
      <c r="BQ18" s="227">
        <v>1926112</v>
      </c>
      <c r="BR18" s="98"/>
      <c r="BS18" s="107"/>
      <c r="BT18" s="110">
        <v>23067.708033705603</v>
      </c>
      <c r="BU18" s="100">
        <v>20.6135232004073</v>
      </c>
      <c r="BV18" s="230">
        <v>29.466637348975603</v>
      </c>
      <c r="BW18" s="98"/>
      <c r="BX18" s="107"/>
      <c r="BY18" s="277">
        <v>0.73941799226835769</v>
      </c>
      <c r="CB18">
        <v>1959</v>
      </c>
      <c r="CC18">
        <v>11623.032499999999</v>
      </c>
      <c r="CD18">
        <v>2043.8967</v>
      </c>
      <c r="CE18">
        <v>1759.7002</v>
      </c>
      <c r="CF18">
        <v>891.70780000000002</v>
      </c>
      <c r="CG18">
        <v>3924.6851999999999</v>
      </c>
      <c r="CH18">
        <v>5898.5423000000001</v>
      </c>
      <c r="CI18">
        <v>1681.3023000000001</v>
      </c>
    </row>
    <row r="19" spans="1:87" ht="14">
      <c r="A19" s="9">
        <v>2000</v>
      </c>
      <c r="B19" s="95">
        <v>14987.4733</v>
      </c>
      <c r="C19" s="90">
        <v>6916.1917999999996</v>
      </c>
      <c r="D19" s="90">
        <v>15091.8814</v>
      </c>
      <c r="E19" s="90">
        <v>12102.2968</v>
      </c>
      <c r="F19" s="90">
        <v>11830.790999999999</v>
      </c>
      <c r="G19" s="90">
        <v>7493.0906000000004</v>
      </c>
      <c r="H19" s="83">
        <v>11367.615703345415</v>
      </c>
      <c r="I19" s="83">
        <v>74532.903186705895</v>
      </c>
      <c r="J19" s="83">
        <v>15091.8814</v>
      </c>
      <c r="K19" s="83">
        <v>15860.073</v>
      </c>
      <c r="L19" s="83">
        <v>20182.003372693765</v>
      </c>
      <c r="M19" s="82">
        <v>31677.046300000002</v>
      </c>
      <c r="N19" s="82">
        <v>32566.348999999998</v>
      </c>
      <c r="O19" s="82">
        <v>28795.61</v>
      </c>
      <c r="P19" s="241">
        <f t="shared" si="25"/>
        <v>31013.001766666668</v>
      </c>
      <c r="Q19" s="80">
        <f t="shared" si="8"/>
        <v>-2.0330958317199468E-2</v>
      </c>
      <c r="R19" s="74">
        <f t="shared" si="9"/>
        <v>3.0014395273324072E-3</v>
      </c>
      <c r="S19" s="74">
        <f t="shared" si="10"/>
        <v>-6.7630277310949715E-3</v>
      </c>
      <c r="T19" s="74">
        <f t="shared" si="11"/>
        <v>-1.9600746481286114E-2</v>
      </c>
      <c r="U19" s="74">
        <f t="shared" si="12"/>
        <v>4.325830248894507E-2</v>
      </c>
      <c r="V19" s="75">
        <f t="shared" si="13"/>
        <v>1.2718812891206084E-2</v>
      </c>
      <c r="W19" s="73"/>
      <c r="X19" s="74"/>
      <c r="Y19" s="74"/>
      <c r="Z19" s="74"/>
      <c r="AA19" s="74"/>
      <c r="AB19" s="75"/>
      <c r="AC19" s="213">
        <f t="shared" si="14"/>
        <v>1.3184359579985876</v>
      </c>
      <c r="AD19" s="59">
        <f t="shared" si="15"/>
        <v>0.20108532821344935</v>
      </c>
      <c r="AE19" s="59">
        <f t="shared" si="16"/>
        <v>0.99308183670195016</v>
      </c>
      <c r="AF19" s="59">
        <f t="shared" si="17"/>
        <v>0.94498135664318816</v>
      </c>
      <c r="AG19" s="65">
        <f t="shared" si="18"/>
        <v>0.74261573656647184</v>
      </c>
      <c r="AH19" s="95">
        <v>10484.556699999999</v>
      </c>
      <c r="AI19" s="90">
        <v>4135.6432582888892</v>
      </c>
      <c r="AJ19" s="90">
        <v>36363.469665028591</v>
      </c>
      <c r="AK19">
        <v>4055.4674</v>
      </c>
      <c r="AL19">
        <v>4787.5523000000003</v>
      </c>
      <c r="AM19">
        <v>3539.2662999999998</v>
      </c>
      <c r="AN19">
        <v>6349.5293000000001</v>
      </c>
      <c r="AO19">
        <v>5765.5248000000001</v>
      </c>
      <c r="AP19" s="90">
        <v>5692.6192000000001</v>
      </c>
      <c r="AQ19" s="90">
        <v>8101.0713999999998</v>
      </c>
      <c r="AR19" s="90">
        <v>8915.6160859788197</v>
      </c>
      <c r="AS19" s="90">
        <v>32698.738300000001</v>
      </c>
      <c r="AT19" s="90">
        <v>34927.851600000002</v>
      </c>
      <c r="AU19" s="90">
        <v>32305.752899999999</v>
      </c>
      <c r="AV19" s="91">
        <f t="shared" si="2"/>
        <v>33310.780933333335</v>
      </c>
      <c r="AW19" s="80">
        <f t="shared" si="19"/>
        <v>-2.0330958995449702E-2</v>
      </c>
      <c r="AX19" s="74">
        <f t="shared" si="20"/>
        <v>-3.3827826259588707E-3</v>
      </c>
      <c r="AY19" s="74">
        <f t="shared" si="21"/>
        <v>1.2770184866685607E-3</v>
      </c>
      <c r="AZ19" s="74">
        <f t="shared" si="22"/>
        <v>1.9343301672366742E-2</v>
      </c>
      <c r="BA19" s="74">
        <f t="shared" si="23"/>
        <v>4.3258303018882942E-2</v>
      </c>
      <c r="BB19" s="75">
        <f t="shared" si="24"/>
        <v>1.5375771152237689E-2</v>
      </c>
      <c r="BC19" s="73"/>
      <c r="BD19" s="74"/>
      <c r="BE19" s="74"/>
      <c r="BF19" s="74"/>
      <c r="BG19" s="74"/>
      <c r="BH19" s="75"/>
      <c r="BI19" s="73">
        <f t="shared" si="3"/>
        <v>2.5351695117769792</v>
      </c>
      <c r="BJ19" s="59">
        <f t="shared" si="4"/>
        <v>0.28832663100031919</v>
      </c>
      <c r="BK19" s="59">
        <f t="shared" si="5"/>
        <v>1.8417807922230243</v>
      </c>
      <c r="BL19" s="59">
        <f t="shared" si="6"/>
        <v>1.2942185276875846</v>
      </c>
      <c r="BM19" s="65">
        <f t="shared" si="7"/>
        <v>1.1759766906617457</v>
      </c>
      <c r="BN19" s="102">
        <v>3235380</v>
      </c>
      <c r="BO19" s="98"/>
      <c r="BP19" s="60"/>
      <c r="BQ19" s="227">
        <v>1995784</v>
      </c>
      <c r="BR19" s="98"/>
      <c r="BS19" s="107"/>
      <c r="BT19" s="110">
        <v>22651.572421928802</v>
      </c>
      <c r="BU19" s="100">
        <v>20.924909399450698</v>
      </c>
      <c r="BV19" s="230">
        <v>29.911757967779302</v>
      </c>
      <c r="BW19" s="98"/>
      <c r="BX19" s="107"/>
      <c r="BY19" s="277">
        <v>-2.0901037259066158</v>
      </c>
      <c r="CB19">
        <v>1960</v>
      </c>
      <c r="CC19">
        <v>11708.7428</v>
      </c>
      <c r="CD19">
        <v>2036.4395999999999</v>
      </c>
      <c r="CE19">
        <v>1937.2746</v>
      </c>
      <c r="CF19">
        <v>914.0385</v>
      </c>
      <c r="CG19">
        <v>3948.0668000000001</v>
      </c>
      <c r="CH19">
        <v>5883.7314999999999</v>
      </c>
      <c r="CI19">
        <v>1733.7326</v>
      </c>
    </row>
    <row r="20" spans="1:87" ht="14">
      <c r="A20" s="9">
        <v>2001</v>
      </c>
      <c r="B20" s="95">
        <v>14754.002899999999</v>
      </c>
      <c r="C20" s="90">
        <v>7097.6724999999997</v>
      </c>
      <c r="D20" s="90">
        <v>14940.147199999999</v>
      </c>
      <c r="E20" s="90">
        <v>12166.610699999999</v>
      </c>
      <c r="F20" s="90">
        <v>12274.120199999999</v>
      </c>
      <c r="G20" s="90">
        <v>6112.5977000000003</v>
      </c>
      <c r="H20" s="83">
        <v>11398.808987716153</v>
      </c>
      <c r="I20" s="83">
        <v>71045.00043476095</v>
      </c>
      <c r="J20" s="83">
        <v>14940.147199999999</v>
      </c>
      <c r="K20" s="83">
        <v>13941.397199999999</v>
      </c>
      <c r="L20" s="83">
        <v>19392.387195438634</v>
      </c>
      <c r="M20" s="82">
        <v>31921.327600000001</v>
      </c>
      <c r="N20" s="82">
        <v>32784.721100000002</v>
      </c>
      <c r="O20" s="82">
        <v>29793.8619</v>
      </c>
      <c r="P20" s="241">
        <f t="shared" si="25"/>
        <v>31499.9702</v>
      </c>
      <c r="Q20" s="80">
        <f t="shared" si="8"/>
        <v>-1.5577702480377407E-2</v>
      </c>
      <c r="R20" s="74">
        <f t="shared" si="9"/>
        <v>2.7440481086599545E-3</v>
      </c>
      <c r="S20" s="74">
        <f t="shared" si="10"/>
        <v>-4.6796818623953275E-2</v>
      </c>
      <c r="T20" s="74">
        <f t="shared" si="11"/>
        <v>-1.0054028121371321E-2</v>
      </c>
      <c r="U20" s="74">
        <f t="shared" si="12"/>
        <v>-0.12097521871431492</v>
      </c>
      <c r="V20" s="75">
        <f t="shared" si="13"/>
        <v>-3.9124766886298387E-2</v>
      </c>
      <c r="W20" s="73"/>
      <c r="X20" s="74"/>
      <c r="Y20" s="74"/>
      <c r="Z20" s="74"/>
      <c r="AA20" s="74"/>
      <c r="AB20" s="75"/>
      <c r="AC20" s="213">
        <f t="shared" si="14"/>
        <v>1.2943460071924662</v>
      </c>
      <c r="AD20" s="59">
        <f t="shared" si="15"/>
        <v>0.20767123386181513</v>
      </c>
      <c r="AE20" s="59">
        <f t="shared" si="16"/>
        <v>0.9875406649273174</v>
      </c>
      <c r="AF20" s="59">
        <f t="shared" si="17"/>
        <v>1.0582872497169795</v>
      </c>
      <c r="AG20" s="65">
        <f t="shared" si="18"/>
        <v>0.76081416647200362</v>
      </c>
      <c r="AH20" s="95">
        <v>10321.231299999999</v>
      </c>
      <c r="AI20" s="90">
        <v>4144.703627875635</v>
      </c>
      <c r="AJ20" s="90">
        <v>34782.780258364372</v>
      </c>
      <c r="AK20">
        <v>4161.8828000000003</v>
      </c>
      <c r="AL20">
        <v>4739.4180999999999</v>
      </c>
      <c r="AM20">
        <v>3558.0745999999999</v>
      </c>
      <c r="AN20">
        <v>6587.4620000000004</v>
      </c>
      <c r="AO20">
        <v>4703.3107</v>
      </c>
      <c r="AP20" s="90">
        <v>5661.5851000000002</v>
      </c>
      <c r="AQ20" s="90">
        <v>7121.0424999999996</v>
      </c>
      <c r="AR20" s="90">
        <v>8529.1506897675099</v>
      </c>
      <c r="AS20" s="90">
        <v>32950.898399999998</v>
      </c>
      <c r="AT20" s="90">
        <v>35162.058599999997</v>
      </c>
      <c r="AU20" s="90">
        <v>33425.690300000002</v>
      </c>
      <c r="AV20" s="91">
        <f t="shared" si="2"/>
        <v>33846.215766666668</v>
      </c>
      <c r="AW20" s="80">
        <f t="shared" si="19"/>
        <v>-1.5577711549788245E-2</v>
      </c>
      <c r="AX20" s="74">
        <f t="shared" si="20"/>
        <v>2.1908005649632525E-3</v>
      </c>
      <c r="AY20" s="74">
        <f t="shared" si="21"/>
        <v>-4.3469157955089127E-2</v>
      </c>
      <c r="AZ20" s="74">
        <f t="shared" si="22"/>
        <v>-5.4516381492722811E-3</v>
      </c>
      <c r="BA20" s="74">
        <f t="shared" si="23"/>
        <v>-0.12097522063563101</v>
      </c>
      <c r="BB20" s="75">
        <f t="shared" si="24"/>
        <v>-4.3347020832254786E-2</v>
      </c>
      <c r="BC20" s="73"/>
      <c r="BD20" s="74"/>
      <c r="BE20" s="74"/>
      <c r="BF20" s="74"/>
      <c r="BG20" s="74"/>
      <c r="BH20" s="75"/>
      <c r="BI20" s="73">
        <f t="shared" si="3"/>
        <v>2.4902217930815334</v>
      </c>
      <c r="BJ20" s="59">
        <f t="shared" si="4"/>
        <v>0.29673393625623146</v>
      </c>
      <c r="BK20" s="59">
        <f t="shared" si="5"/>
        <v>1.8230285543177651</v>
      </c>
      <c r="BL20" s="59">
        <f t="shared" si="6"/>
        <v>1.4493989187678631</v>
      </c>
      <c r="BM20" s="65">
        <f t="shared" si="7"/>
        <v>1.2101124338654801</v>
      </c>
      <c r="BN20" s="102">
        <v>3359875</v>
      </c>
      <c r="BO20" s="98"/>
      <c r="BP20" s="60"/>
      <c r="BQ20" s="227">
        <v>2066097</v>
      </c>
      <c r="BR20" s="98"/>
      <c r="BS20" s="107"/>
      <c r="BT20" s="110">
        <v>22721.290523822499</v>
      </c>
      <c r="BU20" s="100">
        <v>21.324665296756599</v>
      </c>
      <c r="BV20" s="230">
        <v>30.483201380897302</v>
      </c>
      <c r="BW20" s="98"/>
      <c r="BX20" s="107"/>
      <c r="BY20" s="277">
        <v>-1.5551001733457639</v>
      </c>
      <c r="CB20">
        <v>1961</v>
      </c>
      <c r="CC20">
        <v>12257.749599999999</v>
      </c>
      <c r="CD20">
        <v>2217.1152999999999</v>
      </c>
      <c r="CE20">
        <v>2113.4782</v>
      </c>
      <c r="CF20">
        <v>960.82249999999999</v>
      </c>
      <c r="CG20">
        <v>3894.1975000000002</v>
      </c>
      <c r="CH20">
        <v>6889.3491999999997</v>
      </c>
      <c r="CI20">
        <v>1756.2752</v>
      </c>
    </row>
    <row r="21" spans="1:87" ht="14">
      <c r="A21" s="9">
        <v>2002</v>
      </c>
      <c r="B21" s="95">
        <v>13489.1157</v>
      </c>
      <c r="C21" s="90">
        <v>7425.4107000000004</v>
      </c>
      <c r="D21" s="90">
        <v>13142.7176</v>
      </c>
      <c r="E21" s="90">
        <v>12018.8477</v>
      </c>
      <c r="F21" s="90">
        <v>12307.282999999999</v>
      </c>
      <c r="G21" s="90">
        <v>4974.9031000000004</v>
      </c>
      <c r="H21" s="83">
        <v>11012.290207728222</v>
      </c>
      <c r="I21" s="83">
        <v>66001.633903231253</v>
      </c>
      <c r="J21" s="83">
        <v>13142.7176</v>
      </c>
      <c r="K21" s="83">
        <v>14637.071099999999</v>
      </c>
      <c r="L21" s="83">
        <v>19018.592342314787</v>
      </c>
      <c r="M21" s="82">
        <v>31719.790700000001</v>
      </c>
      <c r="N21" s="82">
        <v>32466.302899999999</v>
      </c>
      <c r="O21" s="82">
        <v>30507.842700000001</v>
      </c>
      <c r="P21" s="241">
        <f t="shared" si="25"/>
        <v>31564.645433333335</v>
      </c>
      <c r="Q21" s="80">
        <f t="shared" si="8"/>
        <v>-8.573179824981593E-2</v>
      </c>
      <c r="R21" s="74">
        <f t="shared" si="9"/>
        <v>-3.3908698742514294E-2</v>
      </c>
      <c r="S21" s="74">
        <f t="shared" si="10"/>
        <v>-7.0988338386469688E-2</v>
      </c>
      <c r="T21" s="74">
        <f t="shared" si="11"/>
        <v>-0.12030869414727048</v>
      </c>
      <c r="U21" s="74">
        <f t="shared" si="12"/>
        <v>4.9899869433459643E-2</v>
      </c>
      <c r="V21" s="75">
        <f t="shared" si="13"/>
        <v>-1.9275339820554377E-2</v>
      </c>
      <c r="W21" s="73"/>
      <c r="X21" s="74"/>
      <c r="Y21" s="74"/>
      <c r="Z21" s="74"/>
      <c r="AA21" s="74"/>
      <c r="AB21" s="75"/>
      <c r="AC21" s="213">
        <f t="shared" si="14"/>
        <v>1.2249146585815172</v>
      </c>
      <c r="AD21" s="59">
        <f t="shared" si="15"/>
        <v>0.2043754813672819</v>
      </c>
      <c r="AE21" s="59">
        <f t="shared" si="16"/>
        <v>1.0263566570128539</v>
      </c>
      <c r="AF21" s="59">
        <f t="shared" si="17"/>
        <v>0.92157205549134769</v>
      </c>
      <c r="AG21" s="65">
        <f t="shared" si="18"/>
        <v>0.70925941611292853</v>
      </c>
      <c r="AH21" s="95">
        <v>9436.3736000000008</v>
      </c>
      <c r="AI21" s="90">
        <v>4013.4044212099825</v>
      </c>
      <c r="AJ21" s="90">
        <v>32338.741406500583</v>
      </c>
      <c r="AK21">
        <v>4354.0595999999996</v>
      </c>
      <c r="AL21">
        <v>4169.2249000000002</v>
      </c>
      <c r="AM21">
        <v>3514.8620000000001</v>
      </c>
      <c r="AN21">
        <v>6605.2601999999997</v>
      </c>
      <c r="AO21">
        <v>3827.9167000000002</v>
      </c>
      <c r="AP21" s="90">
        <v>5850.6756999999998</v>
      </c>
      <c r="AQ21" s="90">
        <v>7476.3815999999997</v>
      </c>
      <c r="AR21" s="90">
        <v>8359.9829118813032</v>
      </c>
      <c r="AS21" s="90">
        <v>32742.8613</v>
      </c>
      <c r="AT21" s="90">
        <v>34820.550799999997</v>
      </c>
      <c r="AU21" s="90">
        <v>34226.704400000002</v>
      </c>
      <c r="AV21" s="91">
        <f t="shared" si="2"/>
        <v>33930.038833333332</v>
      </c>
      <c r="AW21" s="80">
        <f t="shared" si="19"/>
        <v>-8.5731796360381793E-2</v>
      </c>
      <c r="AX21" s="74">
        <f t="shared" si="20"/>
        <v>-3.1678792611994265E-2</v>
      </c>
      <c r="AY21" s="74">
        <f t="shared" si="21"/>
        <v>-7.0265770410232214E-2</v>
      </c>
      <c r="AZ21" s="74">
        <f t="shared" si="22"/>
        <v>3.3398879758956466E-2</v>
      </c>
      <c r="BA21" s="74">
        <f t="shared" si="23"/>
        <v>4.9899870700111697E-2</v>
      </c>
      <c r="BB21" s="75">
        <f t="shared" si="24"/>
        <v>-1.9834070711068415E-2</v>
      </c>
      <c r="BC21" s="73"/>
      <c r="BD21" s="74"/>
      <c r="BE21" s="74"/>
      <c r="BF21" s="74"/>
      <c r="BG21" s="74"/>
      <c r="BH21" s="75"/>
      <c r="BI21" s="73">
        <f t="shared" si="3"/>
        <v>2.3512142335147659</v>
      </c>
      <c r="BJ21" s="59">
        <f t="shared" si="4"/>
        <v>0.29179780008702333</v>
      </c>
      <c r="BK21" s="59">
        <f t="shared" si="5"/>
        <v>1.6128690229745601</v>
      </c>
      <c r="BL21" s="59">
        <f t="shared" si="6"/>
        <v>1.2621578331421714</v>
      </c>
      <c r="BM21" s="65">
        <f t="shared" si="7"/>
        <v>1.1287551301796226</v>
      </c>
      <c r="BN21" s="102">
        <v>3522842</v>
      </c>
      <c r="BO21" s="98"/>
      <c r="BP21" s="60"/>
      <c r="BQ21" s="227">
        <v>2163633</v>
      </c>
      <c r="BR21" s="98"/>
      <c r="BS21" s="107"/>
      <c r="BT21" s="110">
        <v>23075.112065351499</v>
      </c>
      <c r="BU21" s="100">
        <v>20.416848680286598</v>
      </c>
      <c r="BV21" s="230">
        <v>29.1854948822639</v>
      </c>
      <c r="BW21" s="98"/>
      <c r="BX21" s="107"/>
      <c r="BY21" s="277">
        <v>4.929350151533086</v>
      </c>
      <c r="CB21">
        <v>1962</v>
      </c>
      <c r="CC21">
        <v>12483.6134</v>
      </c>
      <c r="CD21">
        <v>2742.3231000000001</v>
      </c>
      <c r="CE21">
        <v>2163.0663</v>
      </c>
      <c r="CF21">
        <v>1007.9934</v>
      </c>
      <c r="CG21">
        <v>4030.1554000000001</v>
      </c>
      <c r="CH21">
        <v>6773.2178999999996</v>
      </c>
      <c r="CI21">
        <v>1821.5843</v>
      </c>
    </row>
    <row r="22" spans="1:87" ht="14">
      <c r="A22" s="9">
        <v>2003</v>
      </c>
      <c r="B22" s="95">
        <v>11158.100700000001</v>
      </c>
      <c r="C22" s="90">
        <v>7250.7880999999998</v>
      </c>
      <c r="D22" s="90">
        <v>8452.1803999999993</v>
      </c>
      <c r="E22" s="90">
        <v>12008.8963</v>
      </c>
      <c r="F22" s="90">
        <v>12475.128000000001</v>
      </c>
      <c r="G22" s="90">
        <v>5599.9867000000004</v>
      </c>
      <c r="H22" s="83">
        <v>10177.253172202139</v>
      </c>
      <c r="I22" s="83">
        <v>68436.458374535941</v>
      </c>
      <c r="J22" s="83">
        <v>8452.1803999999993</v>
      </c>
      <c r="K22" s="83">
        <v>15040.8424</v>
      </c>
      <c r="L22" s="83">
        <v>19132.205479208744</v>
      </c>
      <c r="M22" s="82">
        <v>31663.215100000001</v>
      </c>
      <c r="N22" s="82">
        <v>32459.095099999999</v>
      </c>
      <c r="O22" s="82">
        <v>31568.823700000001</v>
      </c>
      <c r="P22" s="241">
        <f t="shared" si="25"/>
        <v>31897.044633333335</v>
      </c>
      <c r="Q22" s="80">
        <f t="shared" si="8"/>
        <v>-0.17280710254416451</v>
      </c>
      <c r="R22" s="74">
        <f t="shared" si="9"/>
        <v>-7.5827736081643449E-2</v>
      </c>
      <c r="S22" s="74">
        <f t="shared" si="10"/>
        <v>3.6890366606295272E-2</v>
      </c>
      <c r="T22" s="74">
        <f t="shared" si="11"/>
        <v>-0.35689248926721218</v>
      </c>
      <c r="U22" s="74">
        <f t="shared" si="12"/>
        <v>2.7585525631558923E-2</v>
      </c>
      <c r="V22" s="75">
        <f t="shared" si="13"/>
        <v>5.9737931624506743E-3</v>
      </c>
      <c r="W22" s="73"/>
      <c r="X22" s="74"/>
      <c r="Y22" s="74"/>
      <c r="Z22" s="74"/>
      <c r="AA22" s="74"/>
      <c r="AB22" s="75"/>
      <c r="AC22" s="213">
        <f t="shared" si="14"/>
        <v>1.0963764496374051</v>
      </c>
      <c r="AD22" s="59">
        <f t="shared" si="15"/>
        <v>0.16304322235575744</v>
      </c>
      <c r="AE22" s="59">
        <f t="shared" si="16"/>
        <v>1.3201446457531836</v>
      </c>
      <c r="AF22" s="59">
        <f t="shared" si="17"/>
        <v>0.74185344166627276</v>
      </c>
      <c r="AG22" s="65">
        <f t="shared" si="18"/>
        <v>0.58321037332186698</v>
      </c>
      <c r="AH22" s="95">
        <v>7805.7012000000004</v>
      </c>
      <c r="AI22" s="90">
        <v>3727.3312880614776</v>
      </c>
      <c r="AJ22" s="90">
        <v>33539.53841903268</v>
      </c>
      <c r="AK22">
        <v>4251.6656000000003</v>
      </c>
      <c r="AL22">
        <v>2681.2597999999998</v>
      </c>
      <c r="AM22">
        <v>3511.9517000000001</v>
      </c>
      <c r="AN22">
        <v>6695.3419000000004</v>
      </c>
      <c r="AO22">
        <v>4308.8845000000001</v>
      </c>
      <c r="AP22" s="90">
        <v>5889.1679000000004</v>
      </c>
      <c r="AQ22" s="90">
        <v>7682.6215000000002</v>
      </c>
      <c r="AR22" s="90">
        <v>8464.8550229309058</v>
      </c>
      <c r="AS22" s="90">
        <v>32684.460899999998</v>
      </c>
      <c r="AT22" s="90">
        <v>34812.820299999999</v>
      </c>
      <c r="AU22" s="90">
        <v>35417.017399999997</v>
      </c>
      <c r="AV22" s="91">
        <f t="shared" si="2"/>
        <v>34304.766199999998</v>
      </c>
      <c r="AW22" s="80">
        <f t="shared" si="19"/>
        <v>-0.17280710462756585</v>
      </c>
      <c r="AX22" s="74">
        <f t="shared" si="20"/>
        <v>-7.1279418449999632E-2</v>
      </c>
      <c r="AY22" s="74">
        <f t="shared" si="21"/>
        <v>3.713184126240357E-2</v>
      </c>
      <c r="AZ22" s="74">
        <f t="shared" si="22"/>
        <v>6.5791033333125262E-3</v>
      </c>
      <c r="BA22" s="74">
        <f t="shared" si="23"/>
        <v>2.7585523456962188E-2</v>
      </c>
      <c r="BB22" s="75">
        <f t="shared" si="24"/>
        <v>1.2544536532551659E-2</v>
      </c>
      <c r="BC22" s="73"/>
      <c r="BD22" s="74"/>
      <c r="BE22" s="74"/>
      <c r="BF22" s="74"/>
      <c r="BG22" s="74"/>
      <c r="BH22" s="75"/>
      <c r="BI22" s="73">
        <f t="shared" si="3"/>
        <v>2.0941796145143874</v>
      </c>
      <c r="BJ22" s="59">
        <f t="shared" si="4"/>
        <v>0.23273132451848233</v>
      </c>
      <c r="BK22" s="59">
        <f t="shared" si="5"/>
        <v>1.3254336321435156</v>
      </c>
      <c r="BL22" s="59">
        <f t="shared" si="6"/>
        <v>1.0160205341366877</v>
      </c>
      <c r="BM22" s="65">
        <f t="shared" si="7"/>
        <v>0.9221305242505291</v>
      </c>
      <c r="BN22" s="102">
        <v>3701464</v>
      </c>
      <c r="BO22" s="98"/>
      <c r="BP22" s="60"/>
      <c r="BQ22" s="227">
        <v>2274610</v>
      </c>
      <c r="BR22" s="98"/>
      <c r="BS22" s="107"/>
      <c r="BT22" s="110">
        <v>20568.762133904998</v>
      </c>
      <c r="BU22" s="100">
        <v>17.754926488715501</v>
      </c>
      <c r="BV22" s="230">
        <v>25.3803279970288</v>
      </c>
      <c r="BW22" s="98"/>
      <c r="BX22" s="107"/>
      <c r="BY22" s="277">
        <v>1.5858032644840563</v>
      </c>
      <c r="CB22">
        <v>1963</v>
      </c>
      <c r="CC22">
        <v>12309.084699999999</v>
      </c>
      <c r="CD22">
        <v>2426.6145000000001</v>
      </c>
      <c r="CE22">
        <v>2052.6158999999998</v>
      </c>
      <c r="CF22">
        <v>1055.2283</v>
      </c>
      <c r="CG22">
        <v>4324.1080000000002</v>
      </c>
      <c r="CH22">
        <v>6848.6027999999997</v>
      </c>
      <c r="CI22">
        <v>1893.3407999999999</v>
      </c>
    </row>
    <row r="23" spans="1:87" ht="14">
      <c r="A23" s="9">
        <v>2004</v>
      </c>
      <c r="B23" s="95">
        <v>13283.504499999999</v>
      </c>
      <c r="C23" s="90">
        <v>7628.8251</v>
      </c>
      <c r="D23" s="90">
        <v>12953.908600000001</v>
      </c>
      <c r="E23" s="90">
        <v>12042.196599999999</v>
      </c>
      <c r="F23" s="90">
        <v>13295.3297</v>
      </c>
      <c r="G23" s="90">
        <v>5932.3864999999996</v>
      </c>
      <c r="H23" s="83">
        <v>11051.264221722406</v>
      </c>
      <c r="I23" s="83">
        <v>71532.00622099005</v>
      </c>
      <c r="J23" s="83">
        <v>12953.908600000001</v>
      </c>
      <c r="K23" s="83">
        <v>16251.6723</v>
      </c>
      <c r="L23" s="83">
        <v>20256.851873040254</v>
      </c>
      <c r="M23" s="82">
        <v>32632.8285</v>
      </c>
      <c r="N23" s="82">
        <v>33149.135900000001</v>
      </c>
      <c r="O23" s="82">
        <v>32344.306199999999</v>
      </c>
      <c r="P23" s="241">
        <f t="shared" si="25"/>
        <v>32708.756866666663</v>
      </c>
      <c r="Q23" s="80">
        <f t="shared" si="8"/>
        <v>0.1904807867525338</v>
      </c>
      <c r="R23" s="74">
        <f t="shared" si="9"/>
        <v>8.5878874656229953E-2</v>
      </c>
      <c r="S23" s="74">
        <f t="shared" si="10"/>
        <v>4.523243779672137E-2</v>
      </c>
      <c r="T23" s="74">
        <f t="shared" si="11"/>
        <v>0.53261146674058235</v>
      </c>
      <c r="U23" s="74">
        <f t="shared" si="12"/>
        <v>8.0502798167740974E-2</v>
      </c>
      <c r="V23" s="75">
        <f t="shared" si="13"/>
        <v>5.8782893328930649E-2</v>
      </c>
      <c r="W23" s="73"/>
      <c r="X23" s="74"/>
      <c r="Y23" s="74"/>
      <c r="Z23" s="74"/>
      <c r="AA23" s="74"/>
      <c r="AB23" s="75"/>
      <c r="AC23" s="213">
        <f t="shared" si="14"/>
        <v>1.2019895853987359</v>
      </c>
      <c r="AD23" s="59">
        <f t="shared" si="15"/>
        <v>0.18570015300510534</v>
      </c>
      <c r="AE23" s="59">
        <f t="shared" si="16"/>
        <v>1.025443741358496</v>
      </c>
      <c r="AF23" s="59">
        <f t="shared" si="17"/>
        <v>0.81736231538461424</v>
      </c>
      <c r="AG23" s="65">
        <f t="shared" si="18"/>
        <v>0.65575364737098907</v>
      </c>
      <c r="AH23" s="95">
        <v>9292.5373999999993</v>
      </c>
      <c r="AI23" s="90">
        <v>4050.3567758801264</v>
      </c>
      <c r="AJ23" s="90">
        <v>35101.89387097428</v>
      </c>
      <c r="AK23">
        <v>4473.3362999999999</v>
      </c>
      <c r="AL23">
        <v>4109.3296</v>
      </c>
      <c r="AM23">
        <v>3521.6903000000002</v>
      </c>
      <c r="AN23">
        <v>7135.5402000000004</v>
      </c>
      <c r="AO23">
        <v>4564.6481000000003</v>
      </c>
      <c r="AP23" s="90">
        <v>5893.6553000000004</v>
      </c>
      <c r="AQ23" s="90">
        <v>8301.0939999999991</v>
      </c>
      <c r="AR23" s="90">
        <v>8978.1430338579285</v>
      </c>
      <c r="AS23" s="90">
        <v>33685.347699999998</v>
      </c>
      <c r="AT23" s="90">
        <v>35552.898399999998</v>
      </c>
      <c r="AU23" s="90">
        <v>36287.03</v>
      </c>
      <c r="AV23" s="91">
        <f t="shared" si="2"/>
        <v>35175.092033333327</v>
      </c>
      <c r="AW23" s="80">
        <f t="shared" si="19"/>
        <v>0.19048079882945029</v>
      </c>
      <c r="AX23" s="74">
        <f t="shared" si="20"/>
        <v>8.6664013164938963E-2</v>
      </c>
      <c r="AY23" s="74">
        <f t="shared" si="21"/>
        <v>4.6582497123902264E-2</v>
      </c>
      <c r="AZ23" s="74">
        <f t="shared" si="22"/>
        <v>7.6197521894391554E-4</v>
      </c>
      <c r="BA23" s="74">
        <f t="shared" si="23"/>
        <v>8.0502794521375154E-2</v>
      </c>
      <c r="BB23" s="75">
        <f t="shared" si="24"/>
        <v>6.0637543057329261E-2</v>
      </c>
      <c r="BC23" s="73"/>
      <c r="BD23" s="74"/>
      <c r="BE23" s="74"/>
      <c r="BF23" s="74"/>
      <c r="BG23" s="74"/>
      <c r="BH23" s="75"/>
      <c r="BI23" s="73">
        <f t="shared" si="3"/>
        <v>2.2942515719447374</v>
      </c>
      <c r="BJ23" s="59">
        <f t="shared" si="4"/>
        <v>0.26473037136278249</v>
      </c>
      <c r="BK23" s="59">
        <f t="shared" si="5"/>
        <v>1.5767018814283216</v>
      </c>
      <c r="BL23" s="59">
        <f t="shared" si="6"/>
        <v>1.1194352696162699</v>
      </c>
      <c r="BM23" s="65">
        <f t="shared" si="7"/>
        <v>1.035017749768125</v>
      </c>
      <c r="BN23" s="102">
        <v>3863271</v>
      </c>
      <c r="BO23" s="98"/>
      <c r="BP23" s="60"/>
      <c r="BQ23" s="227">
        <v>2381052</v>
      </c>
      <c r="BR23" s="98"/>
      <c r="BS23" s="107"/>
      <c r="BT23" s="110">
        <v>25467.629570640001</v>
      </c>
      <c r="BU23" s="100">
        <v>22.1260148744567</v>
      </c>
      <c r="BV23" s="230">
        <v>31.628715282925203</v>
      </c>
      <c r="BW23" s="98"/>
      <c r="BX23" s="107"/>
      <c r="BY23" s="277">
        <v>-1.4825751138312455</v>
      </c>
      <c r="CB23">
        <v>1964</v>
      </c>
      <c r="CC23">
        <v>12850.761399999999</v>
      </c>
      <c r="CD23">
        <v>2609.2618000000002</v>
      </c>
      <c r="CE23">
        <v>2275.6516000000001</v>
      </c>
      <c r="CF23">
        <v>1102.4286999999999</v>
      </c>
      <c r="CG23">
        <v>4463.7885999999999</v>
      </c>
      <c r="CH23">
        <v>7737.5958000000001</v>
      </c>
      <c r="CI23">
        <v>1983.6137000000001</v>
      </c>
    </row>
    <row r="24" spans="1:87" ht="13" customHeight="1">
      <c r="A24" s="9">
        <v>2005</v>
      </c>
      <c r="B24" s="95">
        <v>14609.6774</v>
      </c>
      <c r="C24" s="90">
        <v>7737.6090000000004</v>
      </c>
      <c r="D24" s="90">
        <v>11941.8552</v>
      </c>
      <c r="E24" s="90">
        <v>12396.769700000001</v>
      </c>
      <c r="F24" s="90">
        <v>13863.943300000001</v>
      </c>
      <c r="G24" s="90">
        <v>6664.4841999999999</v>
      </c>
      <c r="H24" s="83">
        <v>11100.69647031858</v>
      </c>
      <c r="I24" s="83">
        <v>71783.584877365603</v>
      </c>
      <c r="J24" s="83">
        <v>11941.8552</v>
      </c>
      <c r="K24" s="83">
        <v>17387.033899999999</v>
      </c>
      <c r="L24" s="83">
        <v>20749.765326242803</v>
      </c>
      <c r="M24" s="82">
        <v>32841.228000000003</v>
      </c>
      <c r="N24" s="82">
        <v>33443.042399999998</v>
      </c>
      <c r="O24" s="82">
        <v>32818.023800000003</v>
      </c>
      <c r="P24" s="241">
        <f t="shared" si="25"/>
        <v>33034.098066666666</v>
      </c>
      <c r="Q24" s="80">
        <f t="shared" si="8"/>
        <v>9.9836071121141373E-2</v>
      </c>
      <c r="R24" s="74">
        <f t="shared" si="9"/>
        <v>4.4729949084929624E-3</v>
      </c>
      <c r="S24" s="74">
        <f t="shared" si="10"/>
        <v>3.5170082549946923E-3</v>
      </c>
      <c r="T24" s="74">
        <f t="shared" si="11"/>
        <v>-7.8127261141861123E-2</v>
      </c>
      <c r="U24" s="74">
        <f t="shared" si="12"/>
        <v>6.9861216682297875E-2</v>
      </c>
      <c r="V24" s="75">
        <f t="shared" si="13"/>
        <v>2.4333171624686917E-2</v>
      </c>
      <c r="W24" s="73">
        <f t="shared" ref="W24:W35" si="26">(B24-B$24)/B$24</f>
        <v>0</v>
      </c>
      <c r="X24" s="74">
        <f t="shared" ref="X24:AB34" si="27">(H24-H$24)/H$24</f>
        <v>0</v>
      </c>
      <c r="Y24" s="74">
        <f t="shared" si="27"/>
        <v>0</v>
      </c>
      <c r="Z24" s="74">
        <f t="shared" si="27"/>
        <v>0</v>
      </c>
      <c r="AA24" s="74">
        <f t="shared" si="27"/>
        <v>0</v>
      </c>
      <c r="AB24" s="75">
        <f t="shared" si="27"/>
        <v>0</v>
      </c>
      <c r="AC24" s="213">
        <f t="shared" si="14"/>
        <v>1.3161045740745954</v>
      </c>
      <c r="AD24" s="59">
        <f t="shared" si="15"/>
        <v>0.20352393134111418</v>
      </c>
      <c r="AE24" s="59">
        <f t="shared" si="16"/>
        <v>1.22340098379354</v>
      </c>
      <c r="AF24" s="59">
        <f t="shared" si="17"/>
        <v>0.84026277765525048</v>
      </c>
      <c r="AG24" s="65">
        <f t="shared" si="18"/>
        <v>0.70408880150190112</v>
      </c>
      <c r="AH24" s="95">
        <v>10220.2677</v>
      </c>
      <c r="AI24" s="90">
        <v>4082.9802400590961</v>
      </c>
      <c r="AJ24" s="90">
        <v>35226.357812929411</v>
      </c>
      <c r="AK24">
        <v>4537.1242000000002</v>
      </c>
      <c r="AL24">
        <v>3788.2788999999998</v>
      </c>
      <c r="AM24">
        <v>3625.3836999999999</v>
      </c>
      <c r="AN24">
        <v>7440.7124999999996</v>
      </c>
      <c r="AO24">
        <v>5127.9573</v>
      </c>
      <c r="AP24" s="90">
        <v>5936.4272000000001</v>
      </c>
      <c r="AQ24" s="90">
        <v>8881.0185000000001</v>
      </c>
      <c r="AR24" s="90">
        <v>9222.7289434825343</v>
      </c>
      <c r="AS24" s="90">
        <v>33900.468800000002</v>
      </c>
      <c r="AT24" s="90">
        <v>35868.117200000001</v>
      </c>
      <c r="AU24" s="90">
        <v>36818.493199999997</v>
      </c>
      <c r="AV24" s="91">
        <f t="shared" si="2"/>
        <v>35529.026400000002</v>
      </c>
      <c r="AW24" s="80">
        <f t="shared" si="19"/>
        <v>9.9836057695070576E-2</v>
      </c>
      <c r="AX24" s="74">
        <f t="shared" si="20"/>
        <v>8.0544667998736358E-3</v>
      </c>
      <c r="AY24" s="74">
        <f t="shared" si="21"/>
        <v>3.5457899340881551E-3</v>
      </c>
      <c r="AZ24" s="74">
        <f t="shared" si="22"/>
        <v>7.2572788571465541E-3</v>
      </c>
      <c r="BA24" s="74">
        <f t="shared" si="23"/>
        <v>6.9861213473790443E-2</v>
      </c>
      <c r="BB24" s="75">
        <f t="shared" si="24"/>
        <v>2.724237169114321E-2</v>
      </c>
      <c r="BC24" s="73">
        <f t="shared" ref="BC24:BC34" si="28">(AH24-AH$9)/AH$9</f>
        <v>0.25342842019064299</v>
      </c>
      <c r="BD24" s="74">
        <f t="shared" ref="BD24:BD34" si="29">(AI24-AI$9)/AI$9</f>
        <v>0.19562457040684755</v>
      </c>
      <c r="BE24" s="74">
        <f t="shared" ref="BE24:BE34" si="30">(AJ24-AJ$9)/AJ$9</f>
        <v>-0.12722342163459141</v>
      </c>
      <c r="BF24" s="74">
        <f t="shared" ref="BF24:BF34" si="31">(AP24-AP$9)/AP$9</f>
        <v>6.1252210015780205E-2</v>
      </c>
      <c r="BG24" s="74">
        <f t="shared" ref="BG24:BG34" si="32">(AQ24-AQ$9)/AQ$9</f>
        <v>0.1894934051762103</v>
      </c>
      <c r="BH24" s="75">
        <f t="shared" ref="BH24:BH34" si="33">(AR24-AR$9)/AR$9</f>
        <v>6.0121183079706417E-2</v>
      </c>
      <c r="BI24" s="73">
        <f t="shared" si="3"/>
        <v>2.503139153044756</v>
      </c>
      <c r="BJ24" s="59">
        <f t="shared" si="4"/>
        <v>0.29013126347818946</v>
      </c>
      <c r="BK24" s="59">
        <f t="shared" si="5"/>
        <v>1.721619310011921</v>
      </c>
      <c r="BL24" s="59">
        <f t="shared" si="6"/>
        <v>1.1507990553110548</v>
      </c>
      <c r="BM24" s="65">
        <f t="shared" si="7"/>
        <v>1.1081609101417211</v>
      </c>
      <c r="BN24" s="102">
        <v>3986865</v>
      </c>
      <c r="BO24" s="98">
        <f>(BN24-BN23)/BN23</f>
        <v>3.1992060613920174E-2</v>
      </c>
      <c r="BP24" s="60">
        <f>(BN24-BN$24)/BN$24</f>
        <v>0</v>
      </c>
      <c r="BQ24" s="279">
        <v>2472165</v>
      </c>
      <c r="BR24" s="98">
        <f>(BQ24-BQ23)/BQ23</f>
        <v>3.8265858956461264E-2</v>
      </c>
      <c r="BS24" s="60">
        <f>(BQ24-BQ$24)/BQ$24</f>
        <v>0</v>
      </c>
      <c r="BT24" s="110">
        <v>28765.337140740001</v>
      </c>
      <c r="BU24" s="100">
        <v>25.266187115871301</v>
      </c>
      <c r="BV24" s="230">
        <v>36.117531471768501</v>
      </c>
      <c r="BW24" s="98">
        <f>(BV24-BV23)/BV23</f>
        <v>0.14192217890261863</v>
      </c>
      <c r="BX24" s="60">
        <f>(BV24-BV$24)/BV$24</f>
        <v>0</v>
      </c>
      <c r="BY24" s="277">
        <v>-1.1158497623678301</v>
      </c>
      <c r="CB24">
        <v>1965</v>
      </c>
      <c r="CC24">
        <v>13991.328799999999</v>
      </c>
      <c r="CD24">
        <v>2608.5967999999998</v>
      </c>
      <c r="CE24">
        <v>2439.9281000000001</v>
      </c>
      <c r="CF24">
        <v>1148.5344</v>
      </c>
      <c r="CG24">
        <v>4473.2200999999995</v>
      </c>
      <c r="CH24">
        <v>8144.2345999999998</v>
      </c>
      <c r="CI24">
        <v>2101.1071999999999</v>
      </c>
    </row>
    <row r="25" spans="1:87" ht="14">
      <c r="A25" s="9">
        <v>2006</v>
      </c>
      <c r="B25" s="95">
        <v>14495.475200000001</v>
      </c>
      <c r="C25" s="90">
        <v>7889.0681999999997</v>
      </c>
      <c r="D25" s="90">
        <v>13681.459699999999</v>
      </c>
      <c r="E25" s="90">
        <v>13163.626899999999</v>
      </c>
      <c r="F25" s="90">
        <v>14443.0414</v>
      </c>
      <c r="G25" s="90">
        <v>6303.8832000000002</v>
      </c>
      <c r="H25" s="83">
        <v>11850.283336671862</v>
      </c>
      <c r="I25" s="83">
        <v>72552.664875995295</v>
      </c>
      <c r="J25" s="83">
        <v>13681.459699999999</v>
      </c>
      <c r="K25" s="83">
        <v>18227.3861</v>
      </c>
      <c r="L25" s="83">
        <v>21620.734953771844</v>
      </c>
      <c r="M25" s="82">
        <v>34411.499400000001</v>
      </c>
      <c r="N25" s="82">
        <v>33977.957000000002</v>
      </c>
      <c r="O25" s="82">
        <v>33187.429600000003</v>
      </c>
      <c r="P25" s="241">
        <f t="shared" si="25"/>
        <v>33858.962</v>
      </c>
      <c r="Q25" s="80">
        <f t="shared" si="8"/>
        <v>-7.8168871819168113E-3</v>
      </c>
      <c r="R25" s="74">
        <f t="shared" si="9"/>
        <v>6.7526111389276597E-2</v>
      </c>
      <c r="S25" s="74">
        <f t="shared" si="10"/>
        <v>1.0713870029528068E-2</v>
      </c>
      <c r="T25" s="74">
        <f t="shared" si="11"/>
        <v>0.14567288506395551</v>
      </c>
      <c r="U25" s="74">
        <f t="shared" si="12"/>
        <v>4.8332119488189489E-2</v>
      </c>
      <c r="V25" s="75">
        <f t="shared" si="13"/>
        <v>4.1974914599516043E-2</v>
      </c>
      <c r="W25" s="73">
        <f t="shared" si="26"/>
        <v>-7.8168871819168113E-3</v>
      </c>
      <c r="X25" s="74">
        <f t="shared" si="27"/>
        <v>6.7526111389276597E-2</v>
      </c>
      <c r="Y25" s="74">
        <f t="shared" si="27"/>
        <v>1.0713870029528068E-2</v>
      </c>
      <c r="Z25" s="74">
        <f t="shared" si="27"/>
        <v>0.14567288506395551</v>
      </c>
      <c r="AA25" s="74">
        <f t="shared" si="27"/>
        <v>4.8332119488189489E-2</v>
      </c>
      <c r="AB25" s="75">
        <f t="shared" si="27"/>
        <v>4.1974914599516043E-2</v>
      </c>
      <c r="AC25" s="213">
        <f t="shared" si="14"/>
        <v>1.2232176048603272</v>
      </c>
      <c r="AD25" s="59">
        <f t="shared" si="15"/>
        <v>0.19979245731049583</v>
      </c>
      <c r="AE25" s="59">
        <f t="shared" si="16"/>
        <v>1.0594977084206885</v>
      </c>
      <c r="AF25" s="59">
        <f t="shared" si="17"/>
        <v>0.79525803208832013</v>
      </c>
      <c r="AG25" s="65">
        <f t="shared" si="18"/>
        <v>0.6704432217958064</v>
      </c>
      <c r="AH25" s="95">
        <v>10140.3771</v>
      </c>
      <c r="AI25" s="90">
        <v>4333.2016072548977</v>
      </c>
      <c r="AJ25" s="90">
        <v>35805.005509707036</v>
      </c>
      <c r="AK25">
        <v>4625.9358000000002</v>
      </c>
      <c r="AL25">
        <v>4340.1283999999996</v>
      </c>
      <c r="AM25">
        <v>3849.6478999999999</v>
      </c>
      <c r="AN25">
        <v>7751.5115999999998</v>
      </c>
      <c r="AO25">
        <v>4850.4944999999998</v>
      </c>
      <c r="AP25" s="90">
        <v>6034.9628000000002</v>
      </c>
      <c r="AQ25" s="90">
        <v>9310.2569999999996</v>
      </c>
      <c r="AR25" s="90">
        <v>9620.3415331359083</v>
      </c>
      <c r="AS25" s="90">
        <v>35521.386700000003</v>
      </c>
      <c r="AT25" s="90">
        <v>36441.820299999999</v>
      </c>
      <c r="AU25" s="90">
        <v>37232.928999999996</v>
      </c>
      <c r="AV25" s="91">
        <f t="shared" si="2"/>
        <v>36398.712</v>
      </c>
      <c r="AW25" s="80">
        <f t="shared" si="19"/>
        <v>-7.8168793954389894E-3</v>
      </c>
      <c r="AX25" s="74">
        <f t="shared" si="20"/>
        <v>6.1284001509686443E-2</v>
      </c>
      <c r="AY25" s="74">
        <f t="shared" si="21"/>
        <v>1.6426554793162282E-2</v>
      </c>
      <c r="AZ25" s="74">
        <f t="shared" si="22"/>
        <v>1.659846851992056E-2</v>
      </c>
      <c r="BA25" s="74">
        <f t="shared" si="23"/>
        <v>4.8332125420074229E-2</v>
      </c>
      <c r="BB25" s="75">
        <f t="shared" si="24"/>
        <v>4.3112249323380217E-2</v>
      </c>
      <c r="BC25" s="73">
        <f t="shared" si="28"/>
        <v>0.24363052139919708</v>
      </c>
      <c r="BD25" s="74">
        <f t="shared" si="29"/>
        <v>0.268897228384679</v>
      </c>
      <c r="BE25" s="74">
        <f t="shared" si="30"/>
        <v>-0.11288670934788333</v>
      </c>
      <c r="BF25" s="74">
        <f t="shared" si="31"/>
        <v>7.8867371415423257E-2</v>
      </c>
      <c r="BG25" s="74">
        <f t="shared" si="32"/>
        <v>0.24698414962153806</v>
      </c>
      <c r="BH25" s="75">
        <f t="shared" si="33"/>
        <v>0.10582539183763552</v>
      </c>
      <c r="BI25" s="73">
        <f t="shared" si="3"/>
        <v>2.3401581599670767</v>
      </c>
      <c r="BJ25" s="59">
        <f t="shared" si="4"/>
        <v>0.28321115876524189</v>
      </c>
      <c r="BK25" s="59">
        <f t="shared" si="5"/>
        <v>1.6802716828677053</v>
      </c>
      <c r="BL25" s="59">
        <f t="shared" si="6"/>
        <v>1.0891618888715962</v>
      </c>
      <c r="BM25" s="65">
        <f t="shared" si="7"/>
        <v>1.0540558321212301</v>
      </c>
      <c r="BN25" s="102">
        <v>4057041</v>
      </c>
      <c r="BO25" s="98">
        <f t="shared" ref="BO25:BO34" si="34">(BN25-BN24)/BN24</f>
        <v>1.7601799910455958E-2</v>
      </c>
      <c r="BP25" s="60">
        <f t="shared" ref="BP25:BP34" si="35">(BN25-BN$24)/BN$24</f>
        <v>1.7601799910455958E-2</v>
      </c>
      <c r="BQ25" s="279">
        <v>2543712</v>
      </c>
      <c r="BR25" s="98">
        <f t="shared" ref="BR25:BR34" si="36">(BQ25-BQ24)/BQ24</f>
        <v>2.8941029421579872E-2</v>
      </c>
      <c r="BS25" s="60">
        <f t="shared" ref="BS25:BS34" si="37">(BQ25-BQ$24)/BQ$24</f>
        <v>2.8941029421579872E-2</v>
      </c>
      <c r="BT25" s="110">
        <v>29625.829188424999</v>
      </c>
      <c r="BU25" s="100">
        <v>25.794199458065201</v>
      </c>
      <c r="BV25" s="230">
        <v>36.872315020992204</v>
      </c>
      <c r="BW25" s="98">
        <f t="shared" ref="BW25:BW34" si="38">(BV25-BV24)/BV24</f>
        <v>2.0897982737654263E-2</v>
      </c>
      <c r="BX25" s="60">
        <f t="shared" ref="BX25:BX34" si="39">(BV25-BV$24)/BV$24</f>
        <v>2.0897982737654263E-2</v>
      </c>
      <c r="BY25" s="277">
        <v>0.8208232405720679</v>
      </c>
      <c r="CB25">
        <v>1966</v>
      </c>
      <c r="CC25">
        <v>14769.934800000001</v>
      </c>
      <c r="CD25">
        <v>2334.7903000000001</v>
      </c>
      <c r="CE25">
        <v>2525.2541000000001</v>
      </c>
      <c r="CF25">
        <v>1130.7655</v>
      </c>
      <c r="CG25">
        <v>4906.7021000000004</v>
      </c>
      <c r="CH25">
        <v>7754.9369999999999</v>
      </c>
      <c r="CI25">
        <v>2258.9488999999999</v>
      </c>
    </row>
    <row r="26" spans="1:87" ht="14">
      <c r="A26" s="9">
        <v>2007</v>
      </c>
      <c r="B26" s="95">
        <v>15945.441800000001</v>
      </c>
      <c r="C26" s="90">
        <v>8116.0295999999998</v>
      </c>
      <c r="D26" s="90">
        <v>13727.962600000001</v>
      </c>
      <c r="E26" s="90">
        <v>13844.090399999999</v>
      </c>
      <c r="F26" s="90">
        <v>15236.139499999999</v>
      </c>
      <c r="G26" s="90">
        <v>6665.6758</v>
      </c>
      <c r="H26" s="83">
        <v>12298.30646224378</v>
      </c>
      <c r="I26" s="83">
        <v>70337.775492007931</v>
      </c>
      <c r="J26" s="83">
        <v>13727.962600000001</v>
      </c>
      <c r="K26" s="83">
        <v>18743.704000000002</v>
      </c>
      <c r="L26" s="83">
        <v>22107.162123002443</v>
      </c>
      <c r="M26" s="82">
        <v>35311.638700000003</v>
      </c>
      <c r="N26" s="82">
        <v>34494.6535</v>
      </c>
      <c r="O26" s="82">
        <v>33441.864200000004</v>
      </c>
      <c r="P26" s="241">
        <f t="shared" si="25"/>
        <v>34416.052133333338</v>
      </c>
      <c r="Q26" s="80">
        <f t="shared" si="8"/>
        <v>0.10002891109082092</v>
      </c>
      <c r="R26" s="74">
        <f t="shared" si="9"/>
        <v>3.7806954723644946E-2</v>
      </c>
      <c r="S26" s="74">
        <f t="shared" si="10"/>
        <v>-3.0528022475438801E-2</v>
      </c>
      <c r="T26" s="74">
        <f t="shared" si="11"/>
        <v>3.3989721140647968E-3</v>
      </c>
      <c r="U26" s="74">
        <f t="shared" si="12"/>
        <v>2.8326491641058826E-2</v>
      </c>
      <c r="V26" s="75">
        <f t="shared" si="13"/>
        <v>2.2498179190977949E-2</v>
      </c>
      <c r="W26" s="73">
        <f t="shared" si="26"/>
        <v>9.1430109195977174E-2</v>
      </c>
      <c r="X26" s="74">
        <f t="shared" si="27"/>
        <v>0.10788602274887972</v>
      </c>
      <c r="Y26" s="74">
        <f t="shared" si="27"/>
        <v>-2.0141225710971097E-2</v>
      </c>
      <c r="Z26" s="74">
        <f t="shared" si="27"/>
        <v>0.14956699525212805</v>
      </c>
      <c r="AA26" s="74">
        <f t="shared" si="27"/>
        <v>7.8027690507925171E-2</v>
      </c>
      <c r="AB26" s="75">
        <f t="shared" si="27"/>
        <v>6.5417452940679896E-2</v>
      </c>
      <c r="AC26" s="213">
        <f t="shared" si="14"/>
        <v>1.296555899704813</v>
      </c>
      <c r="AD26" s="59">
        <f t="shared" si="15"/>
        <v>0.22669812470557571</v>
      </c>
      <c r="AE26" s="59">
        <f t="shared" si="16"/>
        <v>1.1615301020706452</v>
      </c>
      <c r="AF26" s="59">
        <f t="shared" si="17"/>
        <v>0.85070921947977829</v>
      </c>
      <c r="AG26" s="65">
        <f t="shared" si="18"/>
        <v>0.72127945284342088</v>
      </c>
      <c r="AH26" s="95">
        <v>11154.707899999999</v>
      </c>
      <c r="AI26" s="90">
        <v>4505.4233112417396</v>
      </c>
      <c r="AJ26" s="90">
        <v>34783.810055017966</v>
      </c>
      <c r="AK26">
        <v>4759.0198</v>
      </c>
      <c r="AL26">
        <v>4354.8804</v>
      </c>
      <c r="AM26">
        <v>4048.6466</v>
      </c>
      <c r="AN26">
        <v>8177.1635999999999</v>
      </c>
      <c r="AO26">
        <v>5128.8742000000002</v>
      </c>
      <c r="AP26" s="90">
        <v>6366.1346000000003</v>
      </c>
      <c r="AQ26" s="90">
        <v>9573.9838999999993</v>
      </c>
      <c r="AR26" s="90">
        <v>9825.2594367393376</v>
      </c>
      <c r="AS26" s="90">
        <v>36450.558599999997</v>
      </c>
      <c r="AT26" s="90">
        <v>36995.984400000001</v>
      </c>
      <c r="AU26" s="90">
        <v>37518.378799999999</v>
      </c>
      <c r="AV26" s="91">
        <f t="shared" si="2"/>
        <v>36988.30726666667</v>
      </c>
      <c r="AW26" s="80">
        <f t="shared" si="19"/>
        <v>0.10002890326435689</v>
      </c>
      <c r="AX26" s="74">
        <f t="shared" si="20"/>
        <v>3.9744678322489853E-2</v>
      </c>
      <c r="AY26" s="74">
        <f t="shared" si="21"/>
        <v>-2.852102492798711E-2</v>
      </c>
      <c r="AZ26" s="74">
        <f t="shared" si="22"/>
        <v>5.4875532952746629E-2</v>
      </c>
      <c r="BA26" s="74">
        <f t="shared" si="23"/>
        <v>2.8326489805813058E-2</v>
      </c>
      <c r="BB26" s="75">
        <f t="shared" si="24"/>
        <v>2.1300481162505356E-2</v>
      </c>
      <c r="BC26" s="73">
        <f t="shared" si="28"/>
        <v>0.36802951852083909</v>
      </c>
      <c r="BD26" s="74">
        <f t="shared" si="29"/>
        <v>0.31932914055112699</v>
      </c>
      <c r="BE26" s="74">
        <f t="shared" si="30"/>
        <v>-0.13818808962452103</v>
      </c>
      <c r="BF26" s="74">
        <f t="shared" si="31"/>
        <v>0.13807079340717346</v>
      </c>
      <c r="BG26" s="74">
        <f t="shared" si="32"/>
        <v>0.28230683342380303</v>
      </c>
      <c r="BH26" s="75">
        <f t="shared" si="33"/>
        <v>0.12938000476549319</v>
      </c>
      <c r="BI26" s="73">
        <f t="shared" si="3"/>
        <v>2.4758401440697591</v>
      </c>
      <c r="BJ26" s="59">
        <f t="shared" si="4"/>
        <v>0.32068677589822581</v>
      </c>
      <c r="BK26" s="59">
        <f t="shared" si="5"/>
        <v>1.7521947933680193</v>
      </c>
      <c r="BL26" s="59">
        <f t="shared" si="6"/>
        <v>1.1651061894933832</v>
      </c>
      <c r="BM26" s="65">
        <f t="shared" si="7"/>
        <v>1.1353092477425573</v>
      </c>
      <c r="BN26" s="102">
        <v>4085426</v>
      </c>
      <c r="BO26" s="98">
        <f t="shared" si="34"/>
        <v>6.9964784679277334E-3</v>
      </c>
      <c r="BP26" s="60">
        <f t="shared" si="35"/>
        <v>2.472142899245397E-2</v>
      </c>
      <c r="BQ26" s="279">
        <v>2595040</v>
      </c>
      <c r="BR26" s="98">
        <f t="shared" si="36"/>
        <v>2.0178384974399617E-2</v>
      </c>
      <c r="BS26" s="60">
        <f t="shared" si="37"/>
        <v>4.9703397629203554E-2</v>
      </c>
      <c r="BT26" s="110">
        <v>34302.823258467804</v>
      </c>
      <c r="BU26" s="100">
        <v>28.9469138075446</v>
      </c>
      <c r="BV26" s="230">
        <v>41.379059913548303</v>
      </c>
      <c r="BW26" s="98">
        <f t="shared" si="38"/>
        <v>0.12222571026501354</v>
      </c>
      <c r="BX26" s="60">
        <f t="shared" si="39"/>
        <v>0.14567796378588357</v>
      </c>
      <c r="BY26" s="277">
        <v>3.1170011775903106</v>
      </c>
      <c r="CB26">
        <v>1967</v>
      </c>
      <c r="CC26">
        <v>13674.2862</v>
      </c>
      <c r="CD26">
        <v>2478.6824000000001</v>
      </c>
      <c r="CE26">
        <v>2386.0061999999998</v>
      </c>
      <c r="CF26">
        <v>1120.2123999999999</v>
      </c>
      <c r="CG26">
        <v>5027.9138000000003</v>
      </c>
      <c r="CH26">
        <v>7942.6692999999996</v>
      </c>
      <c r="CI26">
        <v>2203.8042</v>
      </c>
    </row>
    <row r="27" spans="1:87" ht="14">
      <c r="A27" s="9">
        <v>2008</v>
      </c>
      <c r="B27" s="95">
        <v>16829.127899999999</v>
      </c>
      <c r="C27" s="90">
        <v>8011.8409000000001</v>
      </c>
      <c r="D27" s="90">
        <v>16246.168</v>
      </c>
      <c r="E27" s="90">
        <v>14114.963</v>
      </c>
      <c r="F27" s="90">
        <v>15237.888499999999</v>
      </c>
      <c r="G27" s="90">
        <v>6821.5577000000003</v>
      </c>
      <c r="H27" s="83">
        <v>12819.611108815518</v>
      </c>
      <c r="I27" s="83">
        <v>68472.690136203921</v>
      </c>
      <c r="J27" s="83">
        <v>16246.168</v>
      </c>
      <c r="K27" s="83">
        <v>18437.973000000002</v>
      </c>
      <c r="L27" s="83">
        <v>22225.188490567787</v>
      </c>
      <c r="M27" s="82">
        <v>35281.467299999997</v>
      </c>
      <c r="N27" s="82">
        <v>34094.982799999998</v>
      </c>
      <c r="O27" s="82">
        <v>34370.893799999998</v>
      </c>
      <c r="P27" s="241">
        <f t="shared" si="25"/>
        <v>34582.447966666659</v>
      </c>
      <c r="Q27" s="80">
        <f t="shared" si="8"/>
        <v>5.5419355015926805E-2</v>
      </c>
      <c r="R27" s="74">
        <f t="shared" si="9"/>
        <v>4.2388327870358497E-2</v>
      </c>
      <c r="S27" s="74">
        <f t="shared" si="10"/>
        <v>-2.6516126544490017E-2</v>
      </c>
      <c r="T27" s="74">
        <f t="shared" si="11"/>
        <v>0.18343620778803688</v>
      </c>
      <c r="U27" s="74">
        <f t="shared" si="12"/>
        <v>-1.6311130393437696E-2</v>
      </c>
      <c r="V27" s="75">
        <f t="shared" si="13"/>
        <v>5.338829421372814E-3</v>
      </c>
      <c r="W27" s="73">
        <f t="shared" si="26"/>
        <v>0.15191646189258079</v>
      </c>
      <c r="X27" s="74">
        <f t="shared" si="27"/>
        <v>0.15484745872414668</v>
      </c>
      <c r="Y27" s="74">
        <f t="shared" si="27"/>
        <v>-4.6123284965747864E-2</v>
      </c>
      <c r="Z27" s="74">
        <f t="shared" si="27"/>
        <v>0.36043920545946662</v>
      </c>
      <c r="AA27" s="74">
        <f t="shared" si="27"/>
        <v>6.0443840280313903E-2</v>
      </c>
      <c r="AB27" s="75">
        <f t="shared" si="27"/>
        <v>7.1105534984483687E-2</v>
      </c>
      <c r="AC27" s="213">
        <f t="shared" si="14"/>
        <v>1.312764307524688</v>
      </c>
      <c r="AD27" s="59">
        <f t="shared" si="15"/>
        <v>0.24577868733540303</v>
      </c>
      <c r="AE27" s="59">
        <f t="shared" si="16"/>
        <v>1.0358829171285191</v>
      </c>
      <c r="AF27" s="59">
        <f t="shared" si="17"/>
        <v>0.91274284326156663</v>
      </c>
      <c r="AG27" s="65">
        <f t="shared" si="18"/>
        <v>0.75720968158007584</v>
      </c>
      <c r="AH27" s="95">
        <v>11772.894700000001</v>
      </c>
      <c r="AI27" s="90">
        <v>4677.0420140904644</v>
      </c>
      <c r="AJ27" s="90">
        <v>33784.656043376614</v>
      </c>
      <c r="AK27">
        <v>4697.9264000000003</v>
      </c>
      <c r="AL27">
        <v>5153.7231000000002</v>
      </c>
      <c r="AM27">
        <v>4127.8621999999996</v>
      </c>
      <c r="AN27">
        <v>8178.1022999999996</v>
      </c>
      <c r="AO27">
        <v>5248.8167999999996</v>
      </c>
      <c r="AP27" s="90">
        <v>6287.6449000000002</v>
      </c>
      <c r="AQ27" s="90">
        <v>9417.8214000000007</v>
      </c>
      <c r="AR27" s="90">
        <v>9844.1107434639634</v>
      </c>
      <c r="AS27" s="90">
        <v>36419.414100000002</v>
      </c>
      <c r="AT27" s="90">
        <v>36567.332000000002</v>
      </c>
      <c r="AU27" s="90">
        <v>38560.6558</v>
      </c>
      <c r="AV27" s="91">
        <f t="shared" si="2"/>
        <v>37182.467299999997</v>
      </c>
      <c r="AW27" s="80">
        <f t="shared" si="19"/>
        <v>5.5419362437989193E-2</v>
      </c>
      <c r="AX27" s="74">
        <f t="shared" si="20"/>
        <v>3.809158229827353E-2</v>
      </c>
      <c r="AY27" s="74">
        <f t="shared" si="21"/>
        <v>-2.8724685710420417E-2</v>
      </c>
      <c r="AZ27" s="74">
        <f t="shared" si="22"/>
        <v>-1.2329255495163435E-2</v>
      </c>
      <c r="BA27" s="74">
        <f t="shared" si="23"/>
        <v>-1.6311130416669966E-2</v>
      </c>
      <c r="BB27" s="75">
        <f t="shared" si="24"/>
        <v>1.9186573999395503E-3</v>
      </c>
      <c r="BC27" s="73">
        <f t="shared" si="28"/>
        <v>0.44384484223361331</v>
      </c>
      <c r="BD27" s="74">
        <f t="shared" si="29"/>
        <v>0.36958447508694076</v>
      </c>
      <c r="BE27" s="74">
        <f t="shared" si="30"/>
        <v>-0.16294336589155367</v>
      </c>
      <c r="BF27" s="74">
        <f t="shared" si="31"/>
        <v>0.12403922782367305</v>
      </c>
      <c r="BG27" s="74">
        <f t="shared" si="32"/>
        <v>0.2613909594296403</v>
      </c>
      <c r="BH27" s="75">
        <f t="shared" si="33"/>
        <v>0.13154689806898026</v>
      </c>
      <c r="BI27" s="73">
        <f t="shared" si="3"/>
        <v>2.5171667614983897</v>
      </c>
      <c r="BJ27" s="59">
        <f t="shared" si="4"/>
        <v>0.34846868604743553</v>
      </c>
      <c r="BK27" s="59">
        <f t="shared" si="5"/>
        <v>1.8723854300359744</v>
      </c>
      <c r="BL27" s="59">
        <f t="shared" si="6"/>
        <v>1.2500656149627132</v>
      </c>
      <c r="BM27" s="65">
        <f t="shared" si="7"/>
        <v>1.1959327771496944</v>
      </c>
      <c r="BN27" s="102">
        <v>4109389</v>
      </c>
      <c r="BO27" s="98">
        <f t="shared" si="34"/>
        <v>5.8654837953251385E-3</v>
      </c>
      <c r="BP27" s="60">
        <f t="shared" si="35"/>
        <v>3.0731915928931628E-2</v>
      </c>
      <c r="BQ27" s="279">
        <v>2648215</v>
      </c>
      <c r="BR27" s="98">
        <f t="shared" si="36"/>
        <v>2.0491013625994203E-2</v>
      </c>
      <c r="BS27" s="60">
        <f t="shared" si="37"/>
        <v>7.1212884253275974E-2</v>
      </c>
      <c r="BT27" s="110">
        <v>39737.762588937003</v>
      </c>
      <c r="BU27" s="100">
        <v>31.177157504962398</v>
      </c>
      <c r="BV27" s="230">
        <v>44.567150643732198</v>
      </c>
      <c r="BW27" s="98">
        <f t="shared" si="38"/>
        <v>7.7045992268665625E-2</v>
      </c>
      <c r="BX27" s="60">
        <f t="shared" si="39"/>
        <v>0.23394785932611134</v>
      </c>
      <c r="BY27" s="277">
        <v>7.4936002401029924</v>
      </c>
      <c r="CB27">
        <v>1968</v>
      </c>
      <c r="CC27">
        <v>15297.3809</v>
      </c>
      <c r="CD27">
        <v>2500.3096999999998</v>
      </c>
      <c r="CE27">
        <v>2810.5155</v>
      </c>
      <c r="CF27">
        <v>1143.6130000000001</v>
      </c>
      <c r="CG27">
        <v>5259.0655999999999</v>
      </c>
      <c r="CH27">
        <v>6976.9616999999998</v>
      </c>
      <c r="CI27">
        <v>2029.1831</v>
      </c>
    </row>
    <row r="28" spans="1:87" ht="14">
      <c r="A28" s="9">
        <v>2009</v>
      </c>
      <c r="B28" s="95">
        <v>17259.1198</v>
      </c>
      <c r="C28" s="90">
        <v>8238.4411</v>
      </c>
      <c r="D28" s="90">
        <v>15911.4167</v>
      </c>
      <c r="E28" s="90">
        <v>13919.6602</v>
      </c>
      <c r="F28" s="90">
        <v>15173.2364</v>
      </c>
      <c r="G28" s="90">
        <v>6760.5985000000001</v>
      </c>
      <c r="H28" s="83">
        <v>12723.145804474585</v>
      </c>
      <c r="I28" s="83">
        <v>61442.3423319188</v>
      </c>
      <c r="J28" s="83">
        <v>15911.4167</v>
      </c>
      <c r="K28" s="83">
        <v>16888.703300000001</v>
      </c>
      <c r="L28" s="83">
        <v>21093.920959405565</v>
      </c>
      <c r="M28" s="82">
        <v>33202.925300000003</v>
      </c>
      <c r="N28" s="82">
        <v>32465.8367</v>
      </c>
      <c r="O28" s="82">
        <v>34561.071300000003</v>
      </c>
      <c r="P28" s="241">
        <f t="shared" si="25"/>
        <v>33409.94443333333</v>
      </c>
      <c r="Q28" s="80">
        <f t="shared" si="8"/>
        <v>2.5550456479684899E-2</v>
      </c>
      <c r="R28" s="74">
        <f t="shared" si="9"/>
        <v>-7.5248229858234433E-3</v>
      </c>
      <c r="S28" s="74">
        <f t="shared" si="10"/>
        <v>-0.10267374905674879</v>
      </c>
      <c r="T28" s="74">
        <f t="shared" si="11"/>
        <v>-2.0604938961606201E-2</v>
      </c>
      <c r="U28" s="74">
        <f t="shared" si="12"/>
        <v>-8.4026031494893752E-2</v>
      </c>
      <c r="V28" s="75">
        <f t="shared" si="13"/>
        <v>-5.0900244632000505E-2</v>
      </c>
      <c r="W28" s="73">
        <f t="shared" si="26"/>
        <v>0.18134845332039978</v>
      </c>
      <c r="X28" s="74">
        <f t="shared" si="27"/>
        <v>0.14615743602161943</v>
      </c>
      <c r="Y28" s="74">
        <f t="shared" si="27"/>
        <v>-0.14406138343625055</v>
      </c>
      <c r="Z28" s="74">
        <f t="shared" si="27"/>
        <v>0.33240743866999828</v>
      </c>
      <c r="AA28" s="74">
        <f t="shared" si="27"/>
        <v>-2.866104724164583E-2</v>
      </c>
      <c r="AB28" s="75">
        <f t="shared" si="27"/>
        <v>1.6586001227083688E-2</v>
      </c>
      <c r="AC28" s="213">
        <f t="shared" si="14"/>
        <v>1.3565135592433568</v>
      </c>
      <c r="AD28" s="59">
        <f t="shared" si="15"/>
        <v>0.28089944401475114</v>
      </c>
      <c r="AE28" s="59">
        <f t="shared" si="16"/>
        <v>1.0847003837188174</v>
      </c>
      <c r="AF28" s="59">
        <f t="shared" si="17"/>
        <v>1.021932796936518</v>
      </c>
      <c r="AG28" s="65">
        <f t="shared" si="18"/>
        <v>0.81820349252348623</v>
      </c>
      <c r="AH28" s="95">
        <v>12073.6975</v>
      </c>
      <c r="AI28" s="90">
        <v>4674.4096390310115</v>
      </c>
      <c r="AJ28" s="90">
        <v>30259.204066120463</v>
      </c>
      <c r="AK28">
        <v>4830.7986000000001</v>
      </c>
      <c r="AL28">
        <v>5047.5309999999999</v>
      </c>
      <c r="AM28">
        <v>4070.7467000000001</v>
      </c>
      <c r="AN28">
        <v>8143.4038</v>
      </c>
      <c r="AO28">
        <v>5201.9120000000003</v>
      </c>
      <c r="AP28" s="90">
        <v>6204.4745999999996</v>
      </c>
      <c r="AQ28" s="90">
        <v>8626.4793000000009</v>
      </c>
      <c r="AR28" s="90">
        <v>9300.587093647553</v>
      </c>
      <c r="AS28" s="90">
        <v>34273.832000000002</v>
      </c>
      <c r="AT28" s="90">
        <v>34820.050799999997</v>
      </c>
      <c r="AU28" s="90">
        <v>38774.015599999999</v>
      </c>
      <c r="AV28" s="91">
        <f t="shared" si="2"/>
        <v>35955.966133333328</v>
      </c>
      <c r="AW28" s="80">
        <f t="shared" si="19"/>
        <v>2.5550453619533304E-2</v>
      </c>
      <c r="AX28" s="74">
        <f t="shared" si="20"/>
        <v>-5.6282903842265583E-4</v>
      </c>
      <c r="AY28" s="74">
        <f t="shared" si="21"/>
        <v>-0.10435068430857403</v>
      </c>
      <c r="AZ28" s="74">
        <f t="shared" si="22"/>
        <v>-1.3227575876621257E-2</v>
      </c>
      <c r="BA28" s="74">
        <f t="shared" si="23"/>
        <v>-8.4026025382048522E-2</v>
      </c>
      <c r="BB28" s="75">
        <f t="shared" si="24"/>
        <v>-5.5213077542558643E-2</v>
      </c>
      <c r="BC28" s="73">
        <f t="shared" si="28"/>
        <v>0.48073573290890564</v>
      </c>
      <c r="BD28" s="74">
        <f t="shared" si="29"/>
        <v>0.36881363317378896</v>
      </c>
      <c r="BE28" s="74">
        <f t="shared" si="30"/>
        <v>-0.25029079846580171</v>
      </c>
      <c r="BF28" s="74">
        <f t="shared" si="31"/>
        <v>0.10917091364933665</v>
      </c>
      <c r="BG28" s="74">
        <f t="shared" si="32"/>
        <v>0.15540129065591879</v>
      </c>
      <c r="BH28" s="75">
        <f t="shared" si="33"/>
        <v>6.9070711442855953E-2</v>
      </c>
      <c r="BI28" s="73">
        <f t="shared" si="3"/>
        <v>2.5829352650622281</v>
      </c>
      <c r="BJ28" s="59">
        <f t="shared" si="4"/>
        <v>0.3990090907089735</v>
      </c>
      <c r="BK28" s="59">
        <f t="shared" si="5"/>
        <v>1.9459661419195755</v>
      </c>
      <c r="BL28" s="59">
        <f t="shared" si="6"/>
        <v>1.3996089343192417</v>
      </c>
      <c r="BM28" s="65">
        <f t="shared" si="7"/>
        <v>1.2981650919915071</v>
      </c>
      <c r="BN28" s="102">
        <v>4181742</v>
      </c>
      <c r="BO28" s="98">
        <f t="shared" si="34"/>
        <v>1.7606753704747836E-2</v>
      </c>
      <c r="BP28" s="60">
        <f t="shared" si="35"/>
        <v>4.8879758908315182E-2</v>
      </c>
      <c r="BQ28" s="279">
        <v>2732284</v>
      </c>
      <c r="BR28" s="98">
        <f t="shared" si="36"/>
        <v>3.1745534256093257E-2</v>
      </c>
      <c r="BS28" s="60">
        <f t="shared" si="37"/>
        <v>0.10521910956590681</v>
      </c>
      <c r="BT28" s="110">
        <v>46374.098432265499</v>
      </c>
      <c r="BU28" s="100">
        <v>32.988769952803501</v>
      </c>
      <c r="BV28" s="230">
        <v>47.156816005564501</v>
      </c>
      <c r="BW28" s="98">
        <f t="shared" si="38"/>
        <v>5.8107043515839091E-2</v>
      </c>
      <c r="BX28" s="60">
        <f t="shared" si="39"/>
        <v>0.3056489212842502</v>
      </c>
      <c r="BY28" s="277">
        <v>10.500283766682699</v>
      </c>
      <c r="CB28">
        <v>1969</v>
      </c>
      <c r="CC28">
        <v>15234.138000000001</v>
      </c>
      <c r="CD28">
        <v>2911.7838000000002</v>
      </c>
      <c r="CE28">
        <v>2820.8724999999999</v>
      </c>
      <c r="CF28">
        <v>1183.1551999999999</v>
      </c>
      <c r="CG28">
        <v>5335.7371000000003</v>
      </c>
      <c r="CH28">
        <v>7129.6139000000003</v>
      </c>
      <c r="CI28">
        <v>2142.3195999999998</v>
      </c>
    </row>
    <row r="29" spans="1:87" ht="14">
      <c r="A29" s="9">
        <v>2010</v>
      </c>
      <c r="B29" s="95">
        <v>17556.3285</v>
      </c>
      <c r="C29" s="90">
        <v>8303.5575000000008</v>
      </c>
      <c r="D29" s="90">
        <v>15471.054099999999</v>
      </c>
      <c r="E29" s="90">
        <v>13623.9499</v>
      </c>
      <c r="F29" s="90">
        <v>13902.683000000001</v>
      </c>
      <c r="G29" s="90">
        <v>6942.7034999999996</v>
      </c>
      <c r="H29" s="83">
        <v>12450.249479292444</v>
      </c>
      <c r="I29" s="83">
        <v>59648.680583474597</v>
      </c>
      <c r="J29" s="83">
        <v>15471.054099999999</v>
      </c>
      <c r="K29" s="83">
        <v>18249.798999999999</v>
      </c>
      <c r="L29" s="83">
        <v>21371.294946536371</v>
      </c>
      <c r="M29" s="82">
        <v>34402.553599999999</v>
      </c>
      <c r="N29" s="82">
        <v>33077.228999999999</v>
      </c>
      <c r="O29" s="82">
        <v>31682.6443</v>
      </c>
      <c r="P29" s="241">
        <f t="shared" si="25"/>
        <v>33054.1423</v>
      </c>
      <c r="Q29" s="80">
        <f t="shared" si="8"/>
        <v>1.7220385711674543E-2</v>
      </c>
      <c r="R29" s="74">
        <f t="shared" si="9"/>
        <v>-2.1448809074102258E-2</v>
      </c>
      <c r="S29" s="74">
        <f t="shared" si="10"/>
        <v>-2.9192600418041198E-2</v>
      </c>
      <c r="T29" s="74">
        <f t="shared" si="11"/>
        <v>-2.7675888847785653E-2</v>
      </c>
      <c r="U29" s="74">
        <f t="shared" si="12"/>
        <v>8.0592078374661119E-2</v>
      </c>
      <c r="V29" s="75">
        <f t="shared" si="13"/>
        <v>1.3149475039021988E-2</v>
      </c>
      <c r="W29" s="73">
        <f t="shared" si="26"/>
        <v>0.20169172934646723</v>
      </c>
      <c r="X29" s="74">
        <f t="shared" si="27"/>
        <v>0.12157372400752915</v>
      </c>
      <c r="Y29" s="74">
        <f t="shared" si="27"/>
        <v>-0.16904845745196706</v>
      </c>
      <c r="Z29" s="74">
        <f t="shared" si="27"/>
        <v>0.29553187849740459</v>
      </c>
      <c r="AA29" s="74">
        <f t="shared" si="27"/>
        <v>4.9621177767416709E-2</v>
      </c>
      <c r="AB29" s="75">
        <f t="shared" si="27"/>
        <v>2.9953573475238398E-2</v>
      </c>
      <c r="AC29" s="213">
        <f t="shared" si="14"/>
        <v>1.410118610811784</v>
      </c>
      <c r="AD29" s="59">
        <f t="shared" si="15"/>
        <v>0.29432886575640205</v>
      </c>
      <c r="AE29" s="59">
        <f t="shared" si="16"/>
        <v>1.1347855412127348</v>
      </c>
      <c r="AF29" s="59">
        <f t="shared" si="17"/>
        <v>0.96200119793100192</v>
      </c>
      <c r="AG29" s="65">
        <f t="shared" si="18"/>
        <v>0.82149109559902167</v>
      </c>
      <c r="AH29" s="95">
        <v>12281.6113</v>
      </c>
      <c r="AI29" s="90">
        <v>4591.6475604580946</v>
      </c>
      <c r="AJ29" s="90">
        <v>29366.505975098655</v>
      </c>
      <c r="AK29">
        <v>4868.9811</v>
      </c>
      <c r="AL29">
        <v>4907.8361000000004</v>
      </c>
      <c r="AM29">
        <v>3984.2674000000002</v>
      </c>
      <c r="AN29">
        <v>7461.5038000000004</v>
      </c>
      <c r="AO29">
        <v>5342.0319</v>
      </c>
      <c r="AP29" s="90">
        <v>6477.5456999999997</v>
      </c>
      <c r="AQ29" s="90">
        <v>9321.7052000000003</v>
      </c>
      <c r="AR29" s="90">
        <v>9444.8260169653477</v>
      </c>
      <c r="AS29" s="90">
        <v>35512.152300000002</v>
      </c>
      <c r="AT29" s="90">
        <v>35475.777300000002</v>
      </c>
      <c r="AU29" s="90">
        <v>35544.712500000001</v>
      </c>
      <c r="AV29" s="91">
        <f t="shared" si="2"/>
        <v>35510.880700000002</v>
      </c>
      <c r="AW29" s="80">
        <f t="shared" si="19"/>
        <v>1.7220391682001332E-2</v>
      </c>
      <c r="AX29" s="74">
        <f t="shared" si="20"/>
        <v>-1.7705354250910948E-2</v>
      </c>
      <c r="AY29" s="74">
        <f t="shared" si="21"/>
        <v>-2.9501704310237034E-2</v>
      </c>
      <c r="AZ29" s="74">
        <f t="shared" si="22"/>
        <v>4.4011961947591847E-2</v>
      </c>
      <c r="BA29" s="74">
        <f t="shared" si="23"/>
        <v>8.059207885655037E-2</v>
      </c>
      <c r="BB29" s="75">
        <f t="shared" si="24"/>
        <v>1.5508582615855731E-2</v>
      </c>
      <c r="BC29" s="73">
        <f t="shared" si="28"/>
        <v>0.50623458220713236</v>
      </c>
      <c r="BD29" s="74">
        <f t="shared" si="29"/>
        <v>0.34457830289497055</v>
      </c>
      <c r="BE29" s="74">
        <f t="shared" si="30"/>
        <v>-0.27240849764812752</v>
      </c>
      <c r="BF29" s="74">
        <f t="shared" si="31"/>
        <v>0.15798770169424692</v>
      </c>
      <c r="BG29" s="74">
        <f t="shared" si="32"/>
        <v>0.24851748258342066</v>
      </c>
      <c r="BH29" s="75">
        <f t="shared" si="33"/>
        <v>8.5650482893459154E-2</v>
      </c>
      <c r="BI29" s="73">
        <f t="shared" si="3"/>
        <v>2.6747722115620522</v>
      </c>
      <c r="BJ29" s="59">
        <f t="shared" si="4"/>
        <v>0.41821833725858293</v>
      </c>
      <c r="BK29" s="59">
        <f t="shared" si="5"/>
        <v>1.8960285065993439</v>
      </c>
      <c r="BL29" s="59">
        <f t="shared" si="6"/>
        <v>1.3175283959848891</v>
      </c>
      <c r="BM29" s="65">
        <f t="shared" si="7"/>
        <v>1.3003533657411004</v>
      </c>
      <c r="BN29" s="102">
        <v>4337156</v>
      </c>
      <c r="BO29" s="98">
        <f t="shared" si="34"/>
        <v>3.7164894438729126E-2</v>
      </c>
      <c r="BP29" s="60">
        <f t="shared" si="35"/>
        <v>8.7861264427062366E-2</v>
      </c>
      <c r="BQ29" s="279">
        <v>2864411</v>
      </c>
      <c r="BR29" s="98">
        <f t="shared" si="36"/>
        <v>4.8357710984656063E-2</v>
      </c>
      <c r="BS29" s="60">
        <f t="shared" si="37"/>
        <v>0.15866497584101386</v>
      </c>
      <c r="BT29" s="110">
        <v>49571.273810046499</v>
      </c>
      <c r="BU29" s="100">
        <v>35.179582541806099</v>
      </c>
      <c r="BV29" s="230">
        <v>50.288540720068298</v>
      </c>
      <c r="BW29" s="98">
        <f t="shared" si="38"/>
        <v>6.6410860184755768E-2</v>
      </c>
      <c r="BX29" s="60">
        <f t="shared" si="39"/>
        <v>0.39235818924603572</v>
      </c>
      <c r="BY29" s="277">
        <v>0.19255092216789649</v>
      </c>
      <c r="CB29">
        <v>1970</v>
      </c>
      <c r="CC29">
        <v>15853.993899999999</v>
      </c>
      <c r="CD29">
        <v>2683.1318999999999</v>
      </c>
      <c r="CE29">
        <v>2859.42</v>
      </c>
      <c r="CF29">
        <v>1204.3326</v>
      </c>
      <c r="CG29">
        <v>5350.3719000000001</v>
      </c>
      <c r="CH29">
        <v>5689.7022999999999</v>
      </c>
      <c r="CI29">
        <v>2279.8930999999998</v>
      </c>
    </row>
    <row r="30" spans="1:87" ht="14">
      <c r="A30" s="9">
        <v>2011</v>
      </c>
      <c r="B30" s="95">
        <v>17340.302199999998</v>
      </c>
      <c r="C30" s="90">
        <v>8158.1638999999996</v>
      </c>
      <c r="D30" s="90">
        <v>15738.0684</v>
      </c>
      <c r="E30" s="90">
        <v>13634.7006</v>
      </c>
      <c r="F30" s="90">
        <v>13664.216200000001</v>
      </c>
      <c r="G30" s="90">
        <v>7596.8584000000001</v>
      </c>
      <c r="H30" s="83">
        <v>12362.965686377038</v>
      </c>
      <c r="I30" s="83">
        <v>61867.209528919309</v>
      </c>
      <c r="J30" s="83">
        <v>15738.0684</v>
      </c>
      <c r="K30" s="83">
        <v>19536.598600000001</v>
      </c>
      <c r="L30" s="83">
        <v>22138.994854512515</v>
      </c>
      <c r="M30" s="82">
        <v>35226.770499999999</v>
      </c>
      <c r="N30" s="82">
        <v>33621.012199999997</v>
      </c>
      <c r="O30" s="82">
        <v>32145.8858</v>
      </c>
      <c r="P30" s="241">
        <f t="shared" si="25"/>
        <v>33664.556166666669</v>
      </c>
      <c r="Q30" s="80">
        <f t="shared" si="8"/>
        <v>-1.2304753810000842E-2</v>
      </c>
      <c r="R30" s="74">
        <f t="shared" si="9"/>
        <v>-7.0106059368994257E-3</v>
      </c>
      <c r="S30" s="74">
        <f t="shared" si="10"/>
        <v>3.7193261003317914E-2</v>
      </c>
      <c r="T30" s="74">
        <f t="shared" si="11"/>
        <v>1.7258959749872554E-2</v>
      </c>
      <c r="U30" s="74">
        <f t="shared" si="12"/>
        <v>7.0510343702963649E-2</v>
      </c>
      <c r="V30" s="75">
        <f t="shared" si="13"/>
        <v>3.5922011740358528E-2</v>
      </c>
      <c r="W30" s="73">
        <f t="shared" si="26"/>
        <v>0.18690520846134479</v>
      </c>
      <c r="X30" s="74">
        <f t="shared" si="27"/>
        <v>0.11371081259933156</v>
      </c>
      <c r="Y30" s="74">
        <f t="shared" si="27"/>
        <v>-0.13814265984886845</v>
      </c>
      <c r="Z30" s="74">
        <f t="shared" si="27"/>
        <v>0.31789141104306812</v>
      </c>
      <c r="AA30" s="74">
        <f t="shared" si="27"/>
        <v>0.12363032776970675</v>
      </c>
      <c r="AB30" s="75">
        <f t="shared" si="27"/>
        <v>6.6951577833640141E-2</v>
      </c>
      <c r="AC30" s="213">
        <f t="shared" si="14"/>
        <v>1.4026005280519036</v>
      </c>
      <c r="AD30" s="59">
        <f t="shared" si="15"/>
        <v>0.28028259771267716</v>
      </c>
      <c r="AE30" s="59">
        <f t="shared" si="16"/>
        <v>1.1018062546989564</v>
      </c>
      <c r="AF30" s="59">
        <f t="shared" si="17"/>
        <v>0.88758041023579193</v>
      </c>
      <c r="AG30" s="65">
        <f t="shared" si="18"/>
        <v>0.78324704052521987</v>
      </c>
      <c r="AH30" s="95">
        <v>12130.489100000001</v>
      </c>
      <c r="AI30" s="90">
        <v>4532.784446574482</v>
      </c>
      <c r="AJ30" s="90">
        <v>30439.916022450183</v>
      </c>
      <c r="AK30">
        <v>4783.7262000000001</v>
      </c>
      <c r="AL30">
        <v>4992.5402000000004</v>
      </c>
      <c r="AM30">
        <v>3987.4114</v>
      </c>
      <c r="AN30">
        <v>7333.5198</v>
      </c>
      <c r="AO30">
        <v>5845.3684999999996</v>
      </c>
      <c r="AP30" s="90">
        <v>6654.1394</v>
      </c>
      <c r="AQ30" s="90">
        <v>9978.9817999999996</v>
      </c>
      <c r="AR30" s="90">
        <v>9807.0886122833872</v>
      </c>
      <c r="AS30" s="90">
        <v>36362.953099999999</v>
      </c>
      <c r="AT30" s="90">
        <v>36058.992200000001</v>
      </c>
      <c r="AU30" s="90">
        <v>36064.422500000001</v>
      </c>
      <c r="AV30" s="91">
        <f t="shared" si="2"/>
        <v>36162.122599999995</v>
      </c>
      <c r="AW30" s="80">
        <f t="shared" si="19"/>
        <v>-1.2304753530182134E-2</v>
      </c>
      <c r="AX30" s="74">
        <f t="shared" si="20"/>
        <v>-1.2819606276083622E-2</v>
      </c>
      <c r="AY30" s="74">
        <f t="shared" si="21"/>
        <v>3.6552188001586799E-2</v>
      </c>
      <c r="AZ30" s="74">
        <f t="shared" si="22"/>
        <v>2.7262439846622827E-2</v>
      </c>
      <c r="BA30" s="74">
        <f t="shared" si="23"/>
        <v>7.0510339674762432E-2</v>
      </c>
      <c r="BB30" s="75">
        <f t="shared" si="24"/>
        <v>3.835566633703176E-2</v>
      </c>
      <c r="BC30" s="73">
        <f t="shared" si="28"/>
        <v>0.48770073691443666</v>
      </c>
      <c r="BD30" s="74">
        <f t="shared" si="29"/>
        <v>0.32734133844449231</v>
      </c>
      <c r="BE30" s="74">
        <f t="shared" si="30"/>
        <v>-0.2458134362658049</v>
      </c>
      <c r="BF30" s="74">
        <f t="shared" si="31"/>
        <v>0.18955727175481535</v>
      </c>
      <c r="BG30" s="74">
        <f t="shared" si="32"/>
        <v>0.33655087437025694</v>
      </c>
      <c r="BH30" s="75">
        <f t="shared" si="33"/>
        <v>0.12729133057395808</v>
      </c>
      <c r="BI30" s="73">
        <f t="shared" si="3"/>
        <v>2.6761672086938217</v>
      </c>
      <c r="BJ30" s="59">
        <f t="shared" si="4"/>
        <v>0.3985059975544436</v>
      </c>
      <c r="BK30" s="59">
        <f t="shared" si="5"/>
        <v>1.8229989440858423</v>
      </c>
      <c r="BL30" s="59">
        <f t="shared" si="6"/>
        <v>1.2156038905692765</v>
      </c>
      <c r="BM30" s="65">
        <f t="shared" si="7"/>
        <v>1.2369103186042953</v>
      </c>
      <c r="BN30" s="102">
        <v>4591698</v>
      </c>
      <c r="BO30" s="98">
        <f t="shared" si="34"/>
        <v>5.8688689085658899E-2</v>
      </c>
      <c r="BP30" s="60">
        <f t="shared" si="35"/>
        <v>0.15170641594335399</v>
      </c>
      <c r="BQ30" s="279">
        <v>3038528</v>
      </c>
      <c r="BR30" s="98">
        <f t="shared" si="36"/>
        <v>6.0786318723116198E-2</v>
      </c>
      <c r="BS30" s="60">
        <f t="shared" si="37"/>
        <v>0.22909595435579744</v>
      </c>
      <c r="BT30" s="110">
        <v>53683.604982776</v>
      </c>
      <c r="BU30" s="100">
        <v>36.858831454929494</v>
      </c>
      <c r="BV30" s="230">
        <v>52.688994939398</v>
      </c>
      <c r="BW30" s="98">
        <f t="shared" si="38"/>
        <v>4.7733622510381775E-2</v>
      </c>
      <c r="BX30" s="60">
        <f t="shared" si="39"/>
        <v>0.45882048945074472</v>
      </c>
      <c r="BY30" s="277">
        <v>3.3934560887124405</v>
      </c>
      <c r="CB30">
        <v>1971</v>
      </c>
      <c r="CC30">
        <v>16957.9748</v>
      </c>
      <c r="CD30">
        <v>2864.8613</v>
      </c>
      <c r="CE30">
        <v>2904.9281000000001</v>
      </c>
      <c r="CF30">
        <v>1213.8665000000001</v>
      </c>
      <c r="CG30">
        <v>5569.3692000000001</v>
      </c>
      <c r="CH30">
        <v>5561.424</v>
      </c>
      <c r="CI30">
        <v>2730.9297999999999</v>
      </c>
    </row>
    <row r="31" spans="1:87" ht="14">
      <c r="A31" s="9">
        <v>2012</v>
      </c>
      <c r="B31" s="95">
        <v>16207.0527</v>
      </c>
      <c r="C31" s="90">
        <v>6470.7326000000003</v>
      </c>
      <c r="D31" s="90">
        <v>17363.894400000001</v>
      </c>
      <c r="E31" s="90">
        <v>13624.0365</v>
      </c>
      <c r="F31" s="90">
        <v>13414.0389</v>
      </c>
      <c r="G31" s="90">
        <v>7815.7882</v>
      </c>
      <c r="H31" s="83">
        <v>12445.629047491919</v>
      </c>
      <c r="I31" s="83">
        <v>63123.00419957791</v>
      </c>
      <c r="J31" s="83">
        <v>17363.894400000001</v>
      </c>
      <c r="K31" s="83">
        <v>19477.667300000001</v>
      </c>
      <c r="L31" s="83">
        <v>21978.638402771488</v>
      </c>
      <c r="M31" s="82">
        <v>34523.942999999999</v>
      </c>
      <c r="N31" s="82">
        <v>33068.491499999996</v>
      </c>
      <c r="O31" s="82">
        <v>30616.8727</v>
      </c>
      <c r="P31" s="241">
        <f t="shared" si="25"/>
        <v>32736.435733333336</v>
      </c>
      <c r="Q31" s="80">
        <f t="shared" si="8"/>
        <v>-6.535350347008359E-2</v>
      </c>
      <c r="R31" s="74">
        <f t="shared" si="9"/>
        <v>6.6863698575147764E-3</v>
      </c>
      <c r="S31" s="74">
        <f t="shared" si="10"/>
        <v>2.0298227125818406E-2</v>
      </c>
      <c r="T31" s="74">
        <f t="shared" si="11"/>
        <v>0.10330530778478514</v>
      </c>
      <c r="U31" s="74">
        <f t="shared" si="12"/>
        <v>-3.016456508452817E-3</v>
      </c>
      <c r="V31" s="75">
        <f t="shared" si="13"/>
        <v>-7.2431676683976428E-3</v>
      </c>
      <c r="W31" s="73">
        <f t="shared" si="26"/>
        <v>0.109336794801506</v>
      </c>
      <c r="X31" s="74">
        <f t="shared" si="27"/>
        <v>0.12115749500668402</v>
      </c>
      <c r="Y31" s="74">
        <f t="shared" si="27"/>
        <v>-0.12064848380842706</v>
      </c>
      <c r="Z31" s="74">
        <f t="shared" si="27"/>
        <v>0.45403658888779702</v>
      </c>
      <c r="AA31" s="74">
        <f t="shared" si="27"/>
        <v>0.12024094575441086</v>
      </c>
      <c r="AB31" s="75">
        <f t="shared" si="27"/>
        <v>5.9223468661329659E-2</v>
      </c>
      <c r="AC31" s="213">
        <f t="shared" si="14"/>
        <v>1.3022284882632023</v>
      </c>
      <c r="AD31" s="59">
        <f t="shared" si="15"/>
        <v>0.25675350699021982</v>
      </c>
      <c r="AE31" s="59">
        <f t="shared" si="16"/>
        <v>0.93337659897309666</v>
      </c>
      <c r="AF31" s="59">
        <f t="shared" si="17"/>
        <v>0.83208386560745906</v>
      </c>
      <c r="AG31" s="65">
        <f t="shared" si="18"/>
        <v>0.73740021574568082</v>
      </c>
      <c r="AH31" s="95">
        <v>11337.7191</v>
      </c>
      <c r="AI31" s="90">
        <v>4502.4056286370642</v>
      </c>
      <c r="AJ31" s="90">
        <v>31086.109850513152</v>
      </c>
      <c r="AK31">
        <v>3794.2622000000001</v>
      </c>
      <c r="AL31">
        <v>5508.2960999999996</v>
      </c>
      <c r="AM31">
        <v>3984.2928000000002</v>
      </c>
      <c r="AN31">
        <v>7199.2509</v>
      </c>
      <c r="AO31">
        <v>6013.8230000000003</v>
      </c>
      <c r="AP31" s="90">
        <v>5902.2313000000004</v>
      </c>
      <c r="AQ31" s="90">
        <v>9948.8806000000004</v>
      </c>
      <c r="AR31" s="90">
        <v>9762.0945404094164</v>
      </c>
      <c r="AS31" s="90">
        <v>35637.457000000002</v>
      </c>
      <c r="AT31" s="90">
        <v>35466.406300000002</v>
      </c>
      <c r="AU31" s="90">
        <v>34349.025000000001</v>
      </c>
      <c r="AV31" s="91">
        <f t="shared" si="2"/>
        <v>35150.962766666664</v>
      </c>
      <c r="AW31" s="80">
        <f t="shared" si="19"/>
        <v>-6.5353506644674403E-2</v>
      </c>
      <c r="AX31" s="74">
        <f t="shared" si="20"/>
        <v>-6.7020213062140427E-3</v>
      </c>
      <c r="AY31" s="74">
        <f t="shared" si="21"/>
        <v>2.1228502325249043E-2</v>
      </c>
      <c r="AZ31" s="74">
        <f t="shared" si="22"/>
        <v>-0.11299854944427519</v>
      </c>
      <c r="BA31" s="74">
        <f t="shared" si="23"/>
        <v>-3.0164600560749748E-3</v>
      </c>
      <c r="BB31" s="75">
        <f t="shared" si="24"/>
        <v>-4.5879132587438552E-3</v>
      </c>
      <c r="BC31" s="73">
        <f t="shared" si="28"/>
        <v>0.39047427691921205</v>
      </c>
      <c r="BD31" s="74">
        <f t="shared" si="29"/>
        <v>0.31844546851361866</v>
      </c>
      <c r="BE31" s="74">
        <f t="shared" si="30"/>
        <v>-0.22980318504390196</v>
      </c>
      <c r="BF31" s="74">
        <f t="shared" si="31"/>
        <v>5.5139025565631751E-2</v>
      </c>
      <c r="BG31" s="74">
        <f t="shared" si="32"/>
        <v>0.33251922204480694</v>
      </c>
      <c r="BH31" s="75">
        <f t="shared" si="33"/>
        <v>0.12211941573195081</v>
      </c>
      <c r="BI31" s="73">
        <f t="shared" si="3"/>
        <v>2.5181469718960159</v>
      </c>
      <c r="BJ31" s="59">
        <f t="shared" si="4"/>
        <v>0.36471977852876447</v>
      </c>
      <c r="BK31" s="59">
        <f t="shared" si="5"/>
        <v>1.9209208388698693</v>
      </c>
      <c r="BL31" s="59">
        <f t="shared" si="6"/>
        <v>1.1395974638594013</v>
      </c>
      <c r="BM31" s="65">
        <f t="shared" si="7"/>
        <v>1.1614023049119644</v>
      </c>
      <c r="BN31" s="102">
        <v>4924257</v>
      </c>
      <c r="BO31" s="98">
        <f t="shared" si="34"/>
        <v>7.2426148235358687E-2</v>
      </c>
      <c r="BP31" s="60">
        <f t="shared" si="35"/>
        <v>0.23512007554808101</v>
      </c>
      <c r="BQ31" s="279">
        <v>3260739</v>
      </c>
      <c r="BR31" s="98">
        <f t="shared" si="36"/>
        <v>7.3131134549360738E-2</v>
      </c>
      <c r="BS31" s="60">
        <f t="shared" si="37"/>
        <v>0.3189811359678662</v>
      </c>
      <c r="BT31" s="110">
        <v>57658.631343054003</v>
      </c>
      <c r="BU31" s="100">
        <v>36.969344662543001</v>
      </c>
      <c r="BV31" s="230">
        <v>52.846971457015002</v>
      </c>
      <c r="BW31" s="98">
        <f t="shared" si="38"/>
        <v>2.9982829962633246E-3</v>
      </c>
      <c r="BX31" s="60">
        <f t="shared" si="39"/>
        <v>0.4631944461188654</v>
      </c>
      <c r="BY31" s="277">
        <v>5.4794520547945211</v>
      </c>
      <c r="CB31">
        <v>1972</v>
      </c>
      <c r="CC31">
        <v>18656.627</v>
      </c>
      <c r="CD31">
        <v>3488.9076</v>
      </c>
      <c r="CE31">
        <v>2827.4893999999999</v>
      </c>
      <c r="CF31">
        <v>1221.4709</v>
      </c>
      <c r="CG31">
        <v>5848.6126999999997</v>
      </c>
      <c r="CH31">
        <v>5675.9318999999996</v>
      </c>
      <c r="CI31">
        <v>3363.7534000000001</v>
      </c>
    </row>
    <row r="32" spans="1:87" ht="14">
      <c r="A32" s="9">
        <v>2013</v>
      </c>
      <c r="B32" s="95">
        <v>14694.0936</v>
      </c>
      <c r="C32" s="90">
        <v>4994.5461999999998</v>
      </c>
      <c r="D32" s="90">
        <v>21260.0825</v>
      </c>
      <c r="E32" s="90">
        <v>13575.1751</v>
      </c>
      <c r="F32" s="90">
        <v>13406.056500000001</v>
      </c>
      <c r="G32" s="90">
        <v>7891.9237000000003</v>
      </c>
      <c r="H32" s="83">
        <v>12862.27700522844</v>
      </c>
      <c r="I32" s="83">
        <v>63409.462413466303</v>
      </c>
      <c r="J32" s="83">
        <v>21260.0825</v>
      </c>
      <c r="K32" s="83">
        <v>19805.4666</v>
      </c>
      <c r="L32" s="83">
        <v>22078.380887240874</v>
      </c>
      <c r="M32" s="82">
        <v>34508.458100000003</v>
      </c>
      <c r="N32" s="82">
        <v>33161.876100000001</v>
      </c>
      <c r="O32" s="82">
        <v>30727.191999999999</v>
      </c>
      <c r="P32" s="241">
        <f t="shared" si="25"/>
        <v>32799.1754</v>
      </c>
      <c r="Q32" s="80">
        <f t="shared" si="8"/>
        <v>-9.3351896116188979E-2</v>
      </c>
      <c r="R32" s="74">
        <f t="shared" si="9"/>
        <v>3.3477452698181212E-2</v>
      </c>
      <c r="S32" s="74">
        <f t="shared" si="10"/>
        <v>4.5380953825120383E-3</v>
      </c>
      <c r="T32" s="74">
        <f t="shared" si="11"/>
        <v>0.2243844618175056</v>
      </c>
      <c r="U32" s="74">
        <f t="shared" si="12"/>
        <v>1.6829494772199891E-2</v>
      </c>
      <c r="V32" s="75">
        <f t="shared" si="13"/>
        <v>4.5381557602225094E-3</v>
      </c>
      <c r="W32" s="73">
        <f t="shared" si="26"/>
        <v>5.7781015753297646E-3</v>
      </c>
      <c r="X32" s="74">
        <f t="shared" si="27"/>
        <v>0.15869099201298162</v>
      </c>
      <c r="Y32" s="74">
        <f t="shared" si="27"/>
        <v>-0.11665790275319311</v>
      </c>
      <c r="Z32" s="74">
        <f t="shared" si="27"/>
        <v>0.78029980634834695</v>
      </c>
      <c r="AA32" s="74">
        <f t="shared" si="27"/>
        <v>0.13909403489458896</v>
      </c>
      <c r="AB32" s="75">
        <f t="shared" si="27"/>
        <v>6.4030389746997943E-2</v>
      </c>
      <c r="AC32" s="213">
        <f t="shared" si="14"/>
        <v>1.1424177534060989</v>
      </c>
      <c r="AD32" s="59">
        <f t="shared" si="15"/>
        <v>0.2317334517707472</v>
      </c>
      <c r="AE32" s="59">
        <f t="shared" si="16"/>
        <v>0.69115882311369203</v>
      </c>
      <c r="AF32" s="59">
        <f t="shared" si="17"/>
        <v>0.74192110172249115</v>
      </c>
      <c r="AG32" s="65">
        <f t="shared" si="18"/>
        <v>0.66554217336162258</v>
      </c>
      <c r="AH32" s="95">
        <v>10279.3215</v>
      </c>
      <c r="AI32" s="90">
        <v>4570.2142690351147</v>
      </c>
      <c r="AJ32" s="90">
        <v>31258.093000597284</v>
      </c>
      <c r="AK32">
        <v>2928.6664999999998</v>
      </c>
      <c r="AL32">
        <v>6744.2722000000003</v>
      </c>
      <c r="AM32">
        <v>3970.0034000000001</v>
      </c>
      <c r="AN32">
        <v>7194.9668000000001</v>
      </c>
      <c r="AO32">
        <v>6072.4052000000001</v>
      </c>
      <c r="AP32" s="90">
        <v>5458.1817000000001</v>
      </c>
      <c r="AQ32" s="90">
        <v>10116.3153</v>
      </c>
      <c r="AR32" s="90">
        <v>9795.6284135097958</v>
      </c>
      <c r="AS32" s="90">
        <v>35621.472699999998</v>
      </c>
      <c r="AT32" s="90">
        <v>35566.5625</v>
      </c>
      <c r="AU32" s="90">
        <v>34472.792000000001</v>
      </c>
      <c r="AV32" s="91">
        <f t="shared" si="2"/>
        <v>35220.275733333336</v>
      </c>
      <c r="AW32" s="80">
        <f t="shared" si="19"/>
        <v>-9.3351898266733402E-2</v>
      </c>
      <c r="AX32" s="74">
        <f t="shared" si="20"/>
        <v>1.5060535631610139E-2</v>
      </c>
      <c r="AY32" s="74">
        <f t="shared" si="21"/>
        <v>5.5324757877767364E-3</v>
      </c>
      <c r="AZ32" s="74">
        <f t="shared" si="22"/>
        <v>-7.5234191516689669E-2</v>
      </c>
      <c r="BA32" s="74">
        <f t="shared" si="23"/>
        <v>1.6829501401393821E-2</v>
      </c>
      <c r="BB32" s="75">
        <f t="shared" si="24"/>
        <v>3.4351104633917051E-3</v>
      </c>
      <c r="BC32" s="73">
        <f t="shared" si="28"/>
        <v>0.26067086367774006</v>
      </c>
      <c r="BD32" s="74">
        <f t="shared" si="29"/>
        <v>0.33830196347050295</v>
      </c>
      <c r="BE32" s="74">
        <f t="shared" si="30"/>
        <v>-0.2255420898133346</v>
      </c>
      <c r="BF32" s="74">
        <f t="shared" si="31"/>
        <v>-2.4243505960506308E-2</v>
      </c>
      <c r="BG32" s="74">
        <f t="shared" si="32"/>
        <v>0.35494485615959426</v>
      </c>
      <c r="BH32" s="75">
        <f t="shared" si="33"/>
        <v>0.12597401987810664</v>
      </c>
      <c r="BI32" s="73">
        <f t="shared" si="3"/>
        <v>2.2491990298236542</v>
      </c>
      <c r="BJ32" s="59">
        <f t="shared" si="4"/>
        <v>0.32885312292735136</v>
      </c>
      <c r="BK32" s="59">
        <f t="shared" si="5"/>
        <v>1.883286791277029</v>
      </c>
      <c r="BL32" s="59">
        <f t="shared" si="6"/>
        <v>1.0161131988442471</v>
      </c>
      <c r="BM32" s="65">
        <f t="shared" si="7"/>
        <v>1.049378464154797</v>
      </c>
      <c r="BN32" s="102">
        <v>5286990</v>
      </c>
      <c r="BO32" s="98">
        <f t="shared" si="34"/>
        <v>7.3662483497510381E-2</v>
      </c>
      <c r="BP32" s="60">
        <f t="shared" si="35"/>
        <v>0.3261020877305853</v>
      </c>
      <c r="BQ32" s="279">
        <v>3499926</v>
      </c>
      <c r="BR32" s="98">
        <f t="shared" si="36"/>
        <v>7.3353617078827843E-2</v>
      </c>
      <c r="BS32" s="60">
        <f t="shared" si="37"/>
        <v>0.41573317314985042</v>
      </c>
      <c r="BT32" s="110">
        <v>58323.445745557503</v>
      </c>
      <c r="BU32" s="100">
        <v>35.9768631052929</v>
      </c>
      <c r="BV32" s="230">
        <v>51.428238044065104</v>
      </c>
      <c r="BW32" s="98">
        <f t="shared" si="38"/>
        <v>-2.6846068446966277E-2</v>
      </c>
      <c r="BX32" s="60">
        <f t="shared" si="39"/>
        <v>0.42391342786713743</v>
      </c>
      <c r="BY32" s="277">
        <v>1.7398660543851605</v>
      </c>
      <c r="CB32">
        <v>1973</v>
      </c>
      <c r="CC32">
        <v>19087.198199999999</v>
      </c>
      <c r="CD32">
        <v>3013.8438000000001</v>
      </c>
      <c r="CE32">
        <v>3464.0909999999999</v>
      </c>
      <c r="CF32">
        <v>1219.5418</v>
      </c>
      <c r="CG32">
        <v>5909.9359999999997</v>
      </c>
      <c r="CH32">
        <v>5184.5015999999996</v>
      </c>
      <c r="CI32">
        <v>3113.2510000000002</v>
      </c>
    </row>
    <row r="33" spans="1:87" ht="14">
      <c r="A33" s="9">
        <v>2014</v>
      </c>
      <c r="B33" s="95">
        <v>14280.7968</v>
      </c>
      <c r="C33" s="90">
        <v>5318.3833000000004</v>
      </c>
      <c r="D33" s="90">
        <v>19948.009399999999</v>
      </c>
      <c r="E33" s="90">
        <v>13796.8544</v>
      </c>
      <c r="F33" s="90">
        <v>13285.995699999999</v>
      </c>
      <c r="G33" s="90">
        <v>7865.5959999999995</v>
      </c>
      <c r="H33" s="83">
        <v>12735.013237109197</v>
      </c>
      <c r="I33" s="83">
        <v>63768.723217559367</v>
      </c>
      <c r="J33" s="83">
        <v>19948.009399999999</v>
      </c>
      <c r="K33" s="83">
        <v>19967.5095</v>
      </c>
      <c r="L33" s="83">
        <v>22254.944788379904</v>
      </c>
      <c r="M33" s="82">
        <v>34840.203500000003</v>
      </c>
      <c r="N33" s="82">
        <v>33358.8433</v>
      </c>
      <c r="O33" s="82">
        <v>30707.3521</v>
      </c>
      <c r="P33" s="241">
        <f t="shared" si="25"/>
        <v>32968.799633333336</v>
      </c>
      <c r="Q33" s="80">
        <f t="shared" si="8"/>
        <v>-2.8126729776649855E-2</v>
      </c>
      <c r="R33" s="74">
        <f t="shared" si="9"/>
        <v>-9.8943420412661593E-3</v>
      </c>
      <c r="S33" s="74">
        <f t="shared" si="10"/>
        <v>5.6657285903242115E-3</v>
      </c>
      <c r="T33" s="74">
        <f t="shared" si="11"/>
        <v>-6.1715334359591568E-2</v>
      </c>
      <c r="U33" s="74">
        <f t="shared" si="12"/>
        <v>8.1817259483298599E-3</v>
      </c>
      <c r="V33" s="75">
        <f t="shared" si="13"/>
        <v>7.9971399189451824E-3</v>
      </c>
      <c r="W33" s="73">
        <f t="shared" si="26"/>
        <v>-2.2511147302951427E-2</v>
      </c>
      <c r="X33" s="74">
        <f t="shared" si="27"/>
        <v>0.14722650701787118</v>
      </c>
      <c r="Y33" s="74">
        <f t="shared" si="27"/>
        <v>-0.11165312617778493</v>
      </c>
      <c r="Z33" s="74">
        <f t="shared" si="27"/>
        <v>0.67042800853924267</v>
      </c>
      <c r="AA33" s="74">
        <f t="shared" si="27"/>
        <v>0.1484137901174738</v>
      </c>
      <c r="AB33" s="75">
        <f t="shared" si="27"/>
        <v>7.2539589651814465E-2</v>
      </c>
      <c r="AC33" s="213">
        <f t="shared" si="14"/>
        <v>1.1213806011906189</v>
      </c>
      <c r="AD33" s="59">
        <f t="shared" si="15"/>
        <v>0.22394672622310929</v>
      </c>
      <c r="AE33" s="59">
        <f t="shared" si="16"/>
        <v>0.71590084572548884</v>
      </c>
      <c r="AF33" s="59">
        <f t="shared" si="17"/>
        <v>0.71520170304664188</v>
      </c>
      <c r="AG33" s="65">
        <f t="shared" si="18"/>
        <v>0.64169095613557803</v>
      </c>
      <c r="AH33" s="95">
        <v>9990.1977999999999</v>
      </c>
      <c r="AI33" s="90">
        <v>4514.2055504846685</v>
      </c>
      <c r="AJ33" s="90">
        <v>31403.689922163168</v>
      </c>
      <c r="AK33">
        <v>3118.5558999999998</v>
      </c>
      <c r="AL33">
        <v>6328.0472</v>
      </c>
      <c r="AM33">
        <v>4034.8326000000002</v>
      </c>
      <c r="AN33">
        <v>7130.5307000000003</v>
      </c>
      <c r="AO33">
        <v>6052.1473999999998</v>
      </c>
      <c r="AP33" s="90">
        <v>5579.4309999999996</v>
      </c>
      <c r="AQ33" s="90">
        <v>10199.084199999999</v>
      </c>
      <c r="AR33" s="90">
        <v>9874.2373775584747</v>
      </c>
      <c r="AS33" s="90">
        <v>35963.917999999998</v>
      </c>
      <c r="AT33" s="90">
        <v>35777.8125</v>
      </c>
      <c r="AU33" s="90">
        <v>34450.533600000002</v>
      </c>
      <c r="AV33" s="91">
        <f t="shared" si="2"/>
        <v>35397.421366666669</v>
      </c>
      <c r="AW33" s="80">
        <f t="shared" si="19"/>
        <v>-2.812672995975465E-2</v>
      </c>
      <c r="AX33" s="74">
        <f t="shared" si="20"/>
        <v>-1.2255162505164353E-2</v>
      </c>
      <c r="AY33" s="74">
        <f t="shared" si="21"/>
        <v>4.6578952069501545E-3</v>
      </c>
      <c r="AZ33" s="74">
        <f t="shared" si="22"/>
        <v>2.2214229328422593E-2</v>
      </c>
      <c r="BA33" s="74">
        <f t="shared" si="23"/>
        <v>8.1817240314760765E-3</v>
      </c>
      <c r="BB33" s="75">
        <f t="shared" si="24"/>
        <v>8.0249026127067156E-3</v>
      </c>
      <c r="BC33" s="73">
        <f t="shared" si="28"/>
        <v>0.22521231472694561</v>
      </c>
      <c r="BD33" s="74">
        <f t="shared" si="29"/>
        <v>0.32190085542719143</v>
      </c>
      <c r="BE33" s="74">
        <f t="shared" si="30"/>
        <v>-0.22193474602549149</v>
      </c>
      <c r="BF33" s="74">
        <f t="shared" si="31"/>
        <v>-2.5678274332153806E-3</v>
      </c>
      <c r="BG33" s="74">
        <f t="shared" si="32"/>
        <v>0.3660306410505601</v>
      </c>
      <c r="BH33" s="75">
        <f t="shared" si="33"/>
        <v>0.13500985173206631</v>
      </c>
      <c r="BI33" s="73">
        <f t="shared" si="3"/>
        <v>2.2130577990467004</v>
      </c>
      <c r="BJ33" s="59">
        <f t="shared" si="4"/>
        <v>0.31812178201866059</v>
      </c>
      <c r="BK33" s="59">
        <f t="shared" si="5"/>
        <v>1.7905406124746412</v>
      </c>
      <c r="BL33" s="59">
        <f t="shared" si="6"/>
        <v>0.97951910231312733</v>
      </c>
      <c r="BM33" s="65">
        <f t="shared" si="7"/>
        <v>1.011743734529319</v>
      </c>
      <c r="BN33" s="102">
        <v>5612096</v>
      </c>
      <c r="BO33" s="98">
        <f t="shared" si="34"/>
        <v>6.1491699435784822E-2</v>
      </c>
      <c r="BP33" s="60">
        <f t="shared" si="35"/>
        <v>0.40764635873048122</v>
      </c>
      <c r="BQ33" s="279">
        <v>3717891</v>
      </c>
      <c r="BR33" s="98">
        <f t="shared" si="36"/>
        <v>6.2277031000083999E-2</v>
      </c>
      <c r="BS33" s="60">
        <f t="shared" si="37"/>
        <v>0.503900831861951</v>
      </c>
      <c r="BT33" s="110">
        <v>60980.774406830205</v>
      </c>
      <c r="BU33" s="100">
        <v>37.142466875503303</v>
      </c>
      <c r="BV33" s="230">
        <v>53.094446350887196</v>
      </c>
      <c r="BW33" s="98">
        <f t="shared" si="38"/>
        <v>3.2398704878717412E-2</v>
      </c>
      <c r="BX33" s="60">
        <f t="shared" si="39"/>
        <v>0.47004637878944772</v>
      </c>
      <c r="BY33" s="277">
        <v>1.2849923730789357</v>
      </c>
      <c r="CB33">
        <v>1974</v>
      </c>
      <c r="CC33">
        <v>19272.604800000001</v>
      </c>
      <c r="CD33">
        <v>3669.0441999999998</v>
      </c>
      <c r="CE33">
        <v>3466.3263999999999</v>
      </c>
      <c r="CF33">
        <v>1231.1592000000001</v>
      </c>
      <c r="CG33">
        <v>5998.5731999999998</v>
      </c>
      <c r="CH33">
        <v>5023.1988000000001</v>
      </c>
      <c r="CI33">
        <v>3585.9567999999999</v>
      </c>
    </row>
    <row r="34" spans="1:87" ht="14">
      <c r="A34" s="9">
        <v>2015</v>
      </c>
      <c r="B34" s="95">
        <v>13907.1949</v>
      </c>
      <c r="C34" s="90">
        <v>5224.1296000000002</v>
      </c>
      <c r="D34" s="90">
        <v>18437.210599999999</v>
      </c>
      <c r="E34" s="90">
        <v>14248.9136</v>
      </c>
      <c r="F34" s="90">
        <v>13185.463900000001</v>
      </c>
      <c r="G34" s="90">
        <v>7717.9624000000003</v>
      </c>
      <c r="H34" s="83">
        <v>12554.027025261075</v>
      </c>
      <c r="I34" s="83">
        <v>65363.87495214244</v>
      </c>
      <c r="J34" s="83">
        <v>18437.210599999999</v>
      </c>
      <c r="K34" s="83">
        <v>20207.200400000002</v>
      </c>
      <c r="L34" s="83">
        <v>22504.634458719043</v>
      </c>
      <c r="M34" s="82">
        <v>35550.993000000002</v>
      </c>
      <c r="N34" s="82">
        <v>33630.6967</v>
      </c>
      <c r="O34" s="82">
        <v>31028.244900000002</v>
      </c>
      <c r="P34" s="241">
        <f t="shared" si="25"/>
        <v>33403.311533333334</v>
      </c>
      <c r="Q34" s="80">
        <f t="shared" si="8"/>
        <v>-2.6161138291667288E-2</v>
      </c>
      <c r="R34" s="74">
        <f t="shared" si="9"/>
        <v>-1.4211701902337771E-2</v>
      </c>
      <c r="S34" s="74">
        <f t="shared" si="10"/>
        <v>2.501464125510092E-2</v>
      </c>
      <c r="T34" s="74">
        <f t="shared" si="11"/>
        <v>-7.5736820136048294E-2</v>
      </c>
      <c r="U34" s="74">
        <f t="shared" si="12"/>
        <v>1.2004045872621291E-2</v>
      </c>
      <c r="V34" s="75">
        <f t="shared" si="13"/>
        <v>1.1219514256872534E-2</v>
      </c>
      <c r="W34" s="73">
        <f t="shared" si="26"/>
        <v>-4.8083368356922104E-2</v>
      </c>
      <c r="X34" s="74">
        <f t="shared" si="27"/>
        <v>0.130922465885673</v>
      </c>
      <c r="Y34" s="74">
        <f t="shared" si="27"/>
        <v>-8.9431447819031826E-2</v>
      </c>
      <c r="Z34" s="74">
        <f t="shared" si="27"/>
        <v>0.54391510290628864</v>
      </c>
      <c r="AA34" s="74">
        <f t="shared" si="27"/>
        <v>0.16219940193479482</v>
      </c>
      <c r="AB34" s="75">
        <f t="shared" si="27"/>
        <v>8.4572962868973214E-2</v>
      </c>
      <c r="AC34" s="213">
        <f t="shared" si="14"/>
        <v>1.1077875547038489</v>
      </c>
      <c r="AD34" s="59">
        <f t="shared" si="15"/>
        <v>0.21276576564933536</v>
      </c>
      <c r="AE34" s="59">
        <f t="shared" si="16"/>
        <v>0.75430037665242056</v>
      </c>
      <c r="AF34" s="59">
        <f t="shared" si="17"/>
        <v>0.6882296718351939</v>
      </c>
      <c r="AG34" s="65">
        <f t="shared" si="18"/>
        <v>0.61797026410317413</v>
      </c>
      <c r="AH34" s="95">
        <v>9728.8428000000004</v>
      </c>
      <c r="AI34" s="90">
        <v>4407.6654916196712</v>
      </c>
      <c r="AJ34" s="90">
        <v>32167.213865075151</v>
      </c>
      <c r="AK34">
        <v>3063.288</v>
      </c>
      <c r="AL34">
        <v>5848.7809999999999</v>
      </c>
      <c r="AM34">
        <v>4167.0355</v>
      </c>
      <c r="AN34">
        <v>7076.5757999999996</v>
      </c>
      <c r="AO34">
        <v>5938.5514000000003</v>
      </c>
      <c r="AP34" s="90">
        <v>5557.0060000000003</v>
      </c>
      <c r="AQ34" s="90">
        <v>10321.5144</v>
      </c>
      <c r="AR34" s="90">
        <v>9990.553776481438</v>
      </c>
      <c r="AS34" s="90">
        <v>36697.632799999999</v>
      </c>
      <c r="AT34" s="90">
        <v>36069.378900000003</v>
      </c>
      <c r="AU34" s="90">
        <v>34810.542800000003</v>
      </c>
      <c r="AV34" s="91">
        <f t="shared" si="2"/>
        <v>35859.184833333333</v>
      </c>
      <c r="AW34" s="80">
        <f t="shared" si="19"/>
        <v>-2.6161143676254293E-2</v>
      </c>
      <c r="AX34" s="74">
        <f t="shared" si="20"/>
        <v>-2.3601065054195101E-2</v>
      </c>
      <c r="AY34" s="74">
        <f t="shared" si="21"/>
        <v>2.4313192010379823E-2</v>
      </c>
      <c r="AZ34" s="74">
        <f t="shared" si="22"/>
        <v>-4.0192270502134135E-3</v>
      </c>
      <c r="BA34" s="74">
        <f t="shared" si="23"/>
        <v>1.200403855867772E-2</v>
      </c>
      <c r="BB34" s="75">
        <f t="shared" si="24"/>
        <v>1.1779785564738366E-2</v>
      </c>
      <c r="BC34" s="73">
        <f t="shared" si="28"/>
        <v>0.1931593593274579</v>
      </c>
      <c r="BD34" s="74">
        <f t="shared" si="29"/>
        <v>0.29070258734305809</v>
      </c>
      <c r="BE34" s="74">
        <f t="shared" si="30"/>
        <v>-0.20301749610900433</v>
      </c>
      <c r="BF34" s="74">
        <f t="shared" si="31"/>
        <v>-6.5767338019489339E-3</v>
      </c>
      <c r="BG34" s="74">
        <f t="shared" si="32"/>
        <v>0.38242852553806628</v>
      </c>
      <c r="BH34" s="75">
        <f t="shared" si="33"/>
        <v>0.14838002439933556</v>
      </c>
      <c r="BI34" s="73">
        <f t="shared" si="3"/>
        <v>2.2072552507665395</v>
      </c>
      <c r="BJ34" s="59">
        <f t="shared" si="4"/>
        <v>0.30244592648923441</v>
      </c>
      <c r="BK34" s="59">
        <f t="shared" si="5"/>
        <v>1.7507346222048348</v>
      </c>
      <c r="BL34" s="59">
        <f t="shared" si="6"/>
        <v>0.94257900759214175</v>
      </c>
      <c r="BM34" s="65">
        <f t="shared" si="7"/>
        <v>0.97380415717319635</v>
      </c>
      <c r="BN34" s="102">
        <v>5850743</v>
      </c>
      <c r="BO34" s="98">
        <f t="shared" si="34"/>
        <v>4.2523684555645522E-2</v>
      </c>
      <c r="BP34" s="60">
        <f t="shared" si="35"/>
        <v>0.46750466845503924</v>
      </c>
      <c r="BQ34" s="227">
        <v>3890016</v>
      </c>
      <c r="BR34" s="98">
        <f t="shared" si="36"/>
        <v>4.6296408367001614E-2</v>
      </c>
      <c r="BS34" s="60">
        <f t="shared" si="37"/>
        <v>0.57352603891730525</v>
      </c>
      <c r="BT34" s="110">
        <v>63047.688903219998</v>
      </c>
      <c r="BU34" s="100">
        <v>37.845355447389501</v>
      </c>
      <c r="BV34" s="230">
        <v>54.099212127370301</v>
      </c>
      <c r="BW34" s="98">
        <f t="shared" si="38"/>
        <v>1.8924121928739445E-2</v>
      </c>
      <c r="BX34" s="60">
        <f t="shared" si="39"/>
        <v>0.49786571570256111</v>
      </c>
      <c r="BY34" s="277">
        <v>1.6389600719497537</v>
      </c>
      <c r="CB34">
        <v>1975</v>
      </c>
      <c r="CC34">
        <v>12816.302799999999</v>
      </c>
      <c r="CD34">
        <v>4246.2824000000001</v>
      </c>
      <c r="CE34">
        <v>4027.2525999999998</v>
      </c>
      <c r="CF34">
        <v>1321.8712</v>
      </c>
      <c r="CG34">
        <v>6176.1147000000001</v>
      </c>
      <c r="CH34">
        <v>4952.6985999999997</v>
      </c>
      <c r="CI34">
        <v>3639.3060999999998</v>
      </c>
    </row>
    <row r="35" spans="1:87" ht="14">
      <c r="A35" s="9">
        <v>2016</v>
      </c>
      <c r="B35" s="96">
        <v>14095.5548</v>
      </c>
      <c r="C35" s="92">
        <v>4874.2821000000004</v>
      </c>
      <c r="D35" s="92">
        <v>19368.899300000001</v>
      </c>
      <c r="E35" s="92">
        <v>14760.7399</v>
      </c>
      <c r="F35" s="92">
        <v>13342.436400000001</v>
      </c>
      <c r="G35" s="92">
        <v>6752.5043999999998</v>
      </c>
      <c r="H35" s="87">
        <v>12883.918247236552</v>
      </c>
      <c r="I35" s="87">
        <v>64512.887242593955</v>
      </c>
      <c r="J35" s="87">
        <v>19368.899300000001</v>
      </c>
      <c r="K35" s="87">
        <v>20365.902900000001</v>
      </c>
      <c r="L35" s="87">
        <v>22760.103916082717</v>
      </c>
      <c r="M35" s="86">
        <v>36085.128599999996</v>
      </c>
      <c r="N35" s="86">
        <v>33968.880799999999</v>
      </c>
      <c r="O35" s="86">
        <v>31498.893899999999</v>
      </c>
      <c r="P35" s="242">
        <f t="shared" si="25"/>
        <v>33850.967766666661</v>
      </c>
      <c r="Q35" s="81">
        <f t="shared" si="8"/>
        <v>1.3544061282983778E-2</v>
      </c>
      <c r="R35" s="77">
        <f>(H35-H34)/H34</f>
        <v>2.6277721189517364E-2</v>
      </c>
      <c r="S35" s="77">
        <f>(I35-I34)/I34</f>
        <v>-1.3019235933786871E-2</v>
      </c>
      <c r="T35" s="77">
        <f>(J35-J34)/J34</f>
        <v>5.0533061655216031E-2</v>
      </c>
      <c r="U35" s="77">
        <f>(K35-K34)/K34</f>
        <v>7.8537598904596106E-3</v>
      </c>
      <c r="V35" s="78">
        <f>(L35-L34)/L34</f>
        <v>1.1351859895004696E-2</v>
      </c>
      <c r="W35" s="73">
        <f t="shared" si="26"/>
        <v>-3.5190551161656765E-2</v>
      </c>
      <c r="X35" s="77">
        <f>(H35-H$24)/H$24</f>
        <v>0.16064053113117815</v>
      </c>
      <c r="Y35" s="77">
        <f>(I35-I$24)/I$24</f>
        <v>-0.10128635463376257</v>
      </c>
      <c r="Z35" s="77">
        <f>(J35-J$24)/J$24</f>
        <v>0.62193385999187134</v>
      </c>
      <c r="AA35" s="77">
        <f>(K35-K$24)/K$24</f>
        <v>0.17132703698242646</v>
      </c>
      <c r="AB35" s="78">
        <f>(L35-L$24)/L$24</f>
        <v>9.6884883189371926E-2</v>
      </c>
      <c r="AC35" s="214">
        <f t="shared" si="14"/>
        <v>1.0940425520802517</v>
      </c>
      <c r="AD35" s="66">
        <f t="shared" si="15"/>
        <v>0.21849207813308902</v>
      </c>
      <c r="AE35" s="66">
        <f t="shared" si="16"/>
        <v>0.72774165334217</v>
      </c>
      <c r="AF35" s="66">
        <f t="shared" si="17"/>
        <v>0.69211538860867294</v>
      </c>
      <c r="AG35" s="67">
        <f t="shared" si="18"/>
        <v>0.61930977345142157</v>
      </c>
      <c r="AH35" s="96">
        <v>9860.6108999999997</v>
      </c>
      <c r="AI35" s="92">
        <v>4487.7479304645376</v>
      </c>
      <c r="AJ35" s="92">
        <v>31786.139739086786</v>
      </c>
      <c r="AK35">
        <v>2858.1469000000002</v>
      </c>
      <c r="AL35">
        <v>6144.3378000000002</v>
      </c>
      <c r="AM35">
        <v>4316.7169000000004</v>
      </c>
      <c r="AN35">
        <v>7160.8221999999996</v>
      </c>
      <c r="AO35">
        <v>5195.6841000000004</v>
      </c>
      <c r="AP35" s="92">
        <v>5906.5649000000003</v>
      </c>
      <c r="AQ35" s="92">
        <v>10402.5771</v>
      </c>
      <c r="AR35" s="92">
        <v>10060.716868182131</v>
      </c>
      <c r="AS35" s="92">
        <v>37248.996099999997</v>
      </c>
      <c r="AT35" s="92">
        <v>36432.085899999998</v>
      </c>
      <c r="AU35" s="92">
        <v>35338.563300000002</v>
      </c>
      <c r="AV35" s="93">
        <f t="shared" si="2"/>
        <v>36339.881766666665</v>
      </c>
      <c r="AW35" s="81">
        <f>(AH35-AH34)/AH34</f>
        <v>1.3544067132012793E-2</v>
      </c>
      <c r="AX35" s="77">
        <f>(AI35-AI34)/AI34</f>
        <v>1.8168901201129656E-2</v>
      </c>
      <c r="AY35" s="77">
        <f>(AJ35-AJ34)/AJ34</f>
        <v>-1.1846662492647776E-2</v>
      </c>
      <c r="AZ35" s="77">
        <f>(AP35-AP34)/AP34</f>
        <v>6.290417897695269E-2</v>
      </c>
      <c r="BA35" s="77">
        <f>(AQ35-AQ34)/AQ34</f>
        <v>7.8537602970355207E-3</v>
      </c>
      <c r="BB35" s="78">
        <f>(AR35-AR34)/AR34</f>
        <v>7.0229431991910979E-3</v>
      </c>
      <c r="BC35" s="76">
        <f>(AH35-AH$9)/AH$9</f>
        <v>0.20931958978937834</v>
      </c>
      <c r="BD35" s="77">
        <f>(AI35-AI$9)/AI$9</f>
        <v>0.31415323513253657</v>
      </c>
      <c r="BE35" s="77">
        <f>(AJ35-AJ$9)/AJ$9</f>
        <v>-0.21245907884514628</v>
      </c>
      <c r="BF35" s="77">
        <f>(AP35-AP$9)/AP$9</f>
        <v>5.5913741134842189E-2</v>
      </c>
      <c r="BG35" s="77">
        <f>(AQ35-AQ$9)/AQ$9</f>
        <v>0.3932857878054265</v>
      </c>
      <c r="BH35" s="78">
        <f>(AR35-AR$9)/AR$9</f>
        <v>0.15644503208177776</v>
      </c>
      <c r="BI35" s="76">
        <f t="shared" ref="BI35" si="40">$AH35/AI35</f>
        <v>2.1972292233845017</v>
      </c>
      <c r="BJ35" s="66">
        <f t="shared" ref="BJ35" si="41">$AH35/AJ35</f>
        <v>0.31021731424261634</v>
      </c>
      <c r="BK35" s="66">
        <f t="shared" ref="BK35" si="42">$AH35/AP35</f>
        <v>1.6694324140923262</v>
      </c>
      <c r="BL35" s="66">
        <f t="shared" ref="BL35" si="43">$AH35/AQ35</f>
        <v>0.94790077547226248</v>
      </c>
      <c r="BM35" s="67">
        <f t="shared" ref="BM35" si="44">$AH35/AR35</f>
        <v>0.98011016801248196</v>
      </c>
      <c r="BN35" s="103">
        <v>5988153</v>
      </c>
      <c r="BO35" s="104">
        <f>(BN35-BN34)/BN34</f>
        <v>2.3485905978095432E-2</v>
      </c>
      <c r="BP35" s="105">
        <f>(BN35-BN$24)/BN$24</f>
        <v>0.50197034512079042</v>
      </c>
      <c r="BQ35" s="228">
        <v>4026589</v>
      </c>
      <c r="BR35" s="104">
        <f>(BQ35-BQ34)/BQ34</f>
        <v>3.510859595436111E-2</v>
      </c>
      <c r="BS35" s="105">
        <f>(BQ35-BQ$24)/BQ$24</f>
        <v>0.62877032884131923</v>
      </c>
      <c r="BT35" s="111">
        <v>65606.271369216003</v>
      </c>
      <c r="BU35" s="112">
        <v>39.704628413551696</v>
      </c>
      <c r="BV35" s="231">
        <v>56.757007289023001</v>
      </c>
      <c r="BW35" s="104">
        <f>(BV35-BV34)/BV34</f>
        <v>4.9128167622760024E-2</v>
      </c>
      <c r="BX35" s="105">
        <f>(BV35-BV$24)/BV$24</f>
        <v>0.57145311365998197</v>
      </c>
      <c r="BY35" s="277">
        <v>-0.79011841457142395</v>
      </c>
      <c r="CB35">
        <v>1976</v>
      </c>
      <c r="CC35">
        <v>4743.6767</v>
      </c>
      <c r="CD35">
        <v>4536.9916000000003</v>
      </c>
      <c r="CE35">
        <v>4943.4192000000003</v>
      </c>
      <c r="CF35">
        <v>1453.364</v>
      </c>
      <c r="CG35">
        <v>6576.2862999999998</v>
      </c>
      <c r="CH35">
        <v>5566.6504999999997</v>
      </c>
      <c r="CI35">
        <v>4001.4546999999998</v>
      </c>
    </row>
    <row r="36" spans="1:87" ht="16" customHeight="1">
      <c r="BQ36" s="8" t="s">
        <v>172</v>
      </c>
      <c r="CB36">
        <v>1977</v>
      </c>
      <c r="CC36">
        <v>9890.1771000000008</v>
      </c>
      <c r="CD36">
        <v>4382.3195999999998</v>
      </c>
      <c r="CE36">
        <v>4797.9943000000003</v>
      </c>
      <c r="CF36">
        <v>1549.4724000000001</v>
      </c>
      <c r="CG36">
        <v>6606.4283999999998</v>
      </c>
      <c r="CH36">
        <v>5896.4691999999995</v>
      </c>
      <c r="CI36">
        <v>3867.1741000000002</v>
      </c>
    </row>
    <row r="37" spans="1:87" ht="16" customHeight="1">
      <c r="CB37">
        <v>1978</v>
      </c>
      <c r="CC37">
        <v>9544.4894000000004</v>
      </c>
      <c r="CD37">
        <v>4924.8824999999997</v>
      </c>
      <c r="CE37">
        <v>5640.518</v>
      </c>
      <c r="CF37">
        <v>1716.4557</v>
      </c>
      <c r="CG37">
        <v>6496.4432999999999</v>
      </c>
      <c r="CH37">
        <v>6663.5667000000003</v>
      </c>
      <c r="CI37">
        <v>4279.6081999999997</v>
      </c>
    </row>
    <row r="38" spans="1:87" ht="16" customHeight="1">
      <c r="A38" s="10"/>
      <c r="CB38">
        <v>1979</v>
      </c>
      <c r="CC38">
        <v>10531.991900000001</v>
      </c>
      <c r="CD38">
        <v>4995.5861000000004</v>
      </c>
      <c r="CE38">
        <v>6938.2361000000001</v>
      </c>
      <c r="CF38">
        <v>1884.7272</v>
      </c>
      <c r="CG38">
        <v>6243.9125000000004</v>
      </c>
      <c r="CH38">
        <v>7976.0892000000003</v>
      </c>
      <c r="CI38">
        <v>4319.5667999999996</v>
      </c>
    </row>
    <row r="39" spans="1:87" ht="14">
      <c r="A39" s="9"/>
      <c r="CB39">
        <v>1980</v>
      </c>
      <c r="CC39">
        <v>10893.624100000001</v>
      </c>
      <c r="CD39">
        <v>5325.6823999999997</v>
      </c>
      <c r="CE39">
        <v>6961.7646000000004</v>
      </c>
      <c r="CF39">
        <v>1897.9779000000001</v>
      </c>
      <c r="CG39">
        <v>5914.5388999999996</v>
      </c>
      <c r="CH39">
        <v>8654.0743000000002</v>
      </c>
      <c r="CI39">
        <v>4670.4237999999996</v>
      </c>
    </row>
    <row r="40" spans="1:87" ht="14">
      <c r="A40" s="9"/>
      <c r="CB40">
        <v>1981</v>
      </c>
      <c r="CC40">
        <v>10779.8837</v>
      </c>
      <c r="CD40">
        <v>5447.4674999999997</v>
      </c>
      <c r="CE40">
        <v>4983.9453000000003</v>
      </c>
      <c r="CF40">
        <v>1770.3525999999999</v>
      </c>
      <c r="CG40">
        <v>6053.0828000000001</v>
      </c>
      <c r="CH40">
        <v>9955.5419999999995</v>
      </c>
      <c r="CI40">
        <v>4432.7610000000004</v>
      </c>
    </row>
    <row r="41" spans="1:87" ht="15" customHeight="1">
      <c r="A41" s="9"/>
      <c r="CB41">
        <v>1982</v>
      </c>
      <c r="CC41">
        <v>6214.3369000000002</v>
      </c>
      <c r="CD41">
        <v>5250.3531000000003</v>
      </c>
      <c r="CE41">
        <v>4751.2641000000003</v>
      </c>
      <c r="CF41">
        <v>1839.6072999999999</v>
      </c>
      <c r="CG41">
        <v>6043.4319999999998</v>
      </c>
      <c r="CH41">
        <v>10133.6165</v>
      </c>
      <c r="CI41">
        <v>4720.9488000000001</v>
      </c>
    </row>
    <row r="42" spans="1:87" ht="15" customHeight="1">
      <c r="A42" s="9"/>
      <c r="CB42">
        <v>1983</v>
      </c>
      <c r="CC42">
        <v>7661.1665999999996</v>
      </c>
      <c r="CD42">
        <v>5126.8692000000001</v>
      </c>
      <c r="CE42">
        <v>4287.6626999999999</v>
      </c>
      <c r="CF42">
        <v>2038.4702</v>
      </c>
      <c r="CG42">
        <v>6077.6220999999996</v>
      </c>
      <c r="CH42">
        <v>9106.1720999999998</v>
      </c>
      <c r="CI42">
        <v>4480.1076999999996</v>
      </c>
    </row>
    <row r="43" spans="1:87" ht="15" customHeight="1">
      <c r="A43" s="9"/>
      <c r="CB43">
        <v>1984</v>
      </c>
      <c r="CC43">
        <v>11291.2449</v>
      </c>
      <c r="CD43">
        <v>4722.9043000000001</v>
      </c>
      <c r="CE43">
        <v>4288.3716000000004</v>
      </c>
      <c r="CF43">
        <v>2129.9625999999998</v>
      </c>
      <c r="CG43">
        <v>6344.6064999999999</v>
      </c>
      <c r="CH43">
        <v>8666.4570999999996</v>
      </c>
      <c r="CI43">
        <v>4279.2834999999995</v>
      </c>
    </row>
    <row r="44" spans="1:87" ht="15" customHeight="1">
      <c r="A44" s="9"/>
      <c r="CB44">
        <v>1985</v>
      </c>
      <c r="CC44">
        <v>14020.9023</v>
      </c>
      <c r="CD44">
        <v>4945.652</v>
      </c>
      <c r="CE44">
        <v>4149.4795000000004</v>
      </c>
      <c r="CF44">
        <v>2093.4187999999999</v>
      </c>
      <c r="CG44">
        <v>6431.3948</v>
      </c>
      <c r="CH44">
        <v>7909.3530000000001</v>
      </c>
      <c r="CI44">
        <v>4014.317</v>
      </c>
    </row>
    <row r="45" spans="1:87" ht="15" customHeight="1">
      <c r="A45" s="9"/>
      <c r="CB45">
        <v>1986</v>
      </c>
      <c r="CC45">
        <v>12753.579100000001</v>
      </c>
      <c r="CD45">
        <v>4488.6904000000004</v>
      </c>
      <c r="CE45">
        <v>4380.2332999999999</v>
      </c>
      <c r="CF45">
        <v>2279.3471</v>
      </c>
      <c r="CG45">
        <v>6658.3266999999996</v>
      </c>
      <c r="CH45">
        <v>8057.4696999999996</v>
      </c>
      <c r="CI45">
        <v>4545.5807999999997</v>
      </c>
    </row>
    <row r="46" spans="1:87" ht="15" customHeight="1">
      <c r="A46" s="9"/>
      <c r="CB46">
        <v>1987</v>
      </c>
      <c r="CC46">
        <v>15069.0285</v>
      </c>
      <c r="CD46">
        <v>4160.9728999999998</v>
      </c>
      <c r="CE46">
        <v>5336.67</v>
      </c>
      <c r="CF46">
        <v>2509.7444</v>
      </c>
      <c r="CG46">
        <v>7162.8145999999997</v>
      </c>
      <c r="CH46">
        <v>7805.3094000000001</v>
      </c>
      <c r="CI46">
        <v>4509.1192000000001</v>
      </c>
    </row>
    <row r="47" spans="1:87" ht="15" customHeight="1">
      <c r="A47" s="9"/>
      <c r="CB47">
        <v>1988</v>
      </c>
      <c r="CC47">
        <v>10384.497300000001</v>
      </c>
      <c r="CD47">
        <v>4609.4053000000004</v>
      </c>
      <c r="CE47">
        <v>5477.2969000000003</v>
      </c>
      <c r="CF47">
        <v>2599.4591999999998</v>
      </c>
      <c r="CG47">
        <v>7021.8062</v>
      </c>
      <c r="CH47">
        <v>7364.9120999999996</v>
      </c>
      <c r="CI47">
        <v>4133.4682000000003</v>
      </c>
    </row>
    <row r="48" spans="1:87" ht="15" customHeight="1">
      <c r="A48" s="9"/>
      <c r="CB48">
        <v>1989</v>
      </c>
      <c r="CC48">
        <v>6410.9201999999996</v>
      </c>
      <c r="CD48">
        <v>3402.6633000000002</v>
      </c>
      <c r="CE48">
        <v>4908.4021000000002</v>
      </c>
      <c r="CF48">
        <v>2620.8901000000001</v>
      </c>
      <c r="CG48">
        <v>6966.4844000000003</v>
      </c>
      <c r="CH48">
        <v>5966.4566999999997</v>
      </c>
      <c r="CI48">
        <v>4112.1000000000004</v>
      </c>
    </row>
    <row r="49" spans="1:87" ht="15" customHeight="1">
      <c r="A49" s="9"/>
      <c r="CB49">
        <v>1990</v>
      </c>
      <c r="CC49">
        <v>8153.8503000000001</v>
      </c>
      <c r="CD49">
        <v>3453.3029000000001</v>
      </c>
      <c r="CE49">
        <v>4928.6579000000002</v>
      </c>
      <c r="CF49">
        <v>2681.8316</v>
      </c>
      <c r="CG49">
        <v>7466.2191999999995</v>
      </c>
      <c r="CH49">
        <v>5575.0659999999998</v>
      </c>
      <c r="CI49">
        <v>4631.6189000000004</v>
      </c>
    </row>
    <row r="50" spans="1:87" ht="15" customHeight="1">
      <c r="A50" s="9"/>
      <c r="CB50">
        <v>1991</v>
      </c>
      <c r="CC50">
        <v>10691.2104</v>
      </c>
      <c r="CD50">
        <v>3505.0502999999999</v>
      </c>
      <c r="CE50">
        <v>1319.8472999999999</v>
      </c>
      <c r="CF50">
        <v>2798.0315000000001</v>
      </c>
      <c r="CG50">
        <v>7272.3991999999998</v>
      </c>
      <c r="CH50">
        <v>5120.0550000000003</v>
      </c>
      <c r="CI50">
        <v>4164.5761000000002</v>
      </c>
    </row>
    <row r="51" spans="1:87" ht="15" customHeight="1">
      <c r="A51" s="9"/>
      <c r="CB51">
        <v>1992</v>
      </c>
      <c r="CC51">
        <v>9691.8636000000006</v>
      </c>
      <c r="CD51">
        <v>3922.5886</v>
      </c>
      <c r="CE51">
        <v>1817.6636000000001</v>
      </c>
      <c r="CF51">
        <v>2825.7094999999999</v>
      </c>
      <c r="CG51">
        <v>7544.3215</v>
      </c>
      <c r="CH51">
        <v>5727.3122000000003</v>
      </c>
      <c r="CI51">
        <v>5110.7303000000002</v>
      </c>
    </row>
    <row r="52" spans="1:87" ht="15" customHeight="1">
      <c r="A52" s="9"/>
      <c r="CB52">
        <v>1993</v>
      </c>
      <c r="CC52">
        <v>9682.4388999999992</v>
      </c>
      <c r="CD52">
        <v>3952.3524000000002</v>
      </c>
      <c r="CE52">
        <v>2811.2213999999999</v>
      </c>
      <c r="CF52">
        <v>2940.1115</v>
      </c>
      <c r="CG52">
        <v>7962.6468000000004</v>
      </c>
      <c r="CH52">
        <v>5646.7124999999996</v>
      </c>
      <c r="CI52">
        <v>5393.8670000000002</v>
      </c>
    </row>
    <row r="53" spans="1:87" ht="14">
      <c r="A53" s="9"/>
      <c r="CB53">
        <v>1994</v>
      </c>
      <c r="CC53">
        <v>11000.4133</v>
      </c>
      <c r="CD53">
        <v>4316.1731</v>
      </c>
      <c r="CE53">
        <v>2537.2694000000001</v>
      </c>
      <c r="CF53">
        <v>3025.2577999999999</v>
      </c>
      <c r="CG53">
        <v>7154.6198000000004</v>
      </c>
      <c r="CH53">
        <v>5547.0198</v>
      </c>
      <c r="CI53">
        <v>4852.5884999999998</v>
      </c>
    </row>
    <row r="54" spans="1:87" ht="14">
      <c r="A54" s="9"/>
      <c r="CB54">
        <v>1995</v>
      </c>
      <c r="CC54">
        <v>11373.1255</v>
      </c>
      <c r="CD54">
        <v>4358.3505999999998</v>
      </c>
      <c r="CE54">
        <v>1871.0814</v>
      </c>
      <c r="CF54">
        <v>3125.7055999999998</v>
      </c>
      <c r="CG54">
        <v>7585.7428</v>
      </c>
      <c r="CH54">
        <v>5634.8879999999999</v>
      </c>
      <c r="CI54">
        <v>5935.0438000000004</v>
      </c>
    </row>
    <row r="55" spans="1:87" ht="14">
      <c r="A55" s="9"/>
      <c r="CB55">
        <v>1996</v>
      </c>
      <c r="CC55">
        <v>11362.1896</v>
      </c>
      <c r="CD55">
        <v>4498.1442999999999</v>
      </c>
      <c r="CE55">
        <v>2819.7846</v>
      </c>
      <c r="CF55">
        <v>3217.5934999999999</v>
      </c>
      <c r="CG55">
        <v>7896.3609999999999</v>
      </c>
      <c r="CH55">
        <v>5493.7154</v>
      </c>
      <c r="CI55">
        <v>5536.3881000000001</v>
      </c>
    </row>
    <row r="56" spans="1:87" ht="14">
      <c r="A56" s="9"/>
      <c r="CB56">
        <v>1997</v>
      </c>
      <c r="CC56">
        <v>10794.642</v>
      </c>
      <c r="CD56">
        <v>4628.4232000000002</v>
      </c>
      <c r="CE56">
        <v>3266.6295</v>
      </c>
      <c r="CF56">
        <v>3314.8483000000001</v>
      </c>
      <c r="CG56">
        <v>8359.6697000000004</v>
      </c>
      <c r="CH56">
        <v>5710.4462999999996</v>
      </c>
      <c r="CI56">
        <v>6163.6769999999997</v>
      </c>
    </row>
    <row r="57" spans="1:87" ht="14">
      <c r="A57" s="9"/>
      <c r="CB57">
        <v>1998</v>
      </c>
      <c r="CC57">
        <v>10949.0298</v>
      </c>
      <c r="CD57">
        <v>4710.3388999999997</v>
      </c>
      <c r="CE57">
        <v>4328.4063999999998</v>
      </c>
      <c r="CF57">
        <v>3389.9135000000001</v>
      </c>
      <c r="CG57">
        <v>8468.4164000000001</v>
      </c>
      <c r="CH57">
        <v>5887.5909000000001</v>
      </c>
      <c r="CI57">
        <v>7248.9835999999996</v>
      </c>
    </row>
    <row r="58" spans="1:87" ht="14">
      <c r="A58" s="9"/>
      <c r="CB58">
        <v>1999</v>
      </c>
      <c r="CC58">
        <v>10702.1415</v>
      </c>
      <c r="CD58">
        <v>4335.8531000000003</v>
      </c>
      <c r="CE58">
        <v>4883.2678999999998</v>
      </c>
      <c r="CF58">
        <v>3469.7829000000002</v>
      </c>
      <c r="CG58">
        <v>7765.1635999999999</v>
      </c>
      <c r="CH58">
        <v>6057.6697000000004</v>
      </c>
      <c r="CI58">
        <v>7528.1850999999997</v>
      </c>
    </row>
    <row r="59" spans="1:87" ht="14">
      <c r="A59" s="9"/>
      <c r="CB59">
        <v>2000</v>
      </c>
      <c r="CC59">
        <v>10484.556699999999</v>
      </c>
      <c r="CD59">
        <v>4055.4674</v>
      </c>
      <c r="CE59">
        <v>4787.5523000000003</v>
      </c>
      <c r="CF59">
        <v>3539.2662999999998</v>
      </c>
      <c r="CG59">
        <v>8101.0713999999998</v>
      </c>
      <c r="CH59">
        <v>6349.5293000000001</v>
      </c>
      <c r="CI59">
        <v>5765.5248000000001</v>
      </c>
    </row>
    <row r="60" spans="1:87" ht="14">
      <c r="A60" s="9"/>
      <c r="CB60">
        <v>2001</v>
      </c>
      <c r="CC60">
        <v>10321.231299999999</v>
      </c>
      <c r="CD60">
        <v>4161.8828000000003</v>
      </c>
      <c r="CE60">
        <v>4739.4180999999999</v>
      </c>
      <c r="CF60">
        <v>3558.0745999999999</v>
      </c>
      <c r="CG60">
        <v>7121.0424999999996</v>
      </c>
      <c r="CH60">
        <v>6587.4620000000004</v>
      </c>
      <c r="CI60">
        <v>4703.3107</v>
      </c>
    </row>
    <row r="61" spans="1:87" ht="14">
      <c r="A61" s="9"/>
      <c r="CB61">
        <v>2002</v>
      </c>
      <c r="CC61">
        <v>9436.3736000000008</v>
      </c>
      <c r="CD61">
        <v>4354.0595999999996</v>
      </c>
      <c r="CE61">
        <v>4169.2249000000002</v>
      </c>
      <c r="CF61">
        <v>3514.8620000000001</v>
      </c>
      <c r="CG61">
        <v>7476.3815999999997</v>
      </c>
      <c r="CH61">
        <v>6605.2601999999997</v>
      </c>
      <c r="CI61">
        <v>3827.9167000000002</v>
      </c>
    </row>
    <row r="62" spans="1:87" ht="14">
      <c r="A62" s="9"/>
      <c r="CB62">
        <v>2003</v>
      </c>
      <c r="CC62">
        <v>7805.7012000000004</v>
      </c>
      <c r="CD62">
        <v>4251.6656000000003</v>
      </c>
      <c r="CE62">
        <v>2681.2597999999998</v>
      </c>
      <c r="CF62">
        <v>3511.9517000000001</v>
      </c>
      <c r="CG62">
        <v>7682.6215000000002</v>
      </c>
      <c r="CH62">
        <v>6695.3419000000004</v>
      </c>
      <c r="CI62">
        <v>4308.8845000000001</v>
      </c>
    </row>
    <row r="63" spans="1:87" ht="14">
      <c r="A63" s="9"/>
      <c r="CB63">
        <v>2004</v>
      </c>
      <c r="CC63">
        <v>9292.5373999999993</v>
      </c>
      <c r="CD63">
        <v>4473.3362999999999</v>
      </c>
      <c r="CE63">
        <v>4109.3296</v>
      </c>
      <c r="CF63">
        <v>3521.6903000000002</v>
      </c>
      <c r="CG63">
        <v>8301.0939999999991</v>
      </c>
      <c r="CH63">
        <v>7135.5402000000004</v>
      </c>
      <c r="CI63">
        <v>4564.6481000000003</v>
      </c>
    </row>
    <row r="64" spans="1:87" ht="14">
      <c r="A64" s="9"/>
      <c r="CB64">
        <v>2005</v>
      </c>
      <c r="CC64">
        <v>10220.2677</v>
      </c>
      <c r="CD64">
        <v>4537.1242000000002</v>
      </c>
      <c r="CE64">
        <v>3788.2788999999998</v>
      </c>
      <c r="CF64">
        <v>3625.3836999999999</v>
      </c>
      <c r="CG64">
        <v>8881.0185000000001</v>
      </c>
      <c r="CH64">
        <v>7440.7124999999996</v>
      </c>
      <c r="CI64">
        <v>5127.9573</v>
      </c>
    </row>
    <row r="65" spans="1:87" ht="14">
      <c r="A65" s="9"/>
      <c r="CB65">
        <v>2006</v>
      </c>
      <c r="CC65">
        <v>10140.3771</v>
      </c>
      <c r="CD65">
        <v>4625.9358000000002</v>
      </c>
      <c r="CE65">
        <v>4340.1283999999996</v>
      </c>
      <c r="CF65">
        <v>3849.6478999999999</v>
      </c>
      <c r="CG65">
        <v>9310.2569999999996</v>
      </c>
      <c r="CH65">
        <v>7751.5115999999998</v>
      </c>
      <c r="CI65">
        <v>4850.4944999999998</v>
      </c>
    </row>
    <row r="66" spans="1:87" ht="14">
      <c r="W66" s="69" t="s">
        <v>172</v>
      </c>
      <c r="CB66">
        <v>2007</v>
      </c>
      <c r="CC66">
        <v>11154.707899999999</v>
      </c>
      <c r="CD66">
        <v>4759.0198</v>
      </c>
      <c r="CE66">
        <v>4354.8804</v>
      </c>
      <c r="CF66">
        <v>4048.6466</v>
      </c>
      <c r="CG66">
        <v>9573.9838999999993</v>
      </c>
      <c r="CH66">
        <v>8177.1635999999999</v>
      </c>
      <c r="CI66">
        <v>5128.8742000000002</v>
      </c>
    </row>
    <row r="67" spans="1:87" ht="14">
      <c r="B67" s="209"/>
      <c r="C67" s="209"/>
      <c r="D67" s="209"/>
      <c r="E67" s="209"/>
      <c r="F67" s="209"/>
      <c r="G67" s="209"/>
      <c r="CB67">
        <v>2008</v>
      </c>
      <c r="CC67">
        <v>11772.894700000001</v>
      </c>
      <c r="CD67">
        <v>4697.9264000000003</v>
      </c>
      <c r="CE67">
        <v>5153.7231000000002</v>
      </c>
      <c r="CF67">
        <v>4127.8621999999996</v>
      </c>
      <c r="CG67">
        <v>9417.8214000000007</v>
      </c>
      <c r="CH67">
        <v>8178.1022999999996</v>
      </c>
      <c r="CI67">
        <v>5248.8167999999996</v>
      </c>
    </row>
    <row r="68" spans="1:87" ht="14">
      <c r="B68" s="209"/>
      <c r="C68" s="209"/>
      <c r="D68" s="209"/>
      <c r="E68" s="209"/>
      <c r="F68" s="209"/>
      <c r="G68" s="209"/>
      <c r="CB68">
        <v>2009</v>
      </c>
      <c r="CC68">
        <v>12073.6975</v>
      </c>
      <c r="CD68">
        <v>4830.7986000000001</v>
      </c>
      <c r="CE68">
        <v>5047.5309999999999</v>
      </c>
      <c r="CF68">
        <v>4070.7467000000001</v>
      </c>
      <c r="CG68">
        <v>8626.4793000000009</v>
      </c>
      <c r="CH68">
        <v>8143.4038</v>
      </c>
      <c r="CI68">
        <v>5201.9120000000003</v>
      </c>
    </row>
    <row r="69" spans="1:87" ht="14">
      <c r="B69" s="209"/>
      <c r="C69" s="209"/>
      <c r="D69" s="209"/>
      <c r="E69" s="209"/>
      <c r="F69" s="209"/>
      <c r="G69" s="209"/>
      <c r="CB69">
        <v>2010</v>
      </c>
      <c r="CC69">
        <v>12281.6113</v>
      </c>
      <c r="CD69">
        <v>4868.9811</v>
      </c>
      <c r="CE69">
        <v>4907.8361000000004</v>
      </c>
      <c r="CF69">
        <v>3984.2674000000002</v>
      </c>
      <c r="CG69">
        <v>9321.7052000000003</v>
      </c>
      <c r="CH69">
        <v>7461.5038000000004</v>
      </c>
      <c r="CI69">
        <v>5342.0319</v>
      </c>
    </row>
    <row r="70" spans="1:87" ht="14">
      <c r="B70" s="209"/>
      <c r="C70" s="209"/>
      <c r="D70" s="209"/>
      <c r="E70" s="209"/>
      <c r="F70" s="209"/>
      <c r="G70" s="209"/>
      <c r="CB70">
        <v>2011</v>
      </c>
      <c r="CC70">
        <v>12130.489100000001</v>
      </c>
      <c r="CD70">
        <v>4783.7262000000001</v>
      </c>
      <c r="CE70">
        <v>4992.5402000000004</v>
      </c>
      <c r="CF70">
        <v>3987.4114</v>
      </c>
      <c r="CG70">
        <v>9978.9817999999996</v>
      </c>
      <c r="CH70">
        <v>7333.5198</v>
      </c>
      <c r="CI70">
        <v>5845.3684999999996</v>
      </c>
    </row>
    <row r="71" spans="1:87" ht="14">
      <c r="B71" s="209"/>
      <c r="C71" s="209"/>
      <c r="D71" s="209"/>
      <c r="E71" s="209"/>
      <c r="F71" s="209"/>
      <c r="G71" s="209"/>
      <c r="CB71">
        <v>2012</v>
      </c>
      <c r="CC71">
        <v>11337.7191</v>
      </c>
      <c r="CD71">
        <v>3794.2622000000001</v>
      </c>
      <c r="CE71">
        <v>5508.2960999999996</v>
      </c>
      <c r="CF71">
        <v>3984.2928000000002</v>
      </c>
      <c r="CG71">
        <v>9948.8806000000004</v>
      </c>
      <c r="CH71">
        <v>7199.2509</v>
      </c>
      <c r="CI71">
        <v>6013.8230000000003</v>
      </c>
    </row>
    <row r="72" spans="1:87" ht="14">
      <c r="B72" s="209"/>
      <c r="C72" s="209"/>
      <c r="D72" s="209"/>
      <c r="E72" s="209"/>
      <c r="F72" s="209"/>
      <c r="G72" s="209"/>
      <c r="CB72">
        <v>2013</v>
      </c>
      <c r="CC72">
        <v>10279.3215</v>
      </c>
      <c r="CD72">
        <v>2928.6664999999998</v>
      </c>
      <c r="CE72">
        <v>6744.2722000000003</v>
      </c>
      <c r="CF72">
        <v>3970.0034000000001</v>
      </c>
      <c r="CG72">
        <v>10116.3153</v>
      </c>
      <c r="CH72">
        <v>7194.9668000000001</v>
      </c>
      <c r="CI72">
        <v>6072.4052000000001</v>
      </c>
    </row>
    <row r="73" spans="1:87" ht="14">
      <c r="B73" s="209"/>
      <c r="C73" s="209"/>
      <c r="D73" s="209"/>
      <c r="E73" s="209"/>
      <c r="F73" s="209"/>
      <c r="G73" s="209"/>
      <c r="CB73">
        <v>2014</v>
      </c>
      <c r="CC73">
        <v>9990.1977999999999</v>
      </c>
      <c r="CD73">
        <v>3118.5558999999998</v>
      </c>
      <c r="CE73">
        <v>6328.0472</v>
      </c>
      <c r="CF73">
        <v>4034.8326000000002</v>
      </c>
      <c r="CG73">
        <v>10199.084199999999</v>
      </c>
      <c r="CH73">
        <v>7130.5307000000003</v>
      </c>
      <c r="CI73">
        <v>6052.1473999999998</v>
      </c>
    </row>
    <row r="74" spans="1:87" ht="14">
      <c r="B74" s="209"/>
      <c r="C74" s="209"/>
      <c r="D74" s="209"/>
      <c r="E74" s="209"/>
      <c r="F74" s="209"/>
      <c r="G74" s="209"/>
      <c r="CB74">
        <v>2015</v>
      </c>
      <c r="CC74">
        <v>9728.8428000000004</v>
      </c>
      <c r="CD74">
        <v>3063.288</v>
      </c>
      <c r="CE74">
        <v>5848.7809999999999</v>
      </c>
      <c r="CF74">
        <v>4167.0355</v>
      </c>
      <c r="CG74">
        <v>10321.5144</v>
      </c>
      <c r="CH74">
        <v>7076.5757999999996</v>
      </c>
      <c r="CI74">
        <v>5938.5514000000003</v>
      </c>
    </row>
    <row r="75" spans="1:87" ht="14">
      <c r="B75" s="209"/>
      <c r="C75" s="209"/>
      <c r="D75" s="209"/>
      <c r="E75" s="209"/>
      <c r="F75" s="209"/>
      <c r="G75" s="209"/>
      <c r="CB75">
        <v>2016</v>
      </c>
      <c r="CC75">
        <v>9860.6108999999997</v>
      </c>
      <c r="CD75">
        <v>2858.1469000000002</v>
      </c>
      <c r="CE75">
        <v>6144.3378000000002</v>
      </c>
      <c r="CF75">
        <v>4316.7169000000004</v>
      </c>
      <c r="CG75">
        <v>10402.5771</v>
      </c>
      <c r="CH75">
        <v>7160.8221999999996</v>
      </c>
      <c r="CI75">
        <v>5195.6841000000004</v>
      </c>
    </row>
    <row r="76" spans="1:87">
      <c r="B76" s="209"/>
      <c r="C76" s="209"/>
      <c r="D76" s="209"/>
      <c r="E76" s="209"/>
      <c r="F76" s="209"/>
      <c r="G76" s="209"/>
    </row>
    <row r="77" spans="1:87">
      <c r="B77" s="209"/>
      <c r="C77" s="209"/>
      <c r="D77" s="209"/>
      <c r="E77" s="209"/>
      <c r="F77" s="209"/>
      <c r="G77" s="209"/>
    </row>
    <row r="78" spans="1:87">
      <c r="B78" s="209"/>
      <c r="C78" s="209"/>
      <c r="D78" s="209"/>
      <c r="E78" s="209"/>
      <c r="F78" s="209"/>
      <c r="G78" s="209"/>
    </row>
    <row r="79" spans="1:87">
      <c r="B79" s="209"/>
      <c r="C79" s="209"/>
      <c r="D79" s="209"/>
      <c r="E79" s="209"/>
      <c r="F79" s="209"/>
      <c r="G79" s="209"/>
    </row>
    <row r="80" spans="1:87">
      <c r="B80" s="209"/>
      <c r="C80" s="209"/>
      <c r="D80" s="209"/>
      <c r="E80" s="209"/>
      <c r="F80" s="209"/>
      <c r="G80" s="209"/>
    </row>
    <row r="81" spans="2:7">
      <c r="B81" s="209"/>
      <c r="C81" s="209"/>
      <c r="D81" s="209"/>
      <c r="E81" s="209"/>
      <c r="F81" s="209"/>
      <c r="G81" s="209"/>
    </row>
    <row r="82" spans="2:7">
      <c r="B82" s="209"/>
      <c r="C82" s="209"/>
      <c r="D82" s="209"/>
      <c r="E82" s="209"/>
      <c r="F82" s="209"/>
      <c r="G82" s="209"/>
    </row>
    <row r="83" spans="2:7">
      <c r="B83" s="209"/>
      <c r="C83" s="209"/>
      <c r="D83" s="209"/>
      <c r="E83" s="209"/>
      <c r="F83" s="209"/>
      <c r="G83" s="209"/>
    </row>
    <row r="84" spans="2:7">
      <c r="B84" s="209"/>
      <c r="C84" s="209"/>
      <c r="D84" s="209"/>
      <c r="E84" s="209"/>
      <c r="F84" s="209"/>
      <c r="G84" s="209"/>
    </row>
    <row r="85" spans="2:7">
      <c r="B85" s="209"/>
      <c r="C85" s="209"/>
      <c r="D85" s="209"/>
      <c r="E85" s="209"/>
      <c r="F85" s="209"/>
      <c r="G85" s="209"/>
    </row>
    <row r="86" spans="2:7">
      <c r="B86" s="209"/>
      <c r="C86" s="209"/>
      <c r="D86" s="209"/>
      <c r="E86" s="209"/>
      <c r="F86" s="209"/>
      <c r="G86" s="209"/>
    </row>
    <row r="87" spans="2:7">
      <c r="B87" s="209"/>
      <c r="C87" s="209"/>
      <c r="D87" s="209"/>
      <c r="E87" s="209"/>
      <c r="F87" s="209"/>
      <c r="G87" s="209"/>
    </row>
    <row r="88" spans="2:7">
      <c r="B88" s="209"/>
      <c r="C88" s="209"/>
      <c r="D88" s="209"/>
      <c r="E88" s="209"/>
      <c r="F88" s="209"/>
      <c r="G88" s="209"/>
    </row>
    <row r="89" spans="2:7">
      <c r="B89" s="209"/>
      <c r="C89" s="209"/>
      <c r="D89" s="209"/>
      <c r="E89" s="209"/>
      <c r="F89" s="209"/>
      <c r="G89" s="209"/>
    </row>
    <row r="90" spans="2:7">
      <c r="B90" s="209"/>
      <c r="C90" s="209"/>
      <c r="D90" s="209"/>
      <c r="E90" s="209"/>
      <c r="F90" s="209"/>
      <c r="G90" s="209"/>
    </row>
    <row r="91" spans="2:7">
      <c r="B91" s="209"/>
      <c r="C91" s="209"/>
      <c r="D91" s="209"/>
      <c r="E91" s="209"/>
      <c r="F91" s="209"/>
      <c r="G91" s="209"/>
    </row>
    <row r="92" spans="2:7">
      <c r="B92" s="209"/>
      <c r="C92" s="209"/>
      <c r="D92" s="209"/>
      <c r="E92" s="209"/>
      <c r="F92" s="209"/>
      <c r="G92" s="209"/>
    </row>
    <row r="93" spans="2:7">
      <c r="B93" s="209"/>
      <c r="C93" s="209"/>
      <c r="D93" s="209"/>
      <c r="E93" s="209"/>
      <c r="F93" s="209"/>
      <c r="G93" s="209"/>
    </row>
  </sheetData>
  <mergeCells count="96">
    <mergeCell ref="W6:AB6"/>
    <mergeCell ref="Q6:V6"/>
    <mergeCell ref="BT7:BT8"/>
    <mergeCell ref="BU7:BU8"/>
    <mergeCell ref="BV7:BV8"/>
    <mergeCell ref="BT6:BX6"/>
    <mergeCell ref="BN6:BP6"/>
    <mergeCell ref="BQ6:BS6"/>
    <mergeCell ref="BN7:BN8"/>
    <mergeCell ref="BO7:BO8"/>
    <mergeCell ref="BP7:BP8"/>
    <mergeCell ref="BQ7:BQ8"/>
    <mergeCell ref="BR7:BR8"/>
    <mergeCell ref="BS7:BS8"/>
    <mergeCell ref="BK7:BK8"/>
    <mergeCell ref="AS7:AS8"/>
    <mergeCell ref="AW6:BB6"/>
    <mergeCell ref="AH6:AV6"/>
    <mergeCell ref="AC6:AG6"/>
    <mergeCell ref="BE7:BE8"/>
    <mergeCell ref="BF7:BF8"/>
    <mergeCell ref="AX7:AX8"/>
    <mergeCell ref="AW7:AW8"/>
    <mergeCell ref="AH7:AH8"/>
    <mergeCell ref="AG7:AG8"/>
    <mergeCell ref="AF7:AF8"/>
    <mergeCell ref="AT7:AT8"/>
    <mergeCell ref="AI7:AI8"/>
    <mergeCell ref="AP7:AP8"/>
    <mergeCell ref="AQ7:AQ8"/>
    <mergeCell ref="AR7:AR8"/>
    <mergeCell ref="AJ7:AJ8"/>
    <mergeCell ref="BG7:BG8"/>
    <mergeCell ref="BH7:BH8"/>
    <mergeCell ref="AU7:AU8"/>
    <mergeCell ref="AV7:AV8"/>
    <mergeCell ref="B4:J5"/>
    <mergeCell ref="M7:M8"/>
    <mergeCell ref="N7:N8"/>
    <mergeCell ref="B6:P6"/>
    <mergeCell ref="L7:L8"/>
    <mergeCell ref="H7:H8"/>
    <mergeCell ref="J7:J8"/>
    <mergeCell ref="K7:K8"/>
    <mergeCell ref="B7:B8"/>
    <mergeCell ref="I7:I8"/>
    <mergeCell ref="O7:O8"/>
    <mergeCell ref="P7:P8"/>
    <mergeCell ref="CC6:CC8"/>
    <mergeCell ref="CI6:CI8"/>
    <mergeCell ref="CH6:CH8"/>
    <mergeCell ref="CG6:CG8"/>
    <mergeCell ref="CF6:CF8"/>
    <mergeCell ref="CE6:CE8"/>
    <mergeCell ref="CD6:CD8"/>
    <mergeCell ref="CB6:CB8"/>
    <mergeCell ref="BB7:BB8"/>
    <mergeCell ref="BA7:BA8"/>
    <mergeCell ref="AZ7:AZ8"/>
    <mergeCell ref="AY7:AY8"/>
    <mergeCell ref="BY6:BY7"/>
    <mergeCell ref="BW7:BW8"/>
    <mergeCell ref="BX7:BX8"/>
    <mergeCell ref="BC6:BH6"/>
    <mergeCell ref="BI6:BM6"/>
    <mergeCell ref="BC7:BC8"/>
    <mergeCell ref="BI7:BI8"/>
    <mergeCell ref="BL7:BL8"/>
    <mergeCell ref="BJ7:BJ8"/>
    <mergeCell ref="BM7:BM8"/>
    <mergeCell ref="BD7:BD8"/>
    <mergeCell ref="AK7:AK8"/>
    <mergeCell ref="AL7:AL8"/>
    <mergeCell ref="AM7:AM8"/>
    <mergeCell ref="AN7:AN8"/>
    <mergeCell ref="AO7:AO8"/>
    <mergeCell ref="AE7:AE8"/>
    <mergeCell ref="AD7:AD8"/>
    <mergeCell ref="W7:W8"/>
    <mergeCell ref="V7:V8"/>
    <mergeCell ref="U7:U8"/>
    <mergeCell ref="X7:X8"/>
    <mergeCell ref="Y7:Y8"/>
    <mergeCell ref="Z7:Z8"/>
    <mergeCell ref="AA7:AA8"/>
    <mergeCell ref="AB7:AB8"/>
    <mergeCell ref="AC7:AC8"/>
    <mergeCell ref="T7:T8"/>
    <mergeCell ref="S7:S8"/>
    <mergeCell ref="R7:R8"/>
    <mergeCell ref="Q7:Q8"/>
    <mergeCell ref="C7:C8"/>
    <mergeCell ref="D7:D8"/>
    <mergeCell ref="E7:E8"/>
    <mergeCell ref="F7:F8"/>
    <mergeCell ref="G7:G8"/>
  </mergeCells>
  <phoneticPr fontId="101" type="noConversion"/>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67"/>
  <sheetViews>
    <sheetView workbookViewId="0">
      <pane xSplit="1" ySplit="7" topLeftCell="AO8" activePane="bottomRight" state="frozen"/>
      <selection activeCell="G37" sqref="G37"/>
      <selection pane="topRight" activeCell="G37" sqref="G37"/>
      <selection pane="bottomLeft" activeCell="G37" sqref="G37"/>
      <selection pane="bottomRight" activeCell="AE19" sqref="AE19"/>
    </sheetView>
  </sheetViews>
  <sheetFormatPr baseColWidth="10" defaultColWidth="10.83203125" defaultRowHeight="12" x14ac:dyDescent="0"/>
  <cols>
    <col min="1" max="2" width="11" style="7" bestFit="1" customWidth="1"/>
    <col min="3" max="7" width="13.83203125" style="7" customWidth="1"/>
    <col min="8" max="8" width="14" style="7" customWidth="1"/>
    <col min="9" max="13" width="11" style="7" bestFit="1" customWidth="1"/>
    <col min="14" max="14" width="12.6640625" style="7" customWidth="1"/>
    <col min="15" max="15" width="14.33203125" style="7" customWidth="1"/>
    <col min="16" max="20" width="11" style="7" bestFit="1" customWidth="1"/>
    <col min="21" max="21" width="11" style="7" customWidth="1"/>
    <col min="22" max="27" width="11" style="7" bestFit="1" customWidth="1"/>
    <col min="28" max="28" width="10.83203125" style="7"/>
    <col min="29" max="29" width="19.5" style="247" customWidth="1"/>
    <col min="30" max="30" width="19.5" style="7" customWidth="1"/>
    <col min="31" max="31" width="16.1640625" style="247" customWidth="1"/>
    <col min="32" max="34" width="22" style="7" customWidth="1"/>
    <col min="35" max="35" width="10.83203125" style="7"/>
    <col min="36" max="36" width="15.83203125" style="116" customWidth="1"/>
    <col min="37" max="39" width="12.33203125" style="116" customWidth="1"/>
    <col min="40" max="44" width="12.33203125" style="7" bestFit="1" customWidth="1"/>
    <col min="45" max="45" width="10.83203125" style="7"/>
    <col min="46" max="46" width="18" style="118" customWidth="1"/>
    <col min="47" max="47" width="20.83203125" style="119" customWidth="1"/>
    <col min="48" max="51" width="20.83203125" style="114" customWidth="1"/>
    <col min="52" max="52" width="25" style="114" customWidth="1"/>
    <col min="53" max="54" width="20.83203125" style="114" customWidth="1"/>
    <col min="55" max="16384" width="10.83203125" style="7"/>
  </cols>
  <sheetData>
    <row r="1" spans="1:54" ht="27" customHeight="1">
      <c r="A1" s="173" t="s">
        <v>241</v>
      </c>
    </row>
    <row r="2" spans="1:54" ht="15" customHeight="1">
      <c r="A2" s="113" t="s">
        <v>184</v>
      </c>
      <c r="AC2" s="248" t="s">
        <v>290</v>
      </c>
    </row>
    <row r="3" spans="1:54">
      <c r="AC3" s="248" t="s">
        <v>291</v>
      </c>
    </row>
    <row r="4" spans="1:54" ht="13" customHeight="1"/>
    <row r="5" spans="1:54" ht="22" customHeight="1">
      <c r="AM5" s="117"/>
      <c r="AN5" s="117" t="s">
        <v>185</v>
      </c>
    </row>
    <row r="6" spans="1:54" ht="32" customHeight="1">
      <c r="A6" s="126"/>
      <c r="B6" s="333" t="s">
        <v>166</v>
      </c>
      <c r="C6" s="331"/>
      <c r="D6" s="331"/>
      <c r="E6" s="331"/>
      <c r="F6" s="331"/>
      <c r="G6" s="331"/>
      <c r="H6" s="331"/>
      <c r="I6" s="331"/>
      <c r="J6" s="331"/>
      <c r="K6" s="332"/>
      <c r="L6" s="333" t="s">
        <v>127</v>
      </c>
      <c r="M6" s="331"/>
      <c r="N6" s="332"/>
      <c r="O6" s="333" t="s">
        <v>186</v>
      </c>
      <c r="P6" s="331"/>
      <c r="Q6" s="332"/>
      <c r="R6" s="331" t="s">
        <v>0</v>
      </c>
      <c r="S6" s="331"/>
      <c r="T6" s="332"/>
      <c r="U6" s="139" t="s">
        <v>215</v>
      </c>
      <c r="V6" s="333" t="s">
        <v>187</v>
      </c>
      <c r="W6" s="331"/>
      <c r="X6" s="332"/>
      <c r="Y6" s="331" t="s">
        <v>1</v>
      </c>
      <c r="Z6" s="331"/>
      <c r="AA6" s="332"/>
      <c r="AC6" s="256" t="s">
        <v>292</v>
      </c>
      <c r="AD6" s="256"/>
      <c r="AE6" s="256"/>
      <c r="AF6" s="256"/>
      <c r="AG6" s="256"/>
      <c r="AH6" s="256"/>
      <c r="AJ6" s="330" t="s">
        <v>214</v>
      </c>
      <c r="AK6" s="330"/>
      <c r="AL6" s="330"/>
      <c r="AM6" s="127"/>
      <c r="AN6" s="329" t="s">
        <v>188</v>
      </c>
      <c r="AO6" s="328" t="s">
        <v>189</v>
      </c>
      <c r="AP6" s="328" t="s">
        <v>190</v>
      </c>
      <c r="AQ6" s="328" t="s">
        <v>191</v>
      </c>
      <c r="AR6" s="328" t="s">
        <v>192</v>
      </c>
      <c r="AS6" s="128"/>
      <c r="AT6" s="127"/>
      <c r="AU6" s="329" t="s">
        <v>193</v>
      </c>
      <c r="AV6" s="328" t="s">
        <v>194</v>
      </c>
      <c r="AW6" s="328" t="s">
        <v>195</v>
      </c>
      <c r="AX6" s="328" t="s">
        <v>196</v>
      </c>
      <c r="AY6" s="328" t="s">
        <v>197</v>
      </c>
      <c r="AZ6" s="328" t="s">
        <v>198</v>
      </c>
      <c r="BA6" s="328" t="s">
        <v>199</v>
      </c>
      <c r="BB6" s="328" t="s">
        <v>200</v>
      </c>
    </row>
    <row r="7" spans="1:54" ht="45" customHeight="1">
      <c r="A7" s="129" t="s">
        <v>5</v>
      </c>
      <c r="B7" s="146" t="s">
        <v>207</v>
      </c>
      <c r="C7" s="120" t="s">
        <v>208</v>
      </c>
      <c r="D7" s="121" t="s">
        <v>209</v>
      </c>
      <c r="E7" s="121" t="s">
        <v>180</v>
      </c>
      <c r="F7" s="121" t="s">
        <v>181</v>
      </c>
      <c r="G7" s="120" t="s">
        <v>182</v>
      </c>
      <c r="H7" s="120" t="s">
        <v>183</v>
      </c>
      <c r="I7" s="121" t="s">
        <v>206</v>
      </c>
      <c r="J7" s="121" t="s">
        <v>204</v>
      </c>
      <c r="K7" s="122" t="s">
        <v>205</v>
      </c>
      <c r="L7" s="142" t="s">
        <v>201</v>
      </c>
      <c r="M7" s="121" t="s">
        <v>210</v>
      </c>
      <c r="N7" s="122" t="s">
        <v>202</v>
      </c>
      <c r="O7" s="121" t="s">
        <v>201</v>
      </c>
      <c r="P7" s="121" t="s">
        <v>210</v>
      </c>
      <c r="Q7" s="122" t="s">
        <v>202</v>
      </c>
      <c r="R7" s="121" t="s">
        <v>201</v>
      </c>
      <c r="S7" s="121" t="s">
        <v>210</v>
      </c>
      <c r="T7" s="122" t="s">
        <v>202</v>
      </c>
      <c r="U7" s="140" t="s">
        <v>202</v>
      </c>
      <c r="V7" s="121" t="s">
        <v>201</v>
      </c>
      <c r="W7" s="121" t="s">
        <v>210</v>
      </c>
      <c r="X7" s="122" t="s">
        <v>202</v>
      </c>
      <c r="Y7" s="121" t="s">
        <v>201</v>
      </c>
      <c r="Z7" s="121" t="s">
        <v>210</v>
      </c>
      <c r="AA7" s="122" t="s">
        <v>202</v>
      </c>
      <c r="AC7" s="250" t="s">
        <v>284</v>
      </c>
      <c r="AD7" s="250" t="s">
        <v>293</v>
      </c>
      <c r="AE7" s="250" t="s">
        <v>284</v>
      </c>
      <c r="AF7" s="250" t="s">
        <v>350</v>
      </c>
      <c r="AG7" s="250" t="s">
        <v>284</v>
      </c>
      <c r="AH7" s="250" t="s">
        <v>351</v>
      </c>
      <c r="AJ7" s="130" t="s">
        <v>211</v>
      </c>
      <c r="AK7" s="222" t="s">
        <v>212</v>
      </c>
      <c r="AL7" s="222" t="s">
        <v>213</v>
      </c>
      <c r="AM7" s="127"/>
      <c r="AN7" s="329"/>
      <c r="AO7" s="328"/>
      <c r="AP7" s="328"/>
      <c r="AQ7" s="328"/>
      <c r="AR7" s="328"/>
      <c r="AS7" s="128"/>
      <c r="AT7" s="127"/>
      <c r="AU7" s="329"/>
      <c r="AV7" s="328"/>
      <c r="AW7" s="328"/>
      <c r="AX7" s="328"/>
      <c r="AY7" s="328"/>
      <c r="AZ7" s="328"/>
      <c r="BA7" s="328"/>
      <c r="BB7" s="328"/>
    </row>
    <row r="8" spans="1:54" ht="14" customHeight="1">
      <c r="A8" s="126">
        <v>1990</v>
      </c>
      <c r="B8" s="146">
        <v>1</v>
      </c>
      <c r="C8" s="120"/>
      <c r="D8" s="120">
        <v>1</v>
      </c>
      <c r="E8" s="120"/>
      <c r="F8" s="120"/>
      <c r="G8" s="120">
        <v>1</v>
      </c>
      <c r="H8" s="120"/>
      <c r="I8" s="120">
        <v>1</v>
      </c>
      <c r="J8" s="99">
        <f>D8/AL8</f>
        <v>0.3359623932148969</v>
      </c>
      <c r="K8" s="137">
        <f>J8</f>
        <v>0.3359623932148969</v>
      </c>
      <c r="L8" s="143">
        <v>1</v>
      </c>
      <c r="M8" s="123">
        <v>1</v>
      </c>
      <c r="N8" s="124">
        <f>M8*1000000000/AN8</f>
        <v>1.4051341755912802E-3</v>
      </c>
      <c r="O8" s="123">
        <v>99</v>
      </c>
      <c r="P8" s="123">
        <v>193.70000429999999</v>
      </c>
      <c r="Q8" s="124">
        <f>P8*1000000000/AO8</f>
        <v>3.8462252927517072E-2</v>
      </c>
      <c r="R8" s="123">
        <v>8</v>
      </c>
      <c r="S8" s="123">
        <v>13.3</v>
      </c>
      <c r="T8" s="124">
        <f>S8*1000000000/AP8</f>
        <v>1.4975478510413927E-2</v>
      </c>
      <c r="U8" s="141">
        <f>(N8+Q8+T8)/3</f>
        <v>1.8280955204507426E-2</v>
      </c>
      <c r="V8" s="123">
        <v>0</v>
      </c>
      <c r="W8" s="123">
        <v>0</v>
      </c>
      <c r="X8" s="124">
        <f>W8*1000000000/AQ8</f>
        <v>0</v>
      </c>
      <c r="Y8" s="123">
        <v>37</v>
      </c>
      <c r="Z8" s="123">
        <v>76.000001699999999</v>
      </c>
      <c r="AA8" s="124">
        <f>Z8*1000000000/AR8</f>
        <v>6.8675647087099778E-2</v>
      </c>
      <c r="AC8" s="221" t="s">
        <v>127</v>
      </c>
      <c r="AD8" s="254">
        <v>0.01</v>
      </c>
      <c r="AE8" s="300" t="s">
        <v>355</v>
      </c>
      <c r="AF8" s="300">
        <v>2.5674084806231079E-4</v>
      </c>
      <c r="AG8" s="247" t="s">
        <v>355</v>
      </c>
      <c r="AH8" s="300">
        <v>2.7639530489512013E-2</v>
      </c>
      <c r="AJ8" s="131">
        <v>695.08916666666698</v>
      </c>
      <c r="AK8" s="207">
        <v>2068.9493249979801</v>
      </c>
      <c r="AL8" s="208">
        <f>AK8/AJ8</f>
        <v>2.9765236234650652</v>
      </c>
      <c r="AN8" s="116">
        <f t="shared" ref="AN8:AR34" si="0">AU8*$AZ8</f>
        <v>711675808169.13818</v>
      </c>
      <c r="AO8" s="7">
        <f t="shared" si="0"/>
        <v>5036106560503.1445</v>
      </c>
      <c r="AP8" s="7">
        <f t="shared" si="0"/>
        <v>888118532623.26135</v>
      </c>
      <c r="AQ8" s="7">
        <f t="shared" si="0"/>
        <v>527278006773.70374</v>
      </c>
      <c r="AR8" s="7">
        <f t="shared" si="0"/>
        <v>1106651410267.9062</v>
      </c>
      <c r="AU8" s="132">
        <f t="shared" ref="AU8:AU34" si="1">BA8*AP$34/BB$34</f>
        <v>1186598401027.4851</v>
      </c>
      <c r="AV8" s="114">
        <v>8396851380224</v>
      </c>
      <c r="AW8" s="133">
        <v>1480786642790</v>
      </c>
      <c r="AX8" s="133">
        <v>879146421099</v>
      </c>
      <c r="AY8" s="133">
        <v>1845153058240</v>
      </c>
      <c r="AZ8" s="114">
        <v>0.59976130723999999</v>
      </c>
      <c r="BA8" s="133">
        <v>1072357046520</v>
      </c>
      <c r="BB8" s="114">
        <v>1338221920256</v>
      </c>
    </row>
    <row r="9" spans="1:54" ht="14" customHeight="1">
      <c r="A9" s="126">
        <v>1991</v>
      </c>
      <c r="B9" s="146">
        <v>1</v>
      </c>
      <c r="C9" s="120"/>
      <c r="D9" s="120">
        <v>2.5</v>
      </c>
      <c r="E9" s="120"/>
      <c r="F9" s="120"/>
      <c r="G9" s="120">
        <v>2.5</v>
      </c>
      <c r="H9" s="120"/>
      <c r="I9" s="120">
        <v>1</v>
      </c>
      <c r="J9" s="99">
        <f t="shared" ref="J9:J34" si="2">D9/AL9</f>
        <v>0.58348405165415163</v>
      </c>
      <c r="K9" s="137">
        <f t="shared" ref="K9:K29" si="3">J9</f>
        <v>0.58348405165415163</v>
      </c>
      <c r="L9" s="143">
        <v>1</v>
      </c>
      <c r="M9" s="123">
        <v>1.5</v>
      </c>
      <c r="N9" s="124">
        <f t="shared" ref="N9:N34" si="4">M9*1000000000/AN9</f>
        <v>1.8176933216423987E-3</v>
      </c>
      <c r="O9" s="123">
        <v>91</v>
      </c>
      <c r="P9" s="123">
        <v>207.10000219999998</v>
      </c>
      <c r="Q9" s="124">
        <f t="shared" ref="Q9:Q34" si="5">P9*1000000000/AO9</f>
        <v>3.993367100261451E-2</v>
      </c>
      <c r="R9" s="123">
        <v>10</v>
      </c>
      <c r="S9" s="123">
        <v>15.6</v>
      </c>
      <c r="T9" s="124">
        <f t="shared" ref="T9:T34" si="6">S9*1000000000/AP9</f>
        <v>1.6911938862154675E-2</v>
      </c>
      <c r="U9" s="141">
        <f t="shared" ref="U9:U34" si="7">(N9+Q9+T9)/3</f>
        <v>1.9554434395470527E-2</v>
      </c>
      <c r="V9" s="123">
        <v>0</v>
      </c>
      <c r="W9" s="123">
        <v>0</v>
      </c>
      <c r="X9" s="124">
        <f t="shared" ref="X9:X34" si="8">W9*1000000000/AQ9</f>
        <v>0</v>
      </c>
      <c r="Y9" s="123">
        <v>37</v>
      </c>
      <c r="Z9" s="123">
        <v>79.099998599999992</v>
      </c>
      <c r="AA9" s="124">
        <f t="shared" ref="AA9:AA34" si="9">Z9*1000000000/AR9</f>
        <v>6.091554598378842E-2</v>
      </c>
      <c r="AC9" s="221" t="s">
        <v>294</v>
      </c>
      <c r="AD9" s="254">
        <v>0.03</v>
      </c>
      <c r="AE9" s="247" t="s">
        <v>187</v>
      </c>
      <c r="AF9" s="300">
        <v>2.5501620213678997E-2</v>
      </c>
      <c r="AG9" s="247" t="s">
        <v>288</v>
      </c>
      <c r="AH9" s="300">
        <v>3.2996461365257891E-2</v>
      </c>
      <c r="AJ9" s="131">
        <v>928.22749999999996</v>
      </c>
      <c r="AK9" s="207">
        <v>3977.0902793680298</v>
      </c>
      <c r="AL9" s="208">
        <f t="shared" ref="AL9:AL34" si="10">AK9/AJ9</f>
        <v>4.2846072534675281</v>
      </c>
      <c r="AN9" s="116">
        <f t="shared" si="0"/>
        <v>825221714873.58325</v>
      </c>
      <c r="AO9" s="7">
        <f t="shared" si="0"/>
        <v>5186099774960.3555</v>
      </c>
      <c r="AP9" s="7">
        <f t="shared" si="0"/>
        <v>922425283532.06653</v>
      </c>
      <c r="AQ9" s="7">
        <f t="shared" si="0"/>
        <v>479964944249.63989</v>
      </c>
      <c r="AR9" s="7">
        <f t="shared" si="0"/>
        <v>1298519077889.428</v>
      </c>
      <c r="AU9" s="132">
        <f t="shared" si="1"/>
        <v>1331764413298.0608</v>
      </c>
      <c r="AV9" s="114">
        <v>8369463623680</v>
      </c>
      <c r="AW9" s="133">
        <v>1488634077840</v>
      </c>
      <c r="AX9" s="133">
        <v>774579995729</v>
      </c>
      <c r="AY9" s="133">
        <v>2095584091830</v>
      </c>
      <c r="AZ9" s="114">
        <v>0.61964541673700002</v>
      </c>
      <c r="BA9" s="133">
        <v>1203547006020</v>
      </c>
      <c r="BB9" s="114">
        <v>1345313832960</v>
      </c>
    </row>
    <row r="10" spans="1:54" ht="14" customHeight="1">
      <c r="A10" s="126">
        <v>1992</v>
      </c>
      <c r="B10" s="146">
        <v>1</v>
      </c>
      <c r="C10" s="120"/>
      <c r="D10" s="120">
        <v>2.5</v>
      </c>
      <c r="E10" s="120"/>
      <c r="F10" s="120"/>
      <c r="G10" s="120">
        <v>2.5</v>
      </c>
      <c r="H10" s="120"/>
      <c r="I10" s="120">
        <v>1</v>
      </c>
      <c r="J10" s="99">
        <f t="shared" si="2"/>
        <v>0.49376629130103683</v>
      </c>
      <c r="K10" s="137">
        <f t="shared" si="3"/>
        <v>0.49376629130103683</v>
      </c>
      <c r="L10" s="143">
        <v>1</v>
      </c>
      <c r="M10" s="123">
        <v>1.6</v>
      </c>
      <c r="N10" s="124">
        <f t="shared" si="4"/>
        <v>1.6856270743877857E-3</v>
      </c>
      <c r="O10" s="123">
        <v>97</v>
      </c>
      <c r="P10" s="123">
        <v>210.50000069999999</v>
      </c>
      <c r="Q10" s="124">
        <f t="shared" si="5"/>
        <v>3.8274769189407767E-2</v>
      </c>
      <c r="R10" s="123">
        <v>10</v>
      </c>
      <c r="S10" s="123">
        <v>18.5</v>
      </c>
      <c r="T10" s="124">
        <f t="shared" si="6"/>
        <v>1.9252880608720407E-2</v>
      </c>
      <c r="U10" s="141">
        <f t="shared" si="7"/>
        <v>1.9737758957505319E-2</v>
      </c>
      <c r="V10" s="123">
        <v>0</v>
      </c>
      <c r="W10" s="123">
        <v>0</v>
      </c>
      <c r="X10" s="124">
        <f t="shared" si="8"/>
        <v>0</v>
      </c>
      <c r="Y10" s="123">
        <v>38</v>
      </c>
      <c r="Z10" s="123">
        <v>99.400000999999989</v>
      </c>
      <c r="AA10" s="124">
        <f t="shared" si="9"/>
        <v>7.3631990641983058E-2</v>
      </c>
      <c r="AC10" s="221" t="s">
        <v>0</v>
      </c>
      <c r="AD10" s="254">
        <v>0.05</v>
      </c>
      <c r="AE10" s="300" t="s">
        <v>285</v>
      </c>
      <c r="AF10" s="300">
        <v>2.6746390005031019E-2</v>
      </c>
      <c r="AG10" s="247" t="s">
        <v>294</v>
      </c>
      <c r="AH10" s="300">
        <v>3.4346609172769847E-2</v>
      </c>
      <c r="AJ10" s="131">
        <v>1712.7908333333301</v>
      </c>
      <c r="AK10" s="207">
        <v>8672.0725144088701</v>
      </c>
      <c r="AL10" s="208">
        <f t="shared" si="10"/>
        <v>5.0631240812585423</v>
      </c>
      <c r="AN10" s="116">
        <f t="shared" si="0"/>
        <v>949201649825.84583</v>
      </c>
      <c r="AO10" s="7">
        <f t="shared" si="0"/>
        <v>5499706599360.8701</v>
      </c>
      <c r="AP10" s="7">
        <f t="shared" si="0"/>
        <v>960895170752.81726</v>
      </c>
      <c r="AQ10" s="7">
        <f t="shared" si="0"/>
        <v>407902360920.15967</v>
      </c>
      <c r="AR10" s="7">
        <f t="shared" si="0"/>
        <v>1349956725783.8696</v>
      </c>
      <c r="AU10" s="132">
        <f t="shared" si="1"/>
        <v>1497688391714.6106</v>
      </c>
      <c r="AV10" s="114">
        <v>8677657411584</v>
      </c>
      <c r="AW10" s="133">
        <v>1516138897520</v>
      </c>
      <c r="AX10" s="133">
        <v>643604687176</v>
      </c>
      <c r="AY10" s="133">
        <v>2130015806330</v>
      </c>
      <c r="AZ10" s="114">
        <v>0.63377779722200001</v>
      </c>
      <c r="BA10" s="133">
        <v>1353496430600</v>
      </c>
      <c r="BB10" s="114">
        <v>1370170589184</v>
      </c>
    </row>
    <row r="11" spans="1:54" ht="14" customHeight="1">
      <c r="A11" s="126">
        <v>1993</v>
      </c>
      <c r="B11" s="146">
        <v>1</v>
      </c>
      <c r="C11" s="120"/>
      <c r="D11" s="120">
        <v>2.5</v>
      </c>
      <c r="E11" s="120"/>
      <c r="F11" s="120"/>
      <c r="G11" s="120">
        <v>2.5</v>
      </c>
      <c r="H11" s="120"/>
      <c r="I11" s="120">
        <v>1</v>
      </c>
      <c r="J11" s="99">
        <f t="shared" si="2"/>
        <v>0.36956525776337151</v>
      </c>
      <c r="K11" s="137">
        <f t="shared" si="3"/>
        <v>0.36956525776337151</v>
      </c>
      <c r="L11" s="143">
        <v>1</v>
      </c>
      <c r="M11" s="123">
        <v>1.5</v>
      </c>
      <c r="N11" s="124">
        <f t="shared" si="4"/>
        <v>1.5000057395131079E-3</v>
      </c>
      <c r="O11" s="125">
        <f>AVERAGE(O10,O12)</f>
        <v>105</v>
      </c>
      <c r="P11" s="123">
        <v>230.68483725000002</v>
      </c>
      <c r="Q11" s="124">
        <f t="shared" si="5"/>
        <v>4.0085634608376643E-2</v>
      </c>
      <c r="R11" s="123">
        <v>10</v>
      </c>
      <c r="S11" s="123">
        <v>18.399999999999999</v>
      </c>
      <c r="T11" s="124">
        <f t="shared" si="6"/>
        <v>1.8807614184096533E-2</v>
      </c>
      <c r="U11" s="141">
        <f t="shared" si="7"/>
        <v>2.0131084843995426E-2</v>
      </c>
      <c r="V11" s="123">
        <v>0</v>
      </c>
      <c r="W11" s="123">
        <v>0</v>
      </c>
      <c r="X11" s="124">
        <f t="shared" si="8"/>
        <v>0</v>
      </c>
      <c r="Y11" s="123">
        <v>41</v>
      </c>
      <c r="Z11" s="123">
        <v>106.40000199999999</v>
      </c>
      <c r="AA11" s="124">
        <f t="shared" si="9"/>
        <v>7.8478381667792224E-2</v>
      </c>
      <c r="AC11" s="251" t="s">
        <v>171</v>
      </c>
      <c r="AD11" s="252">
        <v>0.06</v>
      </c>
      <c r="AE11" s="300" t="s">
        <v>171</v>
      </c>
      <c r="AF11" s="300">
        <v>4.3545629442458378E-2</v>
      </c>
      <c r="AG11" s="247" t="s">
        <v>0</v>
      </c>
      <c r="AH11" s="300">
        <v>5.8743866390822137E-2</v>
      </c>
      <c r="AJ11" s="131">
        <v>1741.36333333333</v>
      </c>
      <c r="AK11" s="207">
        <v>11779.809497463</v>
      </c>
      <c r="AL11" s="208">
        <f t="shared" si="10"/>
        <v>6.7647051433625887</v>
      </c>
      <c r="AN11" s="116">
        <f t="shared" si="0"/>
        <v>999996173672.56897</v>
      </c>
      <c r="AO11" s="7">
        <f t="shared" si="0"/>
        <v>5754800678689.8701</v>
      </c>
      <c r="AP11" s="7">
        <f t="shared" si="0"/>
        <v>978327172170.44958</v>
      </c>
      <c r="AQ11" s="7">
        <f t="shared" si="0"/>
        <v>372055365048.95258</v>
      </c>
      <c r="AR11" s="7">
        <f t="shared" si="0"/>
        <v>1355787412263.4575</v>
      </c>
      <c r="AU11" s="132">
        <f t="shared" si="1"/>
        <v>1541112933509.4675</v>
      </c>
      <c r="AV11" s="114">
        <v>8868831690752</v>
      </c>
      <c r="AW11" s="133">
        <v>1507718427260</v>
      </c>
      <c r="AX11" s="133">
        <v>573381529004</v>
      </c>
      <c r="AY11" s="133">
        <v>2089429510970</v>
      </c>
      <c r="AZ11" s="114">
        <v>0.64887923002199999</v>
      </c>
      <c r="BA11" s="133">
        <v>1392740216320</v>
      </c>
      <c r="BB11" s="114">
        <v>1362560811008</v>
      </c>
    </row>
    <row r="12" spans="1:54" ht="14" customHeight="1">
      <c r="A12" s="126">
        <v>1994</v>
      </c>
      <c r="B12" s="146">
        <v>1</v>
      </c>
      <c r="C12" s="120"/>
      <c r="D12" s="120">
        <v>3</v>
      </c>
      <c r="E12" s="120"/>
      <c r="F12" s="120"/>
      <c r="G12" s="120">
        <v>3</v>
      </c>
      <c r="H12" s="120"/>
      <c r="I12" s="120">
        <v>1</v>
      </c>
      <c r="J12" s="99">
        <f t="shared" si="2"/>
        <v>0.3438952106992299</v>
      </c>
      <c r="K12" s="137">
        <f t="shared" si="3"/>
        <v>0.3438952106992299</v>
      </c>
      <c r="L12" s="143">
        <v>1</v>
      </c>
      <c r="M12" s="123">
        <v>2.1</v>
      </c>
      <c r="N12" s="124">
        <f t="shared" si="4"/>
        <v>1.928651292985243E-3</v>
      </c>
      <c r="O12" s="123">
        <v>113</v>
      </c>
      <c r="P12" s="123">
        <v>251.29999939999996</v>
      </c>
      <c r="Q12" s="124">
        <f t="shared" si="5"/>
        <v>4.0926996478644291E-2</v>
      </c>
      <c r="R12" s="123">
        <v>11</v>
      </c>
      <c r="S12" s="123">
        <v>21.099999800000003</v>
      </c>
      <c r="T12" s="124">
        <f t="shared" si="6"/>
        <v>2.0675073345117447E-2</v>
      </c>
      <c r="U12" s="141">
        <f t="shared" si="7"/>
        <v>2.1176907038915661E-2</v>
      </c>
      <c r="V12" s="123">
        <v>0</v>
      </c>
      <c r="W12" s="123">
        <v>0</v>
      </c>
      <c r="X12" s="124">
        <f t="shared" si="8"/>
        <v>0</v>
      </c>
      <c r="Y12" s="123">
        <v>42</v>
      </c>
      <c r="Z12" s="123">
        <v>108.6000006</v>
      </c>
      <c r="AA12" s="124">
        <f t="shared" si="9"/>
        <v>7.6810844243280635E-2</v>
      </c>
      <c r="AC12" s="221" t="s">
        <v>186</v>
      </c>
      <c r="AD12" s="254">
        <v>0.08</v>
      </c>
      <c r="AE12" s="300" t="s">
        <v>356</v>
      </c>
      <c r="AF12" s="300">
        <v>5.5587547362582548E-2</v>
      </c>
      <c r="AG12" s="247" t="s">
        <v>171</v>
      </c>
      <c r="AH12" s="300">
        <v>7.2065245119376023E-2</v>
      </c>
      <c r="AJ12" s="131">
        <v>1680.0733333333301</v>
      </c>
      <c r="AK12" s="207">
        <v>14656.266918494999</v>
      </c>
      <c r="AL12" s="208">
        <f t="shared" si="10"/>
        <v>8.7235876123433265</v>
      </c>
      <c r="AN12" s="116">
        <f t="shared" si="0"/>
        <v>1088843798585.0396</v>
      </c>
      <c r="AO12" s="7">
        <f t="shared" si="0"/>
        <v>6140201359049.8467</v>
      </c>
      <c r="AP12" s="7">
        <f t="shared" si="0"/>
        <v>1020552597216.4401</v>
      </c>
      <c r="AQ12" s="7">
        <f t="shared" si="0"/>
        <v>317469005365.29877</v>
      </c>
      <c r="AR12" s="7">
        <f t="shared" si="0"/>
        <v>1413862868842.2502</v>
      </c>
      <c r="AU12" s="132">
        <f t="shared" si="1"/>
        <v>1643136830131.7041</v>
      </c>
      <c r="AV12" s="114">
        <v>9265967267840</v>
      </c>
      <c r="AW12" s="133">
        <v>1540080920470</v>
      </c>
      <c r="AX12" s="133">
        <v>479081587110</v>
      </c>
      <c r="AY12" s="133">
        <v>2133611961210</v>
      </c>
      <c r="AZ12" s="114">
        <v>0.66266167163800005</v>
      </c>
      <c r="BA12" s="133">
        <v>1484941625290</v>
      </c>
      <c r="BB12" s="114">
        <v>1391807561728</v>
      </c>
    </row>
    <row r="13" spans="1:54" ht="14" customHeight="1">
      <c r="A13" s="126">
        <v>1995</v>
      </c>
      <c r="B13" s="146">
        <v>1</v>
      </c>
      <c r="C13" s="120"/>
      <c r="D13" s="120">
        <v>2.4</v>
      </c>
      <c r="E13" s="120"/>
      <c r="F13" s="120"/>
      <c r="G13" s="120">
        <v>2.4</v>
      </c>
      <c r="H13" s="120"/>
      <c r="I13" s="120">
        <v>1</v>
      </c>
      <c r="J13" s="99">
        <f t="shared" si="2"/>
        <v>0.22374658006081927</v>
      </c>
      <c r="K13" s="137">
        <f t="shared" si="3"/>
        <v>0.22374658006081927</v>
      </c>
      <c r="L13" s="143">
        <v>1</v>
      </c>
      <c r="M13" s="123">
        <v>3.5</v>
      </c>
      <c r="N13" s="124">
        <f t="shared" si="4"/>
        <v>3.0532806519520247E-3</v>
      </c>
      <c r="O13" s="123">
        <v>122</v>
      </c>
      <c r="P13" s="123">
        <v>294.60000020000001</v>
      </c>
      <c r="Q13" s="124">
        <f t="shared" si="5"/>
        <v>4.5466472739763779E-2</v>
      </c>
      <c r="R13" s="123">
        <v>11</v>
      </c>
      <c r="S13" s="123">
        <v>26.000000399999998</v>
      </c>
      <c r="T13" s="124">
        <f t="shared" si="6"/>
        <v>2.4411960235923864E-2</v>
      </c>
      <c r="U13" s="141">
        <f t="shared" si="7"/>
        <v>2.4310571209213223E-2</v>
      </c>
      <c r="V13" s="123">
        <v>0</v>
      </c>
      <c r="W13" s="123">
        <v>0</v>
      </c>
      <c r="X13" s="124">
        <f t="shared" si="8"/>
        <v>0</v>
      </c>
      <c r="Y13" s="123">
        <v>46</v>
      </c>
      <c r="Z13" s="123">
        <v>129.5000004</v>
      </c>
      <c r="AA13" s="124">
        <f t="shared" si="9"/>
        <v>8.8464546866380153E-2</v>
      </c>
      <c r="AC13" s="251" t="s">
        <v>285</v>
      </c>
      <c r="AD13" s="252">
        <v>8.0261430220736285E-2</v>
      </c>
      <c r="AE13" s="300" t="s">
        <v>167</v>
      </c>
      <c r="AF13" s="300">
        <v>7.5327865185947251E-2</v>
      </c>
      <c r="AG13" s="247" t="s">
        <v>285</v>
      </c>
      <c r="AH13" s="300">
        <v>9.5235946579736441E-2</v>
      </c>
      <c r="AJ13" s="131">
        <v>1621.41333333333</v>
      </c>
      <c r="AK13" s="207">
        <v>17391.961919338501</v>
      </c>
      <c r="AL13" s="208">
        <f t="shared" si="10"/>
        <v>10.726420932769685</v>
      </c>
      <c r="AN13" s="116">
        <f t="shared" si="0"/>
        <v>1146307987692.6409</v>
      </c>
      <c r="AO13" s="7">
        <f t="shared" si="0"/>
        <v>6479499781876.6484</v>
      </c>
      <c r="AP13" s="7">
        <f t="shared" si="0"/>
        <v>1065051726642.5505</v>
      </c>
      <c r="AQ13" s="7">
        <f t="shared" si="0"/>
        <v>326887073622.92157</v>
      </c>
      <c r="AR13" s="7">
        <f t="shared" si="0"/>
        <v>1463863264857.9683</v>
      </c>
      <c r="AU13" s="132">
        <f t="shared" si="1"/>
        <v>1694473888638.4912</v>
      </c>
      <c r="AV13" s="114">
        <v>9578004611072</v>
      </c>
      <c r="AW13" s="133">
        <v>1574360782810</v>
      </c>
      <c r="AX13" s="133">
        <v>483204877515</v>
      </c>
      <c r="AY13" s="133">
        <v>2163884493060</v>
      </c>
      <c r="AZ13" s="114">
        <v>0.67649787664399996</v>
      </c>
      <c r="BA13" s="133">
        <v>1531336139550</v>
      </c>
      <c r="BB13" s="114">
        <v>1422787084288</v>
      </c>
    </row>
    <row r="14" spans="1:54" ht="14" customHeight="1">
      <c r="A14" s="126">
        <v>1996</v>
      </c>
      <c r="B14" s="146">
        <v>2</v>
      </c>
      <c r="C14" s="120"/>
      <c r="D14" s="120">
        <v>4.3</v>
      </c>
      <c r="E14" s="120"/>
      <c r="F14" s="120"/>
      <c r="G14" s="120">
        <v>1.8</v>
      </c>
      <c r="H14" s="120"/>
      <c r="I14" s="120">
        <v>2</v>
      </c>
      <c r="J14" s="99">
        <f t="shared" si="2"/>
        <v>0.34855907915672685</v>
      </c>
      <c r="K14" s="137">
        <f t="shared" si="3"/>
        <v>0.34855907915672685</v>
      </c>
      <c r="L14" s="143">
        <v>0</v>
      </c>
      <c r="M14" s="123">
        <v>0</v>
      </c>
      <c r="N14" s="124">
        <f t="shared" si="4"/>
        <v>0</v>
      </c>
      <c r="O14" s="123">
        <v>135</v>
      </c>
      <c r="P14" s="123">
        <v>312.10000650000001</v>
      </c>
      <c r="Q14" s="124">
        <f t="shared" si="5"/>
        <v>4.5235778280663323E-2</v>
      </c>
      <c r="R14" s="123">
        <v>15</v>
      </c>
      <c r="S14" s="123">
        <v>36.700000500000002</v>
      </c>
      <c r="T14" s="124">
        <f t="shared" si="6"/>
        <v>3.3283599384694468E-2</v>
      </c>
      <c r="U14" s="141">
        <f t="shared" si="7"/>
        <v>2.6173125888452598E-2</v>
      </c>
      <c r="V14" s="123">
        <v>0</v>
      </c>
      <c r="W14" s="123">
        <v>0</v>
      </c>
      <c r="X14" s="124">
        <f t="shared" si="8"/>
        <v>0</v>
      </c>
      <c r="Y14" s="123">
        <v>47</v>
      </c>
      <c r="Z14" s="123">
        <v>129.59999960000002</v>
      </c>
      <c r="AA14" s="124">
        <f t="shared" si="9"/>
        <v>8.614555678761121E-2</v>
      </c>
      <c r="AC14" s="251" t="s">
        <v>167</v>
      </c>
      <c r="AD14" s="252">
        <v>0.1</v>
      </c>
      <c r="AE14" s="255" t="s">
        <v>349</v>
      </c>
      <c r="AF14" s="300">
        <v>8.1398202831383035E-2</v>
      </c>
      <c r="AG14" s="247" t="s">
        <v>167</v>
      </c>
      <c r="AH14" s="300">
        <v>0.11660063484505684</v>
      </c>
      <c r="AJ14" s="131">
        <v>1571.4441666666701</v>
      </c>
      <c r="AK14" s="207">
        <v>19386.125109736</v>
      </c>
      <c r="AL14" s="208">
        <f t="shared" si="10"/>
        <v>12.336502639389114</v>
      </c>
      <c r="AN14" s="116">
        <f t="shared" si="0"/>
        <v>1236964442074.8225</v>
      </c>
      <c r="AO14" s="7">
        <f t="shared" si="0"/>
        <v>6899406141828.4824</v>
      </c>
      <c r="AP14" s="7">
        <f t="shared" si="0"/>
        <v>1102645181965.4028</v>
      </c>
      <c r="AQ14" s="7">
        <f t="shared" si="0"/>
        <v>344229635082.77393</v>
      </c>
      <c r="AR14" s="7">
        <f t="shared" si="0"/>
        <v>1504430459710.4663</v>
      </c>
      <c r="AU14" s="132">
        <f t="shared" si="1"/>
        <v>1795755240839.4253</v>
      </c>
      <c r="AV14" s="114">
        <v>10016168869888</v>
      </c>
      <c r="AW14" s="133">
        <v>1600758111510</v>
      </c>
      <c r="AX14" s="133">
        <v>499733177629</v>
      </c>
      <c r="AY14" s="133">
        <v>2184047326350</v>
      </c>
      <c r="AZ14" s="114">
        <v>0.68882685899700002</v>
      </c>
      <c r="BA14" s="133">
        <v>1622866493560</v>
      </c>
      <c r="BB14" s="114">
        <v>1446642974720</v>
      </c>
    </row>
    <row r="15" spans="1:54" ht="14" customHeight="1">
      <c r="A15" s="126">
        <v>1997</v>
      </c>
      <c r="B15" s="146">
        <v>2</v>
      </c>
      <c r="C15" s="120"/>
      <c r="D15" s="120">
        <v>5.3</v>
      </c>
      <c r="E15" s="120"/>
      <c r="F15" s="120"/>
      <c r="G15" s="120">
        <v>2.2999999999999998</v>
      </c>
      <c r="H15" s="120"/>
      <c r="I15" s="120">
        <v>2</v>
      </c>
      <c r="J15" s="99">
        <f t="shared" si="2"/>
        <v>0.37958631199554499</v>
      </c>
      <c r="K15" s="137">
        <f t="shared" si="3"/>
        <v>0.37958631199554499</v>
      </c>
      <c r="L15" s="143">
        <v>0</v>
      </c>
      <c r="M15" s="123">
        <v>0</v>
      </c>
      <c r="N15" s="124">
        <f t="shared" si="4"/>
        <v>0</v>
      </c>
      <c r="O15" s="123">
        <v>60</v>
      </c>
      <c r="P15" s="123">
        <v>311.39999999999998</v>
      </c>
      <c r="Q15" s="124">
        <f t="shared" si="5"/>
        <v>4.2192809219511553E-2</v>
      </c>
      <c r="R15" s="123">
        <v>10</v>
      </c>
      <c r="S15" s="123">
        <v>36.799999999999997</v>
      </c>
      <c r="T15" s="124">
        <f t="shared" si="6"/>
        <v>3.1942842310958626E-2</v>
      </c>
      <c r="U15" s="141">
        <f t="shared" si="7"/>
        <v>2.471188384349006E-2</v>
      </c>
      <c r="V15" s="123">
        <v>4</v>
      </c>
      <c r="W15" s="123">
        <v>7.8</v>
      </c>
      <c r="X15" s="124">
        <f t="shared" si="8"/>
        <v>2.1868000597404205E-2</v>
      </c>
      <c r="Y15" s="123">
        <v>20</v>
      </c>
      <c r="Z15" s="123">
        <v>106.7</v>
      </c>
      <c r="AA15" s="124">
        <f t="shared" si="9"/>
        <v>6.8717407491069069E-2</v>
      </c>
      <c r="AC15" s="251" t="s">
        <v>296</v>
      </c>
      <c r="AD15" s="254">
        <v>0.1</v>
      </c>
      <c r="AE15" s="300" t="s">
        <v>168</v>
      </c>
      <c r="AF15" s="300">
        <v>8.4984843196427559E-2</v>
      </c>
      <c r="AG15" s="255" t="s">
        <v>349</v>
      </c>
      <c r="AH15" s="300">
        <v>0.11665744798968715</v>
      </c>
      <c r="AJ15" s="131">
        <v>1539.45</v>
      </c>
      <c r="AK15" s="207">
        <v>21494.676552235</v>
      </c>
      <c r="AL15" s="208">
        <f t="shared" si="10"/>
        <v>13.962568808493293</v>
      </c>
      <c r="AN15" s="116">
        <f t="shared" si="0"/>
        <v>1312698630096.0447</v>
      </c>
      <c r="AO15" s="7">
        <f t="shared" si="0"/>
        <v>7380404522958.3066</v>
      </c>
      <c r="AP15" s="7">
        <f t="shared" si="0"/>
        <v>1152057780010.8611</v>
      </c>
      <c r="AQ15" s="7">
        <f t="shared" si="0"/>
        <v>356685558209.00623</v>
      </c>
      <c r="AR15" s="7">
        <f t="shared" si="0"/>
        <v>1552736110044.1309</v>
      </c>
      <c r="AU15" s="132">
        <f t="shared" si="1"/>
        <v>1873463455542.0249</v>
      </c>
      <c r="AV15" s="114">
        <v>10533200723968</v>
      </c>
      <c r="AW15" s="133">
        <v>1644199285380</v>
      </c>
      <c r="AX15" s="133">
        <v>509056186320</v>
      </c>
      <c r="AY15" s="133">
        <v>2216041284400</v>
      </c>
      <c r="AZ15" s="114">
        <v>0.70068013668100004</v>
      </c>
      <c r="BA15" s="133">
        <v>1693093245540</v>
      </c>
      <c r="BB15" s="114">
        <v>1485901791232</v>
      </c>
    </row>
    <row r="16" spans="1:54" ht="14" customHeight="1">
      <c r="A16" s="126">
        <v>1998</v>
      </c>
      <c r="B16" s="146">
        <v>2</v>
      </c>
      <c r="C16" s="120"/>
      <c r="D16" s="120">
        <v>6.9</v>
      </c>
      <c r="E16" s="120"/>
      <c r="F16" s="120"/>
      <c r="G16" s="120">
        <v>3.3</v>
      </c>
      <c r="H16" s="120"/>
      <c r="I16" s="120">
        <v>2</v>
      </c>
      <c r="J16" s="99">
        <f t="shared" si="2"/>
        <v>0.45695030813487264</v>
      </c>
      <c r="K16" s="137">
        <f t="shared" si="3"/>
        <v>0.45695030813487264</v>
      </c>
      <c r="L16" s="143">
        <v>0</v>
      </c>
      <c r="M16" s="123">
        <v>0</v>
      </c>
      <c r="N16" s="124">
        <f t="shared" si="4"/>
        <v>0</v>
      </c>
      <c r="O16" s="123">
        <v>71</v>
      </c>
      <c r="P16" s="123">
        <v>453.20000060000001</v>
      </c>
      <c r="Q16" s="124">
        <f t="shared" si="5"/>
        <v>5.7678794366075155E-2</v>
      </c>
      <c r="R16" s="123">
        <v>8</v>
      </c>
      <c r="S16" s="123">
        <v>31.1</v>
      </c>
      <c r="T16" s="124">
        <f t="shared" si="6"/>
        <v>2.5741473258363158E-2</v>
      </c>
      <c r="U16" s="141">
        <f t="shared" si="7"/>
        <v>2.780675587481277E-2</v>
      </c>
      <c r="V16" s="123">
        <v>1</v>
      </c>
      <c r="W16" s="123">
        <v>1.6</v>
      </c>
      <c r="X16" s="124">
        <f t="shared" si="8"/>
        <v>4.7066178170356871E-3</v>
      </c>
      <c r="Y16" s="123">
        <v>17</v>
      </c>
      <c r="Z16" s="123">
        <v>84.200000400000008</v>
      </c>
      <c r="AA16" s="124">
        <f t="shared" si="9"/>
        <v>5.2846469539962387E-2</v>
      </c>
      <c r="AC16" s="221" t="s">
        <v>187</v>
      </c>
      <c r="AD16" s="254">
        <v>0.1</v>
      </c>
      <c r="AE16" s="300" t="s">
        <v>0</v>
      </c>
      <c r="AF16" s="300">
        <v>8.7225833897530775E-2</v>
      </c>
      <c r="AG16" s="247" t="s">
        <v>356</v>
      </c>
      <c r="AH16" s="300">
        <v>0.11979329085171846</v>
      </c>
      <c r="AJ16" s="131">
        <v>1516.1316666666701</v>
      </c>
      <c r="AK16" s="207">
        <v>22893.755215309498</v>
      </c>
      <c r="AL16" s="208">
        <f t="shared" si="10"/>
        <v>15.100110180828258</v>
      </c>
      <c r="AN16" s="116">
        <f t="shared" si="0"/>
        <v>1390783049147.9268</v>
      </c>
      <c r="AO16" s="7">
        <f t="shared" si="0"/>
        <v>7857307101872.3984</v>
      </c>
      <c r="AP16" s="7">
        <f t="shared" si="0"/>
        <v>1208167057411.7551</v>
      </c>
      <c r="AQ16" s="7">
        <f t="shared" si="0"/>
        <v>339946871022.49335</v>
      </c>
      <c r="AR16" s="7">
        <f t="shared" si="0"/>
        <v>1593294710753.1589</v>
      </c>
      <c r="AU16" s="132">
        <f t="shared" si="1"/>
        <v>1963605534735.5662</v>
      </c>
      <c r="AV16" s="114">
        <v>11093499969536</v>
      </c>
      <c r="AW16" s="133">
        <v>1705775406360</v>
      </c>
      <c r="AX16" s="133">
        <v>479960952835</v>
      </c>
      <c r="AY16" s="133">
        <v>2249525772130</v>
      </c>
      <c r="AZ16" s="114">
        <v>0.70828026533099997</v>
      </c>
      <c r="BA16" s="133">
        <v>1774556775010</v>
      </c>
      <c r="BB16" s="114">
        <v>1541549588480</v>
      </c>
    </row>
    <row r="17" spans="1:54" ht="14" customHeight="1">
      <c r="A17" s="126">
        <v>1999</v>
      </c>
      <c r="B17" s="146">
        <v>2</v>
      </c>
      <c r="C17" s="120"/>
      <c r="D17" s="120">
        <v>6.5</v>
      </c>
      <c r="E17" s="120"/>
      <c r="F17" s="120"/>
      <c r="G17" s="120">
        <v>2.5</v>
      </c>
      <c r="H17" s="120"/>
      <c r="I17" s="120">
        <v>2</v>
      </c>
      <c r="J17" s="99">
        <f t="shared" si="2"/>
        <v>0.42487910238037296</v>
      </c>
      <c r="K17" s="137">
        <f t="shared" si="3"/>
        <v>0.42487910238037296</v>
      </c>
      <c r="L17" s="143">
        <v>0</v>
      </c>
      <c r="M17" s="123">
        <v>0</v>
      </c>
      <c r="N17" s="124">
        <f t="shared" si="4"/>
        <v>0</v>
      </c>
      <c r="O17" s="123">
        <v>50</v>
      </c>
      <c r="P17" s="123">
        <v>452.3</v>
      </c>
      <c r="Q17" s="124">
        <f t="shared" si="5"/>
        <v>5.4334250807534464E-2</v>
      </c>
      <c r="R17" s="123">
        <v>16</v>
      </c>
      <c r="S17" s="123">
        <v>74.400000000000006</v>
      </c>
      <c r="T17" s="124">
        <f t="shared" si="6"/>
        <v>5.831018496161483E-2</v>
      </c>
      <c r="U17" s="141">
        <f t="shared" si="7"/>
        <v>3.7548145256383093E-2</v>
      </c>
      <c r="V17" s="123">
        <v>0</v>
      </c>
      <c r="W17" s="123">
        <v>0</v>
      </c>
      <c r="X17" s="124">
        <f t="shared" si="8"/>
        <v>0</v>
      </c>
      <c r="Y17" s="123">
        <v>43</v>
      </c>
      <c r="Z17" s="123">
        <v>183.50000169999998</v>
      </c>
      <c r="AA17" s="124">
        <f t="shared" si="9"/>
        <v>0.11176626456312522</v>
      </c>
      <c r="AC17" s="251" t="s">
        <v>168</v>
      </c>
      <c r="AD17" s="252">
        <v>0.11</v>
      </c>
      <c r="AE17" s="300" t="s">
        <v>287</v>
      </c>
      <c r="AF17" s="300">
        <v>0.14557144428163626</v>
      </c>
      <c r="AG17" s="247" t="s">
        <v>286</v>
      </c>
      <c r="AH17" s="300">
        <v>0.12791010890484825</v>
      </c>
      <c r="AJ17" s="131">
        <v>1507.8441666666699</v>
      </c>
      <c r="AK17" s="207">
        <v>23067.708033705603</v>
      </c>
      <c r="AL17" s="208">
        <f t="shared" si="10"/>
        <v>15.298469525999129</v>
      </c>
      <c r="AN17" s="116">
        <f t="shared" si="0"/>
        <v>1475168295177.1631</v>
      </c>
      <c r="AO17" s="7">
        <f t="shared" si="0"/>
        <v>8324399311258.749</v>
      </c>
      <c r="AP17" s="7">
        <f t="shared" si="0"/>
        <v>1275934899691.6572</v>
      </c>
      <c r="AQ17" s="7">
        <f t="shared" si="0"/>
        <v>392105975965.87457</v>
      </c>
      <c r="AR17" s="7">
        <f t="shared" si="0"/>
        <v>1641819223513.1897</v>
      </c>
      <c r="AU17" s="132">
        <f t="shared" si="1"/>
        <v>2053351758871.8911</v>
      </c>
      <c r="AV17" s="114">
        <v>11587098247168</v>
      </c>
      <c r="AW17" s="133">
        <v>1776030015730</v>
      </c>
      <c r="AX17" s="133">
        <v>545789587565</v>
      </c>
      <c r="AY17" s="133">
        <v>2285320530120</v>
      </c>
      <c r="AZ17" s="114">
        <v>0.71841967105899995</v>
      </c>
      <c r="BA17" s="133">
        <v>1855662560900</v>
      </c>
      <c r="BB17" s="114">
        <v>1605040340992</v>
      </c>
    </row>
    <row r="18" spans="1:54" ht="14" customHeight="1">
      <c r="A18" s="126">
        <v>2000</v>
      </c>
      <c r="B18" s="146">
        <v>1</v>
      </c>
      <c r="C18" s="120"/>
      <c r="D18" s="120">
        <v>3.5</v>
      </c>
      <c r="E18" s="120"/>
      <c r="F18" s="120"/>
      <c r="G18" s="120">
        <v>3.5</v>
      </c>
      <c r="H18" s="120"/>
      <c r="I18" s="120">
        <v>1</v>
      </c>
      <c r="J18" s="99">
        <f t="shared" si="2"/>
        <v>0.23293084920197882</v>
      </c>
      <c r="K18" s="137">
        <f t="shared" si="3"/>
        <v>0.23293084920197882</v>
      </c>
      <c r="L18" s="143">
        <v>0</v>
      </c>
      <c r="M18" s="123">
        <v>0</v>
      </c>
      <c r="N18" s="124">
        <f t="shared" si="4"/>
        <v>0</v>
      </c>
      <c r="O18" s="123">
        <v>52</v>
      </c>
      <c r="P18" s="123">
        <v>487.29999759999998</v>
      </c>
      <c r="Q18" s="124">
        <f t="shared" si="5"/>
        <v>5.4709715243438026E-2</v>
      </c>
      <c r="R18" s="123">
        <v>14</v>
      </c>
      <c r="S18" s="123">
        <v>69.699999599999998</v>
      </c>
      <c r="T18" s="124">
        <f t="shared" si="6"/>
        <v>5.1681083653442421E-2</v>
      </c>
      <c r="U18" s="141">
        <f t="shared" si="7"/>
        <v>3.546359963229348E-2</v>
      </c>
      <c r="V18" s="123">
        <v>0</v>
      </c>
      <c r="W18" s="123">
        <v>0</v>
      </c>
      <c r="X18" s="124">
        <f t="shared" si="8"/>
        <v>0</v>
      </c>
      <c r="Y18" s="123">
        <v>42</v>
      </c>
      <c r="Z18" s="123">
        <v>168.50000159999999</v>
      </c>
      <c r="AA18" s="124">
        <f t="shared" si="9"/>
        <v>9.7707668198203229E-2</v>
      </c>
      <c r="AC18" s="251" t="s">
        <v>286</v>
      </c>
      <c r="AD18" s="252">
        <v>0.14000000000000001</v>
      </c>
      <c r="AE18" s="300" t="s">
        <v>286</v>
      </c>
      <c r="AF18" s="301">
        <v>0.14960253397410464</v>
      </c>
      <c r="AG18" s="247" t="s">
        <v>168</v>
      </c>
      <c r="AH18" s="300">
        <v>0.1284917304620061</v>
      </c>
      <c r="AJ18" s="131">
        <v>1507.5</v>
      </c>
      <c r="AK18" s="207">
        <v>22651.572421928802</v>
      </c>
      <c r="AL18" s="208">
        <f t="shared" si="10"/>
        <v>15.025918687846636</v>
      </c>
      <c r="AN18" s="116">
        <f t="shared" si="0"/>
        <v>1554196900920.4675</v>
      </c>
      <c r="AO18" s="7">
        <f t="shared" si="0"/>
        <v>8907010307615.293</v>
      </c>
      <c r="AP18" s="7">
        <f t="shared" si="0"/>
        <v>1348655923459.0925</v>
      </c>
      <c r="AQ18" s="7">
        <f t="shared" si="0"/>
        <v>445169587730.60345</v>
      </c>
      <c r="AR18" s="7">
        <f t="shared" si="0"/>
        <v>1724532011737.2178</v>
      </c>
      <c r="AU18" s="132">
        <f t="shared" si="1"/>
        <v>2115142932290.3247</v>
      </c>
      <c r="AV18" s="114">
        <v>12121758760960</v>
      </c>
      <c r="AW18" s="133">
        <v>1835417406190</v>
      </c>
      <c r="AX18" s="133">
        <v>605841709375</v>
      </c>
      <c r="AY18" s="133">
        <v>2346955970620</v>
      </c>
      <c r="AZ18" s="114">
        <v>0.73479521274600001</v>
      </c>
      <c r="BA18" s="133">
        <v>1911504706120</v>
      </c>
      <c r="BB18" s="114">
        <v>1658710130688</v>
      </c>
    </row>
    <row r="19" spans="1:54" ht="14" customHeight="1">
      <c r="A19" s="126">
        <v>2001</v>
      </c>
      <c r="B19" s="146">
        <v>1</v>
      </c>
      <c r="C19" s="120"/>
      <c r="D19" s="120">
        <v>3.1</v>
      </c>
      <c r="E19" s="120"/>
      <c r="F19" s="120"/>
      <c r="G19" s="120">
        <v>3.1</v>
      </c>
      <c r="H19" s="120"/>
      <c r="I19" s="120">
        <v>1</v>
      </c>
      <c r="J19" s="99">
        <f t="shared" si="2"/>
        <v>0.20567713770924487</v>
      </c>
      <c r="K19" s="137">
        <f t="shared" si="3"/>
        <v>0.20567713770924487</v>
      </c>
      <c r="L19" s="143">
        <v>1</v>
      </c>
      <c r="M19" s="123">
        <v>1.3</v>
      </c>
      <c r="N19" s="124">
        <f t="shared" si="4"/>
        <v>7.5321984079380802E-4</v>
      </c>
      <c r="O19" s="123">
        <v>269</v>
      </c>
      <c r="P19" s="123">
        <v>907.60000130000003</v>
      </c>
      <c r="Q19" s="124">
        <f t="shared" si="5"/>
        <v>9.8817512270304095E-2</v>
      </c>
      <c r="R19" s="123">
        <v>15</v>
      </c>
      <c r="S19" s="123">
        <v>65.899999500000007</v>
      </c>
      <c r="T19" s="124">
        <f t="shared" si="6"/>
        <v>4.7105893189562813E-2</v>
      </c>
      <c r="U19" s="141">
        <f t="shared" si="7"/>
        <v>4.8892208433553574E-2</v>
      </c>
      <c r="V19" s="123">
        <v>8</v>
      </c>
      <c r="W19" s="123">
        <v>12.4</v>
      </c>
      <c r="X19" s="124">
        <f t="shared" si="8"/>
        <v>2.561692736241156E-2</v>
      </c>
      <c r="Y19" s="123">
        <v>28</v>
      </c>
      <c r="Z19" s="123">
        <v>140</v>
      </c>
      <c r="AA19" s="124">
        <f t="shared" si="9"/>
        <v>7.8435132246259878E-2</v>
      </c>
      <c r="AC19" s="251" t="s">
        <v>287</v>
      </c>
      <c r="AD19" s="253">
        <v>0.14557144428163626</v>
      </c>
      <c r="AE19" s="251" t="s">
        <v>295</v>
      </c>
      <c r="AF19" s="300">
        <v>0.17091869706994314</v>
      </c>
      <c r="AG19" s="247" t="s">
        <v>354</v>
      </c>
      <c r="AH19" s="300">
        <v>0.20513756174033734</v>
      </c>
      <c r="AJ19" s="131">
        <v>1507.5</v>
      </c>
      <c r="AK19" s="207">
        <v>22721.290523822499</v>
      </c>
      <c r="AL19" s="208">
        <f t="shared" si="10"/>
        <v>15.072166184956881</v>
      </c>
      <c r="AN19" s="116">
        <f t="shared" si="0"/>
        <v>1725923733806.5178</v>
      </c>
      <c r="AO19" s="7">
        <f t="shared" si="0"/>
        <v>9184606862165.9199</v>
      </c>
      <c r="AP19" s="7">
        <f t="shared" si="0"/>
        <v>1398975691529.8525</v>
      </c>
      <c r="AQ19" s="7">
        <f t="shared" si="0"/>
        <v>484054930732.82745</v>
      </c>
      <c r="AR19" s="7">
        <f t="shared" si="0"/>
        <v>1784914438091.9404</v>
      </c>
      <c r="AU19" s="132">
        <f t="shared" si="1"/>
        <v>2296547626122.0767</v>
      </c>
      <c r="AV19" s="114">
        <v>12221216194560</v>
      </c>
      <c r="AW19" s="133">
        <v>1861504213920</v>
      </c>
      <c r="AX19" s="133">
        <v>644092887949</v>
      </c>
      <c r="AY19" s="133">
        <v>2375041802450</v>
      </c>
      <c r="AZ19" s="114">
        <v>0.75152969360400002</v>
      </c>
      <c r="BA19" s="133">
        <v>2075444419450</v>
      </c>
      <c r="BB19" s="114">
        <v>1682285395968</v>
      </c>
    </row>
    <row r="20" spans="1:54" ht="14" customHeight="1">
      <c r="A20" s="126">
        <v>2002</v>
      </c>
      <c r="B20" s="146">
        <v>1</v>
      </c>
      <c r="C20" s="120"/>
      <c r="D20" s="120">
        <v>4</v>
      </c>
      <c r="E20" s="120"/>
      <c r="F20" s="120"/>
      <c r="G20" s="120">
        <v>4</v>
      </c>
      <c r="H20" s="120"/>
      <c r="I20" s="120">
        <v>1</v>
      </c>
      <c r="J20" s="99">
        <f t="shared" si="2"/>
        <v>0.26132050769341064</v>
      </c>
      <c r="K20" s="137">
        <f t="shared" si="3"/>
        <v>0.26132050769341064</v>
      </c>
      <c r="L20" s="143">
        <v>1</v>
      </c>
      <c r="M20" s="123">
        <v>1</v>
      </c>
      <c r="N20" s="124">
        <f t="shared" si="4"/>
        <v>5.1505149961434695E-4</v>
      </c>
      <c r="O20" s="123">
        <v>243</v>
      </c>
      <c r="P20" s="123">
        <v>800.90000639999994</v>
      </c>
      <c r="Q20" s="124">
        <f t="shared" si="5"/>
        <v>8.4869829588864312E-2</v>
      </c>
      <c r="R20" s="123">
        <v>15</v>
      </c>
      <c r="S20" s="123">
        <v>52.8</v>
      </c>
      <c r="T20" s="124">
        <f t="shared" si="6"/>
        <v>3.7260015416540122E-2</v>
      </c>
      <c r="U20" s="141">
        <f t="shared" si="7"/>
        <v>4.0881632168339593E-2</v>
      </c>
      <c r="V20" s="123">
        <v>7</v>
      </c>
      <c r="W20" s="123">
        <v>14.7999999</v>
      </c>
      <c r="X20" s="124">
        <f t="shared" si="8"/>
        <v>2.8840298442342368E-2</v>
      </c>
      <c r="Y20" s="123">
        <v>35</v>
      </c>
      <c r="Z20" s="123">
        <v>140.09999850000003</v>
      </c>
      <c r="AA20" s="124">
        <f t="shared" si="9"/>
        <v>7.7469694906970796E-2</v>
      </c>
      <c r="AC20" s="251" t="s">
        <v>295</v>
      </c>
      <c r="AD20" s="252">
        <v>0.19393688222740849</v>
      </c>
      <c r="AE20" s="300" t="s">
        <v>289</v>
      </c>
      <c r="AF20" s="300">
        <v>0.19369171919883885</v>
      </c>
      <c r="AG20" s="247" t="s">
        <v>166</v>
      </c>
      <c r="AH20" s="299">
        <v>0.23606984619218993</v>
      </c>
      <c r="AJ20" s="131">
        <v>1507.5</v>
      </c>
      <c r="AK20" s="207">
        <v>23075.112065351499</v>
      </c>
      <c r="AL20" s="208">
        <f t="shared" si="10"/>
        <v>15.306873675191708</v>
      </c>
      <c r="AN20" s="116">
        <f t="shared" si="0"/>
        <v>1941553418927.5557</v>
      </c>
      <c r="AO20" s="7">
        <f t="shared" si="0"/>
        <v>9436804695847.8301</v>
      </c>
      <c r="AP20" s="7">
        <f t="shared" si="0"/>
        <v>1417068656835.8613</v>
      </c>
      <c r="AQ20" s="7">
        <f t="shared" si="0"/>
        <v>513170830377.78595</v>
      </c>
      <c r="AR20" s="7">
        <f t="shared" si="0"/>
        <v>1808449080227.2891</v>
      </c>
      <c r="AU20" s="132">
        <f t="shared" si="1"/>
        <v>2544430360421.2622</v>
      </c>
      <c r="AV20" s="114">
        <v>12367052144640</v>
      </c>
      <c r="AW20" s="133">
        <v>1857086433010</v>
      </c>
      <c r="AX20" s="133">
        <v>672516876521</v>
      </c>
      <c r="AY20" s="133">
        <v>2369995437750</v>
      </c>
      <c r="AZ20" s="114">
        <v>0.76306015253100001</v>
      </c>
      <c r="BA20" s="133">
        <v>2299461910630</v>
      </c>
      <c r="BB20" s="114">
        <v>1678292942848</v>
      </c>
    </row>
    <row r="21" spans="1:54" ht="14" customHeight="1">
      <c r="A21" s="126">
        <v>2003</v>
      </c>
      <c r="B21" s="146">
        <v>1</v>
      </c>
      <c r="C21" s="120"/>
      <c r="D21" s="120">
        <v>3.8</v>
      </c>
      <c r="E21" s="120"/>
      <c r="F21" s="120"/>
      <c r="G21" s="120">
        <v>3.8</v>
      </c>
      <c r="H21" s="120"/>
      <c r="I21" s="120">
        <v>1</v>
      </c>
      <c r="J21" s="99">
        <f t="shared" si="2"/>
        <v>0.27850484937823716</v>
      </c>
      <c r="K21" s="137">
        <f t="shared" si="3"/>
        <v>0.27850484937823716</v>
      </c>
      <c r="L21" s="143">
        <v>0</v>
      </c>
      <c r="M21" s="123">
        <v>0</v>
      </c>
      <c r="N21" s="124">
        <f t="shared" si="4"/>
        <v>0</v>
      </c>
      <c r="O21" s="123">
        <v>222</v>
      </c>
      <c r="P21" s="123">
        <v>703.40000699999996</v>
      </c>
      <c r="Q21" s="124">
        <f t="shared" si="5"/>
        <v>7.1308266152412453E-2</v>
      </c>
      <c r="R21" s="123">
        <v>13</v>
      </c>
      <c r="S21" s="123">
        <v>45.200000299999999</v>
      </c>
      <c r="T21" s="124">
        <f t="shared" si="6"/>
        <v>3.0893952536658248E-2</v>
      </c>
      <c r="U21" s="141">
        <f t="shared" si="7"/>
        <v>3.4067406229690234E-2</v>
      </c>
      <c r="V21" s="123">
        <v>17</v>
      </c>
      <c r="W21" s="123">
        <v>36.600000400000006</v>
      </c>
      <c r="X21" s="124">
        <f t="shared" si="8"/>
        <v>6.6209344662992789E-2</v>
      </c>
      <c r="Y21" s="123">
        <v>43</v>
      </c>
      <c r="Z21" s="123">
        <v>140.50000169999998</v>
      </c>
      <c r="AA21" s="124">
        <f t="shared" si="9"/>
        <v>7.6074634197241642E-2</v>
      </c>
      <c r="AC21" s="251" t="s">
        <v>288</v>
      </c>
      <c r="AD21" s="252">
        <v>0.21</v>
      </c>
      <c r="AE21" s="300" t="s">
        <v>166</v>
      </c>
      <c r="AF21" s="299">
        <v>0.32917040466133668</v>
      </c>
      <c r="AG21" s="247" t="s">
        <v>289</v>
      </c>
      <c r="AH21" s="300">
        <v>0.2966241437801162</v>
      </c>
      <c r="AJ21" s="131">
        <v>1507.5</v>
      </c>
      <c r="AK21" s="207">
        <v>20568.762133904998</v>
      </c>
      <c r="AL21" s="208">
        <f t="shared" si="10"/>
        <v>13.644286655990049</v>
      </c>
      <c r="AN21" s="116">
        <f t="shared" si="0"/>
        <v>2173472514217.7874</v>
      </c>
      <c r="AO21" s="7">
        <f t="shared" si="0"/>
        <v>9864214136080.2539</v>
      </c>
      <c r="AP21" s="7">
        <f t="shared" si="0"/>
        <v>1463069519718.0237</v>
      </c>
      <c r="AQ21" s="7">
        <f t="shared" si="0"/>
        <v>552792065626.00671</v>
      </c>
      <c r="AR21" s="7">
        <f t="shared" si="0"/>
        <v>1846870552617.0549</v>
      </c>
      <c r="AU21" s="132">
        <f t="shared" si="1"/>
        <v>2792700254885.2173</v>
      </c>
      <c r="AV21" s="114">
        <v>12674553348096</v>
      </c>
      <c r="AW21" s="133">
        <v>1879901675270</v>
      </c>
      <c r="AX21" s="133">
        <v>710283903971</v>
      </c>
      <c r="AY21" s="133">
        <v>2373048579770</v>
      </c>
      <c r="AZ21" s="114">
        <v>0.77826917171499999</v>
      </c>
      <c r="BA21" s="133">
        <v>2523829287610</v>
      </c>
      <c r="BB21" s="114">
        <v>1698911617024</v>
      </c>
    </row>
    <row r="22" spans="1:54" ht="14" customHeight="1">
      <c r="A22" s="126">
        <v>2004</v>
      </c>
      <c r="B22" s="146">
        <v>1</v>
      </c>
      <c r="C22" s="120"/>
      <c r="D22" s="120">
        <v>4.3</v>
      </c>
      <c r="E22" s="120"/>
      <c r="F22" s="120"/>
      <c r="G22" s="120">
        <v>4.3</v>
      </c>
      <c r="H22" s="120"/>
      <c r="I22" s="120">
        <v>1</v>
      </c>
      <c r="J22" s="99">
        <f t="shared" si="2"/>
        <v>0.2545289887313647</v>
      </c>
      <c r="K22" s="137">
        <f t="shared" si="3"/>
        <v>0.2545289887313647</v>
      </c>
      <c r="L22" s="143">
        <v>1</v>
      </c>
      <c r="M22" s="123">
        <v>1.1000000000000001</v>
      </c>
      <c r="N22" s="124">
        <f t="shared" si="4"/>
        <v>4.4235955407072948E-4</v>
      </c>
      <c r="O22" s="123">
        <v>277</v>
      </c>
      <c r="P22" s="123">
        <v>903.90000129999999</v>
      </c>
      <c r="Q22" s="124">
        <f t="shared" si="5"/>
        <v>8.5751606528650354E-2</v>
      </c>
      <c r="R22" s="123">
        <v>12</v>
      </c>
      <c r="S22" s="123">
        <v>63.099999600000004</v>
      </c>
      <c r="T22" s="124">
        <f t="shared" si="6"/>
        <v>4.0851586032594901E-2</v>
      </c>
      <c r="U22" s="141">
        <f t="shared" si="7"/>
        <v>4.2348517371771997E-2</v>
      </c>
      <c r="V22" s="123">
        <v>25</v>
      </c>
      <c r="W22" s="123">
        <v>79.400000000000006</v>
      </c>
      <c r="X22" s="124">
        <f t="shared" si="8"/>
        <v>0.12788164505197858</v>
      </c>
      <c r="Y22" s="123">
        <v>52</v>
      </c>
      <c r="Z22" s="123">
        <v>198.9</v>
      </c>
      <c r="AA22" s="124">
        <f t="shared" si="9"/>
        <v>0.10146835928945314</v>
      </c>
      <c r="AC22" s="251" t="s">
        <v>289</v>
      </c>
      <c r="AD22" s="252">
        <v>0.25</v>
      </c>
      <c r="AE22" s="300" t="s">
        <v>288</v>
      </c>
      <c r="AF22" s="300">
        <v>0.64634533949771888</v>
      </c>
      <c r="AG22" s="247" t="s">
        <v>187</v>
      </c>
      <c r="AH22" s="300">
        <v>0.31597325275635663</v>
      </c>
      <c r="AJ22" s="131">
        <v>1507.5</v>
      </c>
      <c r="AK22" s="207">
        <v>25467.629570640001</v>
      </c>
      <c r="AL22" s="208">
        <f t="shared" si="10"/>
        <v>16.893949963940301</v>
      </c>
      <c r="AN22" s="116">
        <f t="shared" si="0"/>
        <v>2486664953604.957</v>
      </c>
      <c r="AO22" s="7">
        <f t="shared" si="0"/>
        <v>10540910402629.008</v>
      </c>
      <c r="AP22" s="7">
        <f t="shared" si="0"/>
        <v>1544615661914.6541</v>
      </c>
      <c r="AQ22" s="7">
        <f t="shared" si="0"/>
        <v>620886601573.87866</v>
      </c>
      <c r="AR22" s="7">
        <f t="shared" si="0"/>
        <v>1960216971998.2271</v>
      </c>
      <c r="AU22" s="132">
        <f t="shared" si="1"/>
        <v>3109684676096.5176</v>
      </c>
      <c r="AV22" s="114">
        <v>13181875388416</v>
      </c>
      <c r="AW22" s="133">
        <v>1931610306950</v>
      </c>
      <c r="AX22" s="133">
        <v>776446198636</v>
      </c>
      <c r="AY22" s="133">
        <v>2451338155070</v>
      </c>
      <c r="AZ22" s="114">
        <v>0.79965180158600002</v>
      </c>
      <c r="BA22" s="133">
        <v>2810295608000</v>
      </c>
      <c r="BB22" s="114">
        <v>1745641930752</v>
      </c>
    </row>
    <row r="23" spans="1:54" ht="14" customHeight="1">
      <c r="A23" s="126">
        <v>2005</v>
      </c>
      <c r="B23" s="146">
        <v>1</v>
      </c>
      <c r="C23" s="120"/>
      <c r="D23" s="120">
        <v>1.4</v>
      </c>
      <c r="E23" s="120"/>
      <c r="F23" s="120"/>
      <c r="G23" s="120">
        <v>1.4</v>
      </c>
      <c r="H23" s="120"/>
      <c r="I23" s="120">
        <v>2</v>
      </c>
      <c r="J23" s="99">
        <f t="shared" si="2"/>
        <v>7.3369555506127698E-2</v>
      </c>
      <c r="K23" s="137">
        <f t="shared" si="3"/>
        <v>7.3369555506127698E-2</v>
      </c>
      <c r="L23" s="143">
        <v>2</v>
      </c>
      <c r="M23" s="123">
        <v>3.1</v>
      </c>
      <c r="N23" s="124">
        <f t="shared" si="4"/>
        <v>1.0897031297454182E-3</v>
      </c>
      <c r="O23" s="123">
        <v>341</v>
      </c>
      <c r="P23" s="123">
        <v>1015.3999966</v>
      </c>
      <c r="Q23" s="124">
        <f t="shared" si="5"/>
        <v>9.0339543826707835E-2</v>
      </c>
      <c r="R23" s="123">
        <v>14</v>
      </c>
      <c r="S23" s="123">
        <v>74.2</v>
      </c>
      <c r="T23" s="124">
        <f t="shared" si="6"/>
        <v>4.5728283442241467E-2</v>
      </c>
      <c r="U23" s="141">
        <f t="shared" si="7"/>
        <v>4.5719176799564908E-2</v>
      </c>
      <c r="V23" s="123">
        <v>27</v>
      </c>
      <c r="W23" s="123">
        <v>90.600001199999994</v>
      </c>
      <c r="X23" s="124">
        <f t="shared" si="8"/>
        <v>0.13290308948469876</v>
      </c>
      <c r="Y23" s="123">
        <v>57</v>
      </c>
      <c r="Z23" s="123">
        <v>214.00000199999999</v>
      </c>
      <c r="AA23" s="124">
        <f t="shared" si="9"/>
        <v>0.10476310159190765</v>
      </c>
      <c r="AC23" s="251" t="s">
        <v>166</v>
      </c>
      <c r="AD23" s="252">
        <v>0.3031178458231043</v>
      </c>
      <c r="AJ23" s="131">
        <v>1507.5</v>
      </c>
      <c r="AK23" s="207">
        <v>28765.337140740001</v>
      </c>
      <c r="AL23" s="208">
        <f t="shared" si="10"/>
        <v>19.081484007124377</v>
      </c>
      <c r="AN23" s="116">
        <f t="shared" si="0"/>
        <v>2844811504509.7075</v>
      </c>
      <c r="AO23" s="7">
        <f t="shared" si="0"/>
        <v>11239817621259.77</v>
      </c>
      <c r="AP23" s="7">
        <f t="shared" si="0"/>
        <v>1622628150775.0149</v>
      </c>
      <c r="AQ23" s="7">
        <f t="shared" si="0"/>
        <v>681699737389.70801</v>
      </c>
      <c r="AR23" s="7">
        <f t="shared" si="0"/>
        <v>2042703955383.1831</v>
      </c>
      <c r="AU23" s="132">
        <f t="shared" si="1"/>
        <v>3446680645846.2861</v>
      </c>
      <c r="AV23" s="114">
        <v>13617795694592</v>
      </c>
      <c r="AW23" s="133">
        <v>1965923237380</v>
      </c>
      <c r="AX23" s="133">
        <v>825925122777</v>
      </c>
      <c r="AY23" s="133">
        <v>2474873353490</v>
      </c>
      <c r="AZ23" s="114">
        <v>0.825377166271</v>
      </c>
      <c r="BA23" s="133">
        <v>3114846838220</v>
      </c>
      <c r="BB23" s="114">
        <v>1776651337728</v>
      </c>
    </row>
    <row r="24" spans="1:54" ht="14" customHeight="1">
      <c r="A24" s="126">
        <v>2006</v>
      </c>
      <c r="B24" s="146">
        <v>1</v>
      </c>
      <c r="C24" s="120"/>
      <c r="D24" s="120">
        <v>1.4</v>
      </c>
      <c r="E24" s="120"/>
      <c r="F24" s="120"/>
      <c r="G24" s="120">
        <v>1.4</v>
      </c>
      <c r="H24" s="120"/>
      <c r="I24" s="120">
        <v>1</v>
      </c>
      <c r="J24" s="99">
        <f t="shared" si="2"/>
        <v>7.1238512400003506E-2</v>
      </c>
      <c r="K24" s="137">
        <f t="shared" si="3"/>
        <v>7.1238512400003506E-2</v>
      </c>
      <c r="L24" s="143">
        <v>8</v>
      </c>
      <c r="M24" s="123">
        <v>10.199999999999999</v>
      </c>
      <c r="N24" s="124">
        <f t="shared" si="4"/>
        <v>3.0424037978991143E-3</v>
      </c>
      <c r="O24" s="123">
        <v>371</v>
      </c>
      <c r="P24" s="123">
        <v>1122.1999838000002</v>
      </c>
      <c r="Q24" s="124">
        <f t="shared" si="5"/>
        <v>9.3479221527168394E-2</v>
      </c>
      <c r="R24" s="123">
        <v>14</v>
      </c>
      <c r="S24" s="123">
        <v>83.3</v>
      </c>
      <c r="T24" s="124">
        <f t="shared" si="6"/>
        <v>4.8538188866981073E-2</v>
      </c>
      <c r="U24" s="141">
        <f t="shared" si="7"/>
        <v>4.8353271397349525E-2</v>
      </c>
      <c r="V24" s="123">
        <v>33</v>
      </c>
      <c r="W24" s="123">
        <v>172.0999995</v>
      </c>
      <c r="X24" s="124">
        <f t="shared" si="8"/>
        <v>0.22835254442919128</v>
      </c>
      <c r="Y24" s="123">
        <v>55</v>
      </c>
      <c r="Z24" s="123">
        <v>220.20000199999998</v>
      </c>
      <c r="AA24" s="124">
        <f t="shared" si="9"/>
        <v>9.9532467148577594E-2</v>
      </c>
      <c r="AC24" s="221"/>
      <c r="AD24" s="254"/>
      <c r="AJ24" s="131">
        <v>1507.5</v>
      </c>
      <c r="AK24" s="207">
        <v>29625.829188424999</v>
      </c>
      <c r="AL24" s="208">
        <f t="shared" si="10"/>
        <v>19.652291335605305</v>
      </c>
      <c r="AN24" s="116">
        <f t="shared" si="0"/>
        <v>3352612170364.583</v>
      </c>
      <c r="AO24" s="7">
        <f t="shared" si="0"/>
        <v>12004806688231.234</v>
      </c>
      <c r="AP24" s="7">
        <f t="shared" si="0"/>
        <v>1716174458595.5542</v>
      </c>
      <c r="AQ24" s="7">
        <f t="shared" si="0"/>
        <v>753659215535.32605</v>
      </c>
      <c r="AR24" s="7">
        <f t="shared" si="0"/>
        <v>2212343452426.3857</v>
      </c>
      <c r="AU24" s="132">
        <f t="shared" si="1"/>
        <v>3940801039439.4038</v>
      </c>
      <c r="AV24" s="114">
        <v>14110953570304</v>
      </c>
      <c r="AW24" s="133">
        <v>2017263478930</v>
      </c>
      <c r="AX24" s="133">
        <v>885882669704</v>
      </c>
      <c r="AY24" s="133">
        <v>2600481336310</v>
      </c>
      <c r="AZ24" s="114">
        <v>0.85074383020400002</v>
      </c>
      <c r="BA24" s="133">
        <v>3561395127380</v>
      </c>
      <c r="BB24" s="114">
        <v>1823048728576</v>
      </c>
    </row>
    <row r="25" spans="1:54" ht="14" customHeight="1">
      <c r="A25" s="126">
        <v>2007</v>
      </c>
      <c r="B25" s="146">
        <v>2</v>
      </c>
      <c r="C25" s="120"/>
      <c r="D25" s="120">
        <v>4.5999999999999996</v>
      </c>
      <c r="E25" s="120"/>
      <c r="F25" s="120"/>
      <c r="G25" s="120">
        <v>2.2999999999999998</v>
      </c>
      <c r="H25" s="120"/>
      <c r="I25" s="120">
        <v>2</v>
      </c>
      <c r="J25" s="99">
        <f t="shared" si="2"/>
        <v>0.20215537210302909</v>
      </c>
      <c r="K25" s="137">
        <f t="shared" si="3"/>
        <v>0.20215537210302909</v>
      </c>
      <c r="L25" s="143">
        <v>20</v>
      </c>
      <c r="M25" s="123">
        <v>29.4</v>
      </c>
      <c r="N25" s="124">
        <f t="shared" si="4"/>
        <v>7.3661133266051419E-3</v>
      </c>
      <c r="O25" s="123">
        <v>415</v>
      </c>
      <c r="P25" s="123">
        <v>1358.50001</v>
      </c>
      <c r="Q25" s="124">
        <f t="shared" si="5"/>
        <v>0.11025520407563374</v>
      </c>
      <c r="R25" s="123">
        <v>15</v>
      </c>
      <c r="S25" s="123">
        <v>109.8</v>
      </c>
      <c r="T25" s="124">
        <f t="shared" si="6"/>
        <v>6.1020229926830469E-2</v>
      </c>
      <c r="U25" s="141">
        <f t="shared" si="7"/>
        <v>5.9547182443023115E-2</v>
      </c>
      <c r="V25" s="123">
        <v>53</v>
      </c>
      <c r="W25" s="123">
        <v>282.40000070000002</v>
      </c>
      <c r="X25" s="124">
        <f t="shared" si="8"/>
        <v>0.33303970695874269</v>
      </c>
      <c r="Y25" s="123">
        <v>55</v>
      </c>
      <c r="Z25" s="123">
        <v>245.19999900000002</v>
      </c>
      <c r="AA25" s="124">
        <f t="shared" si="9"/>
        <v>0.10497060846154842</v>
      </c>
      <c r="AD25" s="249"/>
      <c r="AJ25" s="131">
        <v>1507.5</v>
      </c>
      <c r="AK25" s="207">
        <v>34302.823258467804</v>
      </c>
      <c r="AL25" s="208">
        <f t="shared" si="10"/>
        <v>22.754774964157747</v>
      </c>
      <c r="AN25" s="116">
        <f t="shared" si="0"/>
        <v>3991250025140.4263</v>
      </c>
      <c r="AO25" s="7">
        <f t="shared" si="0"/>
        <v>12321413954012.414</v>
      </c>
      <c r="AP25" s="7">
        <f t="shared" si="0"/>
        <v>1799403249244.7422</v>
      </c>
      <c r="AQ25" s="7">
        <f t="shared" si="0"/>
        <v>847946940858.26831</v>
      </c>
      <c r="AR25" s="7">
        <f t="shared" si="0"/>
        <v>2335891947218.9092</v>
      </c>
      <c r="AU25" s="132">
        <f t="shared" si="1"/>
        <v>4569641155814.5693</v>
      </c>
      <c r="AV25" s="114">
        <v>14106968981504</v>
      </c>
      <c r="AW25" s="133">
        <v>2060163380360</v>
      </c>
      <c r="AX25" s="133">
        <v>970826987657</v>
      </c>
      <c r="AY25" s="133">
        <v>2674397221500</v>
      </c>
      <c r="AZ25" s="114">
        <v>0.873427450657</v>
      </c>
      <c r="BA25" s="133">
        <v>4129692817100</v>
      </c>
      <c r="BB25" s="114">
        <v>1861818384384</v>
      </c>
    </row>
    <row r="26" spans="1:54" ht="14" customHeight="1">
      <c r="A26" s="126">
        <v>2008</v>
      </c>
      <c r="B26" s="146">
        <v>3</v>
      </c>
      <c r="C26" s="120"/>
      <c r="D26" s="120">
        <v>6.3</v>
      </c>
      <c r="E26" s="120"/>
      <c r="F26" s="120"/>
      <c r="G26" s="120">
        <v>1.1000000000000001</v>
      </c>
      <c r="H26" s="120"/>
      <c r="I26" s="120">
        <v>3</v>
      </c>
      <c r="J26" s="99">
        <f t="shared" si="2"/>
        <v>0.23899810611491337</v>
      </c>
      <c r="K26" s="137">
        <f t="shared" si="3"/>
        <v>0.23899810611491337</v>
      </c>
      <c r="L26" s="143">
        <v>42</v>
      </c>
      <c r="M26" s="123">
        <v>83.699998199999996</v>
      </c>
      <c r="N26" s="124">
        <f t="shared" si="4"/>
        <v>1.8798173852985659E-2</v>
      </c>
      <c r="O26" s="123">
        <v>469</v>
      </c>
      <c r="P26" s="123">
        <v>1610.9000012000001</v>
      </c>
      <c r="Q26" s="124">
        <f t="shared" si="5"/>
        <v>0.12962062991062384</v>
      </c>
      <c r="R26" s="123">
        <v>14</v>
      </c>
      <c r="S26" s="123">
        <v>113.90000019999999</v>
      </c>
      <c r="T26" s="124">
        <f t="shared" si="6"/>
        <v>6.2522528153748022E-2</v>
      </c>
      <c r="U26" s="141">
        <f t="shared" si="7"/>
        <v>7.0313777305785849E-2</v>
      </c>
      <c r="V26" s="123">
        <v>87</v>
      </c>
      <c r="W26" s="123">
        <v>471.39999960000006</v>
      </c>
      <c r="X26" s="124">
        <f t="shared" si="8"/>
        <v>0.51762023286189041</v>
      </c>
      <c r="Y26" s="123">
        <v>59</v>
      </c>
      <c r="Z26" s="123">
        <v>284.59999920000001</v>
      </c>
      <c r="AA26" s="124">
        <f t="shared" si="9"/>
        <v>0.11933846293917325</v>
      </c>
      <c r="AD26" s="249"/>
      <c r="AJ26" s="131">
        <v>1507.5</v>
      </c>
      <c r="AK26" s="207">
        <v>39737.762588937003</v>
      </c>
      <c r="AL26" s="208">
        <f t="shared" si="10"/>
        <v>26.36004151836617</v>
      </c>
      <c r="AN26" s="116">
        <f t="shared" si="0"/>
        <v>4452560065386.6797</v>
      </c>
      <c r="AO26" s="7">
        <f t="shared" si="0"/>
        <v>12427805684255.273</v>
      </c>
      <c r="AP26" s="7">
        <f t="shared" si="0"/>
        <v>1821743354969.7568</v>
      </c>
      <c r="AQ26" s="7">
        <f t="shared" si="0"/>
        <v>910706285559.31531</v>
      </c>
      <c r="AR26" s="7">
        <f t="shared" si="0"/>
        <v>2384813681948.1284</v>
      </c>
      <c r="AU26" s="132">
        <f t="shared" si="1"/>
        <v>5001310354072.9355</v>
      </c>
      <c r="AV26" s="114">
        <v>13959455309824</v>
      </c>
      <c r="AW26" s="133">
        <v>2046261874040</v>
      </c>
      <c r="AX26" s="133">
        <v>1022945161570</v>
      </c>
      <c r="AY26" s="133">
        <v>2678727110900</v>
      </c>
      <c r="AZ26" s="114">
        <v>0.89027869701399998</v>
      </c>
      <c r="BA26" s="133">
        <v>4519802483620</v>
      </c>
      <c r="BB26" s="114">
        <v>1849255264256</v>
      </c>
    </row>
    <row r="27" spans="1:54" ht="14" customHeight="1">
      <c r="A27" s="126">
        <v>2009</v>
      </c>
      <c r="B27" s="146">
        <v>2</v>
      </c>
      <c r="C27" s="120">
        <v>1</v>
      </c>
      <c r="D27" s="120">
        <v>4</v>
      </c>
      <c r="E27" s="120">
        <v>2.2999999999999998</v>
      </c>
      <c r="F27" s="120">
        <v>2.2999999999999998</v>
      </c>
      <c r="G27" s="120">
        <v>2</v>
      </c>
      <c r="H27" s="120"/>
      <c r="I27" s="120">
        <v>3</v>
      </c>
      <c r="J27" s="99">
        <f t="shared" si="2"/>
        <v>0.1300294820568314</v>
      </c>
      <c r="K27" s="137">
        <f>(F27+D27)/AL27</f>
        <v>0.20479643423950947</v>
      </c>
      <c r="L27" s="143">
        <v>28</v>
      </c>
      <c r="M27" s="123">
        <v>43.799999599999992</v>
      </c>
      <c r="N27" s="124">
        <f t="shared" si="4"/>
        <v>8.8522424178559857E-3</v>
      </c>
      <c r="O27" s="123">
        <v>359</v>
      </c>
      <c r="P27" s="123">
        <v>1061.6999943999999</v>
      </c>
      <c r="Q27" s="124">
        <f t="shared" si="5"/>
        <v>8.7554914055675503E-2</v>
      </c>
      <c r="R27" s="123">
        <v>10</v>
      </c>
      <c r="S27" s="123">
        <v>63.2</v>
      </c>
      <c r="T27" s="124">
        <f t="shared" si="6"/>
        <v>3.565383414526363E-2</v>
      </c>
      <c r="U27" s="141">
        <f t="shared" si="7"/>
        <v>4.4020330206265036E-2</v>
      </c>
      <c r="V27" s="123">
        <v>32</v>
      </c>
      <c r="W27" s="123">
        <v>102.1</v>
      </c>
      <c r="X27" s="124">
        <f t="shared" si="8"/>
        <v>0.12192210316639349</v>
      </c>
      <c r="Y27" s="123">
        <v>54</v>
      </c>
      <c r="Z27" s="123">
        <v>193.8000006</v>
      </c>
      <c r="AA27" s="124">
        <f t="shared" si="9"/>
        <v>8.5582612189821952E-2</v>
      </c>
      <c r="AD27" s="249"/>
      <c r="AJ27" s="131">
        <v>1507.5</v>
      </c>
      <c r="AK27" s="207">
        <v>46374.098432265499</v>
      </c>
      <c r="AL27" s="208">
        <f t="shared" si="10"/>
        <v>30.762254349761523</v>
      </c>
      <c r="AN27" s="116">
        <f t="shared" si="0"/>
        <v>4947898795863.3379</v>
      </c>
      <c r="AO27" s="7">
        <f t="shared" si="0"/>
        <v>12126104009706.102</v>
      </c>
      <c r="AP27" s="7">
        <f t="shared" si="0"/>
        <v>1772600381280.3313</v>
      </c>
      <c r="AQ27" s="7">
        <f t="shared" si="0"/>
        <v>837419937389.52136</v>
      </c>
      <c r="AR27" s="7">
        <f t="shared" si="0"/>
        <v>2264478679035.3188</v>
      </c>
      <c r="AU27" s="132">
        <f t="shared" si="1"/>
        <v>5514235760333.2969</v>
      </c>
      <c r="AV27" s="114">
        <v>13514059022336</v>
      </c>
      <c r="AW27" s="133">
        <v>1975492388690</v>
      </c>
      <c r="AX27" s="133">
        <v>933271102681</v>
      </c>
      <c r="AY27" s="133">
        <v>2523671122960</v>
      </c>
      <c r="AZ27" s="114">
        <v>0.89729547500600004</v>
      </c>
      <c r="BA27" s="133">
        <v>4983345307600</v>
      </c>
      <c r="BB27" s="114">
        <v>1785299206144</v>
      </c>
    </row>
    <row r="28" spans="1:54" ht="14" customHeight="1">
      <c r="A28" s="126">
        <v>2010</v>
      </c>
      <c r="B28" s="146">
        <v>3</v>
      </c>
      <c r="C28" s="120">
        <v>2</v>
      </c>
      <c r="D28" s="120">
        <v>6.9</v>
      </c>
      <c r="E28" s="120">
        <v>4.9000000000000004</v>
      </c>
      <c r="F28" s="120">
        <v>4.9000000000000004</v>
      </c>
      <c r="G28" s="120">
        <v>1.9</v>
      </c>
      <c r="H28" s="120"/>
      <c r="I28" s="120">
        <v>4</v>
      </c>
      <c r="J28" s="99">
        <f t="shared" si="2"/>
        <v>0.2098342285868777</v>
      </c>
      <c r="K28" s="137">
        <f>(F28+D28)/AL28</f>
        <v>0.35884694164132708</v>
      </c>
      <c r="L28" s="143">
        <v>64</v>
      </c>
      <c r="M28" s="123">
        <v>133.19999999999999</v>
      </c>
      <c r="N28" s="124">
        <f t="shared" si="4"/>
        <v>2.4267857403682827E-2</v>
      </c>
      <c r="O28" s="123">
        <v>403</v>
      </c>
      <c r="P28" s="123">
        <v>1349.300017</v>
      </c>
      <c r="Q28" s="124">
        <f t="shared" si="5"/>
        <v>0.10591465485383245</v>
      </c>
      <c r="R28" s="123">
        <v>12</v>
      </c>
      <c r="S28" s="123">
        <v>89.7</v>
      </c>
      <c r="T28" s="124">
        <f t="shared" si="6"/>
        <v>4.9059360460520111E-2</v>
      </c>
      <c r="U28" s="141">
        <f t="shared" si="7"/>
        <v>5.9747290906011795E-2</v>
      </c>
      <c r="V28" s="123">
        <v>62</v>
      </c>
      <c r="W28" s="123">
        <v>264.99999700000001</v>
      </c>
      <c r="X28" s="124">
        <f t="shared" si="8"/>
        <v>0.29613103678345315</v>
      </c>
      <c r="Y28" s="123">
        <v>53</v>
      </c>
      <c r="Z28" s="123">
        <v>217.70000159999998</v>
      </c>
      <c r="AA28" s="124">
        <f t="shared" si="9"/>
        <v>9.1458561459778306E-2</v>
      </c>
      <c r="AD28" s="249"/>
      <c r="AJ28" s="131">
        <v>1507.5</v>
      </c>
      <c r="AK28" s="207">
        <v>49571.273810046499</v>
      </c>
      <c r="AL28" s="208">
        <f t="shared" si="10"/>
        <v>32.883100371506799</v>
      </c>
      <c r="AN28" s="116">
        <f t="shared" si="0"/>
        <v>5488741662862.4951</v>
      </c>
      <c r="AO28" s="7">
        <f t="shared" si="0"/>
        <v>12739502563286.469</v>
      </c>
      <c r="AP28" s="7">
        <f t="shared" si="0"/>
        <v>1828397255039.3298</v>
      </c>
      <c r="AQ28" s="7">
        <f t="shared" si="0"/>
        <v>894874106673.87146</v>
      </c>
      <c r="AR28" s="7">
        <f t="shared" si="0"/>
        <v>2380312986835.4663</v>
      </c>
      <c r="AU28" s="132">
        <f t="shared" si="1"/>
        <v>6042897037772.6631</v>
      </c>
      <c r="AV28" s="114">
        <v>14025710632960</v>
      </c>
      <c r="AW28" s="133">
        <v>2012996244860</v>
      </c>
      <c r="AX28" s="133">
        <v>985222555652</v>
      </c>
      <c r="AY28" s="133">
        <v>2620634597260</v>
      </c>
      <c r="AZ28" s="114">
        <v>0.90829640626899999</v>
      </c>
      <c r="BA28" s="133">
        <v>5461109010630</v>
      </c>
      <c r="BB28" s="114">
        <v>1819192328192</v>
      </c>
    </row>
    <row r="29" spans="1:54" ht="14" customHeight="1">
      <c r="A29" s="126">
        <v>2011</v>
      </c>
      <c r="B29" s="146">
        <v>3</v>
      </c>
      <c r="C29" s="120"/>
      <c r="D29" s="120">
        <v>7.6</v>
      </c>
      <c r="E29" s="120"/>
      <c r="F29" s="120"/>
      <c r="G29" s="120">
        <v>2</v>
      </c>
      <c r="H29" s="120"/>
      <c r="I29" s="120">
        <v>3</v>
      </c>
      <c r="J29" s="99">
        <f t="shared" si="2"/>
        <v>0.21341711317032261</v>
      </c>
      <c r="K29" s="137">
        <f t="shared" si="3"/>
        <v>0.21341711317032261</v>
      </c>
      <c r="L29" s="143">
        <v>115</v>
      </c>
      <c r="M29" s="123">
        <v>230.40000450000002</v>
      </c>
      <c r="N29" s="124">
        <f t="shared" si="4"/>
        <v>3.787810660479636E-2</v>
      </c>
      <c r="O29" s="123">
        <v>413</v>
      </c>
      <c r="P29" s="123">
        <v>1530.1999811000001</v>
      </c>
      <c r="Q29" s="124">
        <f t="shared" si="5"/>
        <v>0.11460185184032427</v>
      </c>
      <c r="R29" s="123">
        <v>14</v>
      </c>
      <c r="S29" s="123">
        <v>118.49999980000001</v>
      </c>
      <c r="T29" s="124">
        <f t="shared" si="6"/>
        <v>6.5214732042333676E-2</v>
      </c>
      <c r="U29" s="141">
        <f t="shared" si="7"/>
        <v>7.2564896829151446E-2</v>
      </c>
      <c r="V29" s="123">
        <v>101</v>
      </c>
      <c r="W29" s="123">
        <v>432.69999840000003</v>
      </c>
      <c r="X29" s="124">
        <f t="shared" si="8"/>
        <v>0.44067146264548418</v>
      </c>
      <c r="Y29" s="123">
        <v>52</v>
      </c>
      <c r="Z29" s="123">
        <v>246.39999800000001</v>
      </c>
      <c r="AA29" s="124">
        <f t="shared" si="9"/>
        <v>9.877418024020182E-2</v>
      </c>
      <c r="AD29" s="249"/>
      <c r="AJ29" s="131">
        <v>1507.5</v>
      </c>
      <c r="AK29" s="207">
        <v>53683.604982776</v>
      </c>
      <c r="AL29" s="208">
        <f t="shared" si="10"/>
        <v>35.611014913947592</v>
      </c>
      <c r="AN29" s="116">
        <f t="shared" si="0"/>
        <v>6082669519463.9258</v>
      </c>
      <c r="AO29" s="7">
        <f t="shared" si="0"/>
        <v>13352314613833.994</v>
      </c>
      <c r="AP29" s="7">
        <f t="shared" si="0"/>
        <v>1817074088766.8848</v>
      </c>
      <c r="AQ29" s="7">
        <f t="shared" si="0"/>
        <v>981910641098.40686</v>
      </c>
      <c r="AR29" s="7">
        <f t="shared" si="0"/>
        <v>2494579022582.5977</v>
      </c>
      <c r="AU29" s="132">
        <f t="shared" si="1"/>
        <v>6561383069452.4854</v>
      </c>
      <c r="AV29" s="114">
        <v>14403158147072</v>
      </c>
      <c r="AW29" s="133">
        <v>1960080047720</v>
      </c>
      <c r="AX29" s="133">
        <v>1059188212610</v>
      </c>
      <c r="AY29" s="133">
        <v>2690905450610</v>
      </c>
      <c r="AZ29" s="114">
        <v>0.92704075574900002</v>
      </c>
      <c r="BA29" s="133">
        <v>5929677103350</v>
      </c>
      <c r="BB29" s="114">
        <v>1771370708992</v>
      </c>
    </row>
    <row r="30" spans="1:54" ht="14" customHeight="1">
      <c r="A30" s="126">
        <v>2012</v>
      </c>
      <c r="B30" s="146">
        <v>3</v>
      </c>
      <c r="C30" s="120">
        <v>3</v>
      </c>
      <c r="D30" s="120">
        <v>7.7</v>
      </c>
      <c r="E30" s="120">
        <v>10</v>
      </c>
      <c r="F30" s="120"/>
      <c r="G30" s="120">
        <v>1.7</v>
      </c>
      <c r="H30" s="120">
        <v>10</v>
      </c>
      <c r="I30" s="120">
        <v>3</v>
      </c>
      <c r="J30" s="99">
        <f t="shared" si="2"/>
        <v>0.20131851432506051</v>
      </c>
      <c r="K30" s="138">
        <f>H30/AL30</f>
        <v>0.2614526160065721</v>
      </c>
      <c r="L30" s="143">
        <v>95</v>
      </c>
      <c r="M30" s="123">
        <v>204.349997</v>
      </c>
      <c r="N30" s="124">
        <f t="shared" si="4"/>
        <v>3.0165777151216589E-2</v>
      </c>
      <c r="O30" s="123">
        <v>424</v>
      </c>
      <c r="P30" s="123">
        <v>1639.7999872</v>
      </c>
      <c r="Q30" s="124">
        <f t="shared" si="5"/>
        <v>0.11661285813311013</v>
      </c>
      <c r="R30" s="123">
        <v>15</v>
      </c>
      <c r="S30" s="123">
        <v>121.9999995</v>
      </c>
      <c r="T30" s="124">
        <f t="shared" si="6"/>
        <v>6.682299333559813E-2</v>
      </c>
      <c r="U30" s="141">
        <f t="shared" si="7"/>
        <v>7.1200542873308278E-2</v>
      </c>
      <c r="V30" s="123">
        <v>96</v>
      </c>
      <c r="W30" s="123">
        <v>376.09999679999999</v>
      </c>
      <c r="X30" s="124">
        <f t="shared" si="8"/>
        <v>0.36325765625053669</v>
      </c>
      <c r="Y30" s="123">
        <v>55</v>
      </c>
      <c r="Z30" s="123">
        <v>251.29999950000001</v>
      </c>
      <c r="AA30" s="124">
        <f t="shared" si="9"/>
        <v>0.10048142895027669</v>
      </c>
      <c r="AD30" s="249"/>
      <c r="AJ30" s="131">
        <v>1507.5</v>
      </c>
      <c r="AK30" s="207">
        <v>57658.631343054003</v>
      </c>
      <c r="AL30" s="208">
        <f t="shared" si="10"/>
        <v>38.247848320433832</v>
      </c>
      <c r="AN30" s="116">
        <f t="shared" si="0"/>
        <v>6774232799494.0635</v>
      </c>
      <c r="AO30" s="7">
        <f t="shared" si="0"/>
        <v>14061914041487.746</v>
      </c>
      <c r="AP30" s="7">
        <f t="shared" si="0"/>
        <v>1825718864273.1426</v>
      </c>
      <c r="AQ30" s="7">
        <f t="shared" si="0"/>
        <v>1035353254992.6656</v>
      </c>
      <c r="AR30" s="7">
        <f t="shared" si="0"/>
        <v>2500959651204.3633</v>
      </c>
      <c r="AU30" s="132">
        <f t="shared" si="1"/>
        <v>7175072876602.0469</v>
      </c>
      <c r="AV30" s="114">
        <v>14893975601152</v>
      </c>
      <c r="AW30" s="133">
        <v>1933749000230</v>
      </c>
      <c r="AX30" s="133">
        <v>1096616440190</v>
      </c>
      <c r="AY30" s="133">
        <v>2648944653950</v>
      </c>
      <c r="AZ30" s="114">
        <v>0.94413435459100004</v>
      </c>
      <c r="BA30" s="133">
        <v>6484283100210</v>
      </c>
      <c r="BB30" s="114">
        <v>1747574718464</v>
      </c>
    </row>
    <row r="31" spans="1:54" ht="14" customHeight="1">
      <c r="A31" s="126">
        <v>2013</v>
      </c>
      <c r="B31" s="146">
        <v>3</v>
      </c>
      <c r="C31" s="120">
        <v>3</v>
      </c>
      <c r="D31" s="120">
        <v>8.9</v>
      </c>
      <c r="E31" s="120">
        <v>10.199999999999999</v>
      </c>
      <c r="F31" s="120"/>
      <c r="G31" s="120">
        <v>1.9</v>
      </c>
      <c r="H31" s="120">
        <v>10.3</v>
      </c>
      <c r="I31" s="120">
        <v>3</v>
      </c>
      <c r="J31" s="99">
        <f t="shared" si="2"/>
        <v>0.23004042076889727</v>
      </c>
      <c r="K31" s="138">
        <f>H31/AL31</f>
        <v>0.26622655437299347</v>
      </c>
      <c r="L31" s="143">
        <v>122</v>
      </c>
      <c r="M31" s="123">
        <v>262.95999559999996</v>
      </c>
      <c r="N31" s="124">
        <f t="shared" si="4"/>
        <v>3.464490939468709E-2</v>
      </c>
      <c r="O31" s="123">
        <v>442</v>
      </c>
      <c r="P31" s="123">
        <v>1872.4999826000001</v>
      </c>
      <c r="Q31" s="124">
        <f t="shared" si="5"/>
        <v>0.12963125868990188</v>
      </c>
      <c r="R31" s="123">
        <v>24</v>
      </c>
      <c r="S31" s="123">
        <v>142.84999920000001</v>
      </c>
      <c r="T31" s="124">
        <f t="shared" si="6"/>
        <v>7.6444453321178385E-2</v>
      </c>
      <c r="U31" s="141">
        <f t="shared" si="7"/>
        <v>8.0240207135255787E-2</v>
      </c>
      <c r="V31" s="123">
        <v>110</v>
      </c>
      <c r="W31" s="123">
        <v>427.10000300000002</v>
      </c>
      <c r="X31" s="124">
        <f t="shared" si="8"/>
        <v>0.40650412303750527</v>
      </c>
      <c r="Y31" s="123">
        <v>58</v>
      </c>
      <c r="Z31" s="123">
        <v>296.24999880000001</v>
      </c>
      <c r="AA31" s="124">
        <f t="shared" si="9"/>
        <v>0.11636443255602412</v>
      </c>
      <c r="AD31" s="249"/>
      <c r="AJ31" s="131">
        <v>1507.5</v>
      </c>
      <c r="AK31" s="207">
        <v>58323.445745557503</v>
      </c>
      <c r="AL31" s="208">
        <f t="shared" si="10"/>
        <v>38.68885289920896</v>
      </c>
      <c r="AN31" s="116">
        <f t="shared" si="0"/>
        <v>7590148168790.585</v>
      </c>
      <c r="AO31" s="7">
        <f t="shared" si="0"/>
        <v>14444818337213.797</v>
      </c>
      <c r="AP31" s="7">
        <f t="shared" si="0"/>
        <v>1868677098125.3708</v>
      </c>
      <c r="AQ31" s="7">
        <f t="shared" si="0"/>
        <v>1050665857479.1245</v>
      </c>
      <c r="AR31" s="7">
        <f t="shared" si="0"/>
        <v>2545881007561.0454</v>
      </c>
      <c r="AU31" s="132">
        <f t="shared" si="1"/>
        <v>7911667460774.7705</v>
      </c>
      <c r="AV31" s="114">
        <v>15056702013440</v>
      </c>
      <c r="AW31" s="133">
        <v>1947834411550</v>
      </c>
      <c r="AX31" s="133">
        <v>1095172148410</v>
      </c>
      <c r="AY31" s="133">
        <v>2653724733510</v>
      </c>
      <c r="AZ31" s="114">
        <v>0.95936137437799995</v>
      </c>
      <c r="BA31" s="133">
        <v>7149961051640</v>
      </c>
      <c r="BB31" s="114">
        <v>1760304037888</v>
      </c>
    </row>
    <row r="32" spans="1:54" ht="14" customHeight="1">
      <c r="A32" s="126">
        <v>2014</v>
      </c>
      <c r="B32" s="146">
        <v>3</v>
      </c>
      <c r="C32" s="120">
        <v>3</v>
      </c>
      <c r="D32" s="120">
        <v>7.7</v>
      </c>
      <c r="E32" s="120">
        <v>9.1</v>
      </c>
      <c r="F32" s="120"/>
      <c r="G32" s="120">
        <v>1.5</v>
      </c>
      <c r="H32" s="120">
        <v>9.1</v>
      </c>
      <c r="I32" s="120">
        <v>3</v>
      </c>
      <c r="J32" s="99">
        <f t="shared" si="2"/>
        <v>0.19035097722045105</v>
      </c>
      <c r="K32" s="138">
        <f>H32/AL32</f>
        <v>0.22496024580598759</v>
      </c>
      <c r="L32" s="143">
        <v>152</v>
      </c>
      <c r="M32" s="123">
        <v>374.80000399999994</v>
      </c>
      <c r="N32" s="124">
        <f t="shared" si="4"/>
        <v>4.4118237511414429E-2</v>
      </c>
      <c r="O32" s="123">
        <v>492</v>
      </c>
      <c r="P32" s="123">
        <v>2318.4499764000002</v>
      </c>
      <c r="Q32" s="124">
        <f t="shared" si="5"/>
        <v>0.15299339841244766</v>
      </c>
      <c r="R32" s="123">
        <v>43</v>
      </c>
      <c r="S32" s="123">
        <v>235.19999820000001</v>
      </c>
      <c r="T32" s="124">
        <f t="shared" si="6"/>
        <v>0.12306235759736404</v>
      </c>
      <c r="U32" s="141">
        <f t="shared" si="7"/>
        <v>0.10672466450707539</v>
      </c>
      <c r="V32" s="123">
        <v>111</v>
      </c>
      <c r="W32" s="123">
        <v>422.15000520000001</v>
      </c>
      <c r="X32" s="124">
        <f t="shared" si="8"/>
        <v>0.38171006171106092</v>
      </c>
      <c r="Y32" s="123">
        <v>85</v>
      </c>
      <c r="Z32" s="123">
        <v>400.85000400000001</v>
      </c>
      <c r="AA32" s="124">
        <f t="shared" si="9"/>
        <v>0.15249863019978249</v>
      </c>
      <c r="AD32" s="249"/>
      <c r="AJ32" s="131">
        <v>1507.5</v>
      </c>
      <c r="AK32" s="207">
        <v>60980.774406830205</v>
      </c>
      <c r="AL32" s="208">
        <f t="shared" si="10"/>
        <v>40.451591646321859</v>
      </c>
      <c r="AN32" s="116">
        <f t="shared" si="0"/>
        <v>8495353058993.5811</v>
      </c>
      <c r="AO32" s="7">
        <f t="shared" si="0"/>
        <v>15153921675429.422</v>
      </c>
      <c r="AP32" s="7">
        <f t="shared" si="0"/>
        <v>1911226168521.2336</v>
      </c>
      <c r="AQ32" s="7">
        <f t="shared" si="0"/>
        <v>1105944138091.7815</v>
      </c>
      <c r="AR32" s="7">
        <f t="shared" si="0"/>
        <v>2628548226793.002</v>
      </c>
      <c r="AU32" s="132">
        <f t="shared" si="1"/>
        <v>8698921375572.3467</v>
      </c>
      <c r="AV32" s="114">
        <v>15517044703232</v>
      </c>
      <c r="AW32" s="133">
        <v>1957023569880</v>
      </c>
      <c r="AX32" s="133">
        <v>1132445118670</v>
      </c>
      <c r="AY32" s="133">
        <v>2691534324470</v>
      </c>
      <c r="AZ32" s="114">
        <v>0.97659844160099996</v>
      </c>
      <c r="BA32" s="133">
        <v>7861421038610</v>
      </c>
      <c r="BB32" s="114">
        <v>1768608497664</v>
      </c>
    </row>
    <row r="33" spans="1:54" ht="14" customHeight="1">
      <c r="A33" s="126">
        <v>2015</v>
      </c>
      <c r="B33" s="146">
        <v>7</v>
      </c>
      <c r="C33" s="120"/>
      <c r="D33" s="120">
        <v>14.05</v>
      </c>
      <c r="E33" s="120"/>
      <c r="F33" s="120"/>
      <c r="G33" s="120">
        <v>1.1000000000000001</v>
      </c>
      <c r="H33" s="120"/>
      <c r="I33" s="120">
        <v>7</v>
      </c>
      <c r="J33" s="99">
        <f t="shared" si="2"/>
        <v>0.33594213155873931</v>
      </c>
      <c r="K33" s="138">
        <f>D33/AL33</f>
        <v>0.33594213155873931</v>
      </c>
      <c r="L33" s="143">
        <v>212</v>
      </c>
      <c r="M33" s="123">
        <v>563.54999639999994</v>
      </c>
      <c r="N33" s="124">
        <f t="shared" si="4"/>
        <v>6.1470403933015498E-2</v>
      </c>
      <c r="O33" s="123">
        <v>535</v>
      </c>
      <c r="P33" s="123">
        <v>2564.3500159999999</v>
      </c>
      <c r="Q33" s="124">
        <f t="shared" si="5"/>
        <v>0.16369606065205849</v>
      </c>
      <c r="R33" s="123">
        <v>47</v>
      </c>
      <c r="S33" s="123">
        <v>253.40000180000004</v>
      </c>
      <c r="T33" s="124">
        <f t="shared" si="6"/>
        <v>0.12823966878025711</v>
      </c>
      <c r="U33" s="141">
        <f t="shared" si="7"/>
        <v>0.11780204445511037</v>
      </c>
      <c r="V33" s="123">
        <v>88</v>
      </c>
      <c r="W33" s="123">
        <v>336.49999680000002</v>
      </c>
      <c r="X33" s="124">
        <f t="shared" si="8"/>
        <v>0.31006343131382397</v>
      </c>
      <c r="Y33" s="123">
        <v>102</v>
      </c>
      <c r="Z33" s="123">
        <v>432.30000060000003</v>
      </c>
      <c r="AA33" s="124">
        <f t="shared" si="9"/>
        <v>0.15903146372063187</v>
      </c>
      <c r="AD33" s="249"/>
      <c r="AJ33" s="131">
        <v>1507.5</v>
      </c>
      <c r="AK33" s="207">
        <v>63047.688903219998</v>
      </c>
      <c r="AL33" s="208">
        <f t="shared" si="10"/>
        <v>41.822679206116085</v>
      </c>
      <c r="AN33" s="116">
        <f t="shared" si="0"/>
        <v>9167826471648.084</v>
      </c>
      <c r="AO33" s="7">
        <f t="shared" si="0"/>
        <v>15665312932915.428</v>
      </c>
      <c r="AP33" s="7">
        <f t="shared" si="0"/>
        <v>1975987650390.8418</v>
      </c>
      <c r="AQ33" s="7">
        <f t="shared" si="0"/>
        <v>1085261797478.5258</v>
      </c>
      <c r="AR33" s="7">
        <f t="shared" si="0"/>
        <v>2718330011471.2822</v>
      </c>
      <c r="AU33" s="132">
        <f t="shared" si="1"/>
        <v>9288426082378.916</v>
      </c>
      <c r="AV33" s="114">
        <v>15871384748032</v>
      </c>
      <c r="AW33" s="133">
        <v>2001981089750</v>
      </c>
      <c r="AX33" s="133">
        <v>1099538043950</v>
      </c>
      <c r="AY33" s="133">
        <v>2754088709810</v>
      </c>
      <c r="AZ33" s="114">
        <v>0.98701614141500005</v>
      </c>
      <c r="BA33" s="133">
        <v>8394170388140</v>
      </c>
      <c r="BB33" s="114">
        <v>1809237671936</v>
      </c>
    </row>
    <row r="34" spans="1:54" ht="14" customHeight="1">
      <c r="A34" s="126">
        <v>2016</v>
      </c>
      <c r="B34" s="146">
        <v>7</v>
      </c>
      <c r="C34" s="120">
        <v>5</v>
      </c>
      <c r="D34" s="120">
        <v>12.5</v>
      </c>
      <c r="E34" s="120">
        <v>12</v>
      </c>
      <c r="F34" s="120">
        <v>2</v>
      </c>
      <c r="G34" s="120">
        <v>1.2</v>
      </c>
      <c r="H34" s="120">
        <v>14.6</v>
      </c>
      <c r="I34" s="120">
        <v>7</v>
      </c>
      <c r="J34" s="99">
        <f t="shared" si="2"/>
        <v>0.28722482785147163</v>
      </c>
      <c r="K34" s="138">
        <f>(H34+F34)/AL34</f>
        <v>0.38143457138675435</v>
      </c>
      <c r="L34" s="143">
        <v>251</v>
      </c>
      <c r="M34" s="123">
        <v>592.90000140000006</v>
      </c>
      <c r="N34" s="124">
        <f t="shared" si="4"/>
        <v>6.0261224679690049E-2</v>
      </c>
      <c r="O34" s="123">
        <v>540</v>
      </c>
      <c r="P34" s="123">
        <v>2399.000004</v>
      </c>
      <c r="Q34" s="124">
        <f t="shared" si="5"/>
        <v>0.149438848682799</v>
      </c>
      <c r="R34" s="123">
        <v>39</v>
      </c>
      <c r="S34" s="123">
        <v>211.9999986</v>
      </c>
      <c r="T34" s="124">
        <f t="shared" si="6"/>
        <v>0.10432819338881071</v>
      </c>
      <c r="U34" s="141">
        <f t="shared" si="7"/>
        <v>0.10467608891709991</v>
      </c>
      <c r="V34" s="123">
        <v>78</v>
      </c>
      <c r="W34" s="123">
        <v>284.7</v>
      </c>
      <c r="X34" s="124">
        <f t="shared" si="8"/>
        <v>0.25950358443349808</v>
      </c>
      <c r="Y34" s="123">
        <v>119</v>
      </c>
      <c r="Z34" s="123">
        <v>467.60000419999994</v>
      </c>
      <c r="AA34" s="124">
        <f t="shared" si="9"/>
        <v>0.16709342641852176</v>
      </c>
      <c r="AD34" s="249"/>
      <c r="AJ34" s="131">
        <v>1507.5</v>
      </c>
      <c r="AK34" s="207">
        <v>65606.271369216003</v>
      </c>
      <c r="AL34" s="208">
        <f t="shared" si="10"/>
        <v>43.519914672780104</v>
      </c>
      <c r="AN34" s="116">
        <f t="shared" si="0"/>
        <v>9838830932352.8613</v>
      </c>
      <c r="AO34" s="7">
        <f t="shared" si="0"/>
        <v>16053389230080</v>
      </c>
      <c r="AP34" s="7">
        <f t="shared" si="0"/>
        <v>2032048976540</v>
      </c>
      <c r="AQ34" s="7">
        <f t="shared" si="0"/>
        <v>1097094672590</v>
      </c>
      <c r="AR34" s="7">
        <f t="shared" si="0"/>
        <v>2798434470000</v>
      </c>
      <c r="AU34" s="132">
        <f t="shared" si="1"/>
        <v>9838830932352.8613</v>
      </c>
      <c r="AV34" s="114">
        <v>16053389230080</v>
      </c>
      <c r="AW34" s="133">
        <v>2032048976540</v>
      </c>
      <c r="AX34" s="133">
        <v>1097094672590</v>
      </c>
      <c r="AY34" s="133">
        <v>2798434470000</v>
      </c>
      <c r="AZ34" s="114">
        <v>1</v>
      </c>
      <c r="BA34" s="133">
        <v>8891584272060</v>
      </c>
      <c r="BB34" s="114">
        <v>1836410732544</v>
      </c>
    </row>
    <row r="35" spans="1:54">
      <c r="AD35" s="249"/>
    </row>
    <row r="36" spans="1:54">
      <c r="A36" s="246" t="s">
        <v>179</v>
      </c>
    </row>
    <row r="37" spans="1:54">
      <c r="A37" s="247" t="s">
        <v>182</v>
      </c>
      <c r="I37" s="174">
        <f>MIN(I8:I34)</f>
        <v>1</v>
      </c>
      <c r="J37" s="175" t="s">
        <v>172</v>
      </c>
      <c r="K37" s="175">
        <f>MIN(K8:K34)</f>
        <v>7.1238512400003506E-2</v>
      </c>
      <c r="L37" s="175"/>
      <c r="M37" s="175"/>
      <c r="N37" s="175">
        <f>MIN(N8:N34)</f>
        <v>0</v>
      </c>
      <c r="O37" s="175"/>
      <c r="P37" s="175"/>
      <c r="Q37" s="175">
        <f>MIN(Q8:Q34)</f>
        <v>3.8274769189407767E-2</v>
      </c>
      <c r="R37" s="175"/>
      <c r="S37" s="175"/>
      <c r="T37" s="175">
        <f>MIN(T8:T34)</f>
        <v>1.4975478510413927E-2</v>
      </c>
      <c r="U37" s="175">
        <f>MIN(U8:U34)</f>
        <v>1.8280955204507426E-2</v>
      </c>
      <c r="V37" s="175"/>
      <c r="W37" s="175"/>
      <c r="X37" s="175">
        <f>MIN(X8:X34)</f>
        <v>0</v>
      </c>
      <c r="Y37" s="175"/>
      <c r="Z37" s="175"/>
      <c r="AA37" s="175">
        <f>MIN(AA8:AA34)</f>
        <v>5.2846469539962387E-2</v>
      </c>
    </row>
    <row r="38" spans="1:54">
      <c r="A38" s="247" t="s">
        <v>242</v>
      </c>
      <c r="I38" s="174">
        <f>AVERAGE(I8:I34)</f>
        <v>2.2222222222222223</v>
      </c>
      <c r="J38" s="175" t="s">
        <v>172</v>
      </c>
      <c r="K38" s="175">
        <f>AVERAGE(K8:K34)</f>
        <v>0.29726648419931623</v>
      </c>
      <c r="L38" s="175"/>
      <c r="M38" s="175"/>
      <c r="N38" s="175">
        <f>AVERAGE(N8:N34)</f>
        <v>1.2779858383486846E-2</v>
      </c>
      <c r="O38" s="175"/>
      <c r="P38" s="175"/>
      <c r="Q38" s="175">
        <f>AVERAGE(Q8:Q34)</f>
        <v>8.4525437187557811E-2</v>
      </c>
      <c r="R38" s="175"/>
      <c r="S38" s="175"/>
      <c r="T38" s="175">
        <f>AVERAGE(T8:T34)</f>
        <v>4.9582977775999376E-2</v>
      </c>
      <c r="U38" s="175">
        <f>AVERAGE(U8:U34)</f>
        <v>4.8962757782348015E-2</v>
      </c>
      <c r="V38" s="175"/>
      <c r="W38" s="175"/>
      <c r="X38" s="175">
        <f>AVERAGE(X8:X34)</f>
        <v>0.15062229137075717</v>
      </c>
      <c r="Y38" s="175"/>
      <c r="Z38" s="175"/>
      <c r="AA38" s="175">
        <f>AVERAGE(AA8:AA34)</f>
        <v>9.6203611836535807E-2</v>
      </c>
    </row>
    <row r="39" spans="1:54">
      <c r="A39" s="247" t="s">
        <v>183</v>
      </c>
      <c r="I39" s="174">
        <f>MAX(I8:I34)</f>
        <v>7</v>
      </c>
      <c r="J39" s="175" t="s">
        <v>172</v>
      </c>
      <c r="K39" s="175">
        <f>MAX(K8:K34)</f>
        <v>0.58348405165415163</v>
      </c>
      <c r="L39" s="175"/>
      <c r="M39" s="175"/>
      <c r="N39" s="175">
        <f>MAX(N8:N34)</f>
        <v>6.1470403933015498E-2</v>
      </c>
      <c r="O39" s="175"/>
      <c r="P39" s="175"/>
      <c r="Q39" s="175">
        <f>MAX(Q8:Q34)</f>
        <v>0.16369606065205849</v>
      </c>
      <c r="R39" s="175"/>
      <c r="S39" s="175"/>
      <c r="T39" s="175">
        <f>MAX(T8:T34)</f>
        <v>0.12823966878025711</v>
      </c>
      <c r="U39" s="175">
        <f>MAX(U8:U34)</f>
        <v>0.11780204445511037</v>
      </c>
      <c r="V39" s="175"/>
      <c r="W39" s="175"/>
      <c r="X39" s="175">
        <f>MAX(X8:X34)</f>
        <v>0.51762023286189041</v>
      </c>
      <c r="Y39" s="175"/>
      <c r="Z39" s="175"/>
      <c r="AA39" s="175">
        <f>MAX(AA8:AA34)</f>
        <v>0.16709342641852176</v>
      </c>
    </row>
    <row r="40" spans="1:54">
      <c r="K40" s="218"/>
      <c r="M40" s="175"/>
    </row>
    <row r="41" spans="1:54">
      <c r="A41" s="246" t="s">
        <v>350</v>
      </c>
      <c r="K41" s="218"/>
      <c r="M41" s="175"/>
    </row>
    <row r="42" spans="1:54">
      <c r="A42" s="247" t="s">
        <v>182</v>
      </c>
      <c r="J42" s="218" t="s">
        <v>172</v>
      </c>
      <c r="K42" s="218">
        <f t="shared" ref="K42:AA42" si="11">MIN(K8:K23)</f>
        <v>7.3369555506127698E-2</v>
      </c>
      <c r="L42" s="218"/>
      <c r="M42" s="218"/>
      <c r="N42" s="218">
        <f t="shared" si="11"/>
        <v>0</v>
      </c>
      <c r="O42" s="218"/>
      <c r="P42" s="218"/>
      <c r="Q42" s="218">
        <f t="shared" si="11"/>
        <v>3.8274769189407767E-2</v>
      </c>
      <c r="R42" s="218"/>
      <c r="S42" s="218"/>
      <c r="T42" s="218">
        <f t="shared" si="11"/>
        <v>1.4975478510413927E-2</v>
      </c>
      <c r="U42" s="218">
        <f t="shared" si="11"/>
        <v>1.8280955204507426E-2</v>
      </c>
      <c r="V42" s="218"/>
      <c r="W42" s="218"/>
      <c r="X42" s="218">
        <f t="shared" si="11"/>
        <v>0</v>
      </c>
      <c r="Y42" s="218"/>
      <c r="Z42" s="218"/>
      <c r="AA42" s="218">
        <f t="shared" si="11"/>
        <v>5.2846469539962387E-2</v>
      </c>
    </row>
    <row r="43" spans="1:54">
      <c r="A43" s="247" t="s">
        <v>242</v>
      </c>
      <c r="J43" s="218" t="s">
        <v>172</v>
      </c>
      <c r="K43" s="218">
        <f t="shared" ref="K43:AA43" si="12">AVERAGE(K8:K23)</f>
        <v>0.32917040466133668</v>
      </c>
      <c r="L43" s="218"/>
      <c r="M43" s="218"/>
      <c r="N43" s="218">
        <f t="shared" si="12"/>
        <v>8.8692039251850893E-4</v>
      </c>
      <c r="O43" s="218"/>
      <c r="P43" s="218"/>
      <c r="Q43" s="218">
        <f t="shared" si="12"/>
        <v>5.8024243951905356E-2</v>
      </c>
      <c r="R43" s="218"/>
      <c r="S43" s="218"/>
      <c r="T43" s="218">
        <f t="shared" si="12"/>
        <v>3.2364616245818621E-2</v>
      </c>
      <c r="U43" s="218">
        <f t="shared" si="12"/>
        <v>3.0425260196747492E-2</v>
      </c>
      <c r="V43" s="218"/>
      <c r="W43" s="218"/>
      <c r="X43" s="218">
        <f t="shared" si="12"/>
        <v>2.5501620213678997E-2</v>
      </c>
      <c r="Y43" s="218"/>
      <c r="Z43" s="218"/>
      <c r="AA43" s="218">
        <f t="shared" si="12"/>
        <v>8.1398202831383035E-2</v>
      </c>
      <c r="AE43" s="7"/>
    </row>
    <row r="44" spans="1:54">
      <c r="A44" s="247" t="s">
        <v>183</v>
      </c>
      <c r="J44" s="218" t="s">
        <v>172</v>
      </c>
      <c r="K44" s="218">
        <f t="shared" ref="K44:AA44" si="13">MAX(K8:K23)</f>
        <v>0.58348405165415163</v>
      </c>
      <c r="L44" s="218"/>
      <c r="M44" s="218"/>
      <c r="N44" s="218">
        <f t="shared" si="13"/>
        <v>3.0532806519520247E-3</v>
      </c>
      <c r="O44" s="218"/>
      <c r="P44" s="218"/>
      <c r="Q44" s="218">
        <f t="shared" si="13"/>
        <v>9.8817512270304095E-2</v>
      </c>
      <c r="R44" s="218"/>
      <c r="S44" s="218"/>
      <c r="T44" s="218">
        <f t="shared" si="13"/>
        <v>5.831018496161483E-2</v>
      </c>
      <c r="U44" s="218">
        <f t="shared" si="13"/>
        <v>4.8892208433553574E-2</v>
      </c>
      <c r="V44" s="218"/>
      <c r="W44" s="218"/>
      <c r="X44" s="218">
        <f t="shared" si="13"/>
        <v>0.13290308948469876</v>
      </c>
      <c r="Y44" s="218"/>
      <c r="Z44" s="218"/>
      <c r="AA44" s="218">
        <f t="shared" si="13"/>
        <v>0.11176626456312522</v>
      </c>
    </row>
    <row r="45" spans="1:54">
      <c r="K45" s="218"/>
      <c r="M45" s="175"/>
    </row>
    <row r="46" spans="1:54">
      <c r="A46" s="246" t="s">
        <v>352</v>
      </c>
      <c r="K46" s="218"/>
      <c r="M46" s="218"/>
    </row>
    <row r="47" spans="1:54">
      <c r="A47" s="247" t="s">
        <v>182</v>
      </c>
      <c r="J47" s="218" t="s">
        <v>172</v>
      </c>
      <c r="K47" s="218">
        <f>MIN(K23:K34)</f>
        <v>7.1238512400003506E-2</v>
      </c>
      <c r="L47" s="218"/>
      <c r="M47" s="218"/>
      <c r="N47" s="218">
        <f t="shared" ref="N47:AA47" si="14">MIN(N23:N34)</f>
        <v>1.0897031297454182E-3</v>
      </c>
      <c r="O47" s="218"/>
      <c r="P47" s="218"/>
      <c r="Q47" s="218">
        <f t="shared" si="14"/>
        <v>8.7554914055675503E-2</v>
      </c>
      <c r="R47" s="218"/>
      <c r="S47" s="218"/>
      <c r="T47" s="218">
        <f t="shared" si="14"/>
        <v>3.565383414526363E-2</v>
      </c>
      <c r="U47" s="218">
        <f t="shared" si="14"/>
        <v>4.4020330206265036E-2</v>
      </c>
      <c r="V47" s="218"/>
      <c r="W47" s="218"/>
      <c r="X47" s="218">
        <f t="shared" si="14"/>
        <v>0.12192210316639349</v>
      </c>
      <c r="Y47" s="218"/>
      <c r="Z47" s="218"/>
      <c r="AA47" s="218">
        <f t="shared" si="14"/>
        <v>8.5582612189821952E-2</v>
      </c>
    </row>
    <row r="48" spans="1:54">
      <c r="A48" s="247" t="s">
        <v>242</v>
      </c>
      <c r="J48" s="218" t="s">
        <v>172</v>
      </c>
      <c r="K48" s="218">
        <f>AVERAGE(K23:K34)</f>
        <v>0.23606984619218993</v>
      </c>
      <c r="L48" s="218"/>
      <c r="M48" s="218"/>
      <c r="N48" s="218">
        <f t="shared" ref="N48:AA48" si="15">AVERAGE(N23:N34)</f>
        <v>2.7662929433632844E-2</v>
      </c>
      <c r="O48" s="218"/>
      <c r="P48" s="218"/>
      <c r="Q48" s="218">
        <f t="shared" si="15"/>
        <v>0.12034487038835695</v>
      </c>
      <c r="R48" s="218"/>
      <c r="S48" s="218"/>
      <c r="T48" s="218">
        <f t="shared" si="15"/>
        <v>7.2219568621760558E-2</v>
      </c>
      <c r="U48" s="218">
        <f t="shared" si="15"/>
        <v>7.340912281458345E-2</v>
      </c>
      <c r="V48" s="218"/>
      <c r="W48" s="218"/>
      <c r="X48" s="218">
        <f t="shared" si="15"/>
        <v>0.31597325275635663</v>
      </c>
      <c r="Y48" s="218"/>
      <c r="Z48" s="218"/>
      <c r="AA48" s="218">
        <f t="shared" si="15"/>
        <v>0.11665744798968715</v>
      </c>
    </row>
    <row r="49" spans="1:27">
      <c r="A49" s="247" t="s">
        <v>183</v>
      </c>
      <c r="J49" s="218" t="s">
        <v>172</v>
      </c>
      <c r="K49" s="218">
        <f>MAX(K23:K34)</f>
        <v>0.38143457138675435</v>
      </c>
      <c r="L49" s="218"/>
      <c r="M49" s="218"/>
      <c r="N49" s="218">
        <f t="shared" ref="N49:AA49" si="16">MAX(N23:N34)</f>
        <v>6.1470403933015498E-2</v>
      </c>
      <c r="O49" s="218"/>
      <c r="P49" s="218"/>
      <c r="Q49" s="218">
        <f t="shared" si="16"/>
        <v>0.16369606065205849</v>
      </c>
      <c r="R49" s="218"/>
      <c r="S49" s="218"/>
      <c r="T49" s="218">
        <f t="shared" si="16"/>
        <v>0.12823966878025711</v>
      </c>
      <c r="U49" s="218">
        <f t="shared" si="16"/>
        <v>0.11780204445511037</v>
      </c>
      <c r="V49" s="218"/>
      <c r="W49" s="218"/>
      <c r="X49" s="218">
        <f t="shared" si="16"/>
        <v>0.51762023286189041</v>
      </c>
      <c r="Y49" s="218"/>
      <c r="Z49" s="218"/>
      <c r="AA49" s="218">
        <f t="shared" si="16"/>
        <v>0.16709342641852176</v>
      </c>
    </row>
    <row r="53" spans="1:27">
      <c r="B53" s="218"/>
      <c r="K53" s="7" t="s">
        <v>353</v>
      </c>
      <c r="M53" s="7" t="s">
        <v>352</v>
      </c>
    </row>
    <row r="54" spans="1:27">
      <c r="B54" s="218"/>
    </row>
    <row r="55" spans="1:27">
      <c r="J55" s="7" t="s">
        <v>289</v>
      </c>
      <c r="K55" s="7">
        <v>0.19369171919883885</v>
      </c>
      <c r="L55" s="7" t="s">
        <v>289</v>
      </c>
      <c r="M55" s="7">
        <v>0.2966241437801162</v>
      </c>
    </row>
    <row r="56" spans="1:27">
      <c r="J56" s="7" t="s">
        <v>285</v>
      </c>
      <c r="K56" s="7">
        <v>2.6746390005031019E-2</v>
      </c>
      <c r="L56" s="7" t="s">
        <v>285</v>
      </c>
      <c r="M56" s="7">
        <v>9.5235946579736441E-2</v>
      </c>
    </row>
    <row r="57" spans="1:27">
      <c r="J57" s="7" t="s">
        <v>287</v>
      </c>
      <c r="K57" s="7">
        <v>0.14557144428163626</v>
      </c>
      <c r="L57" s="7" t="s">
        <v>286</v>
      </c>
      <c r="M57" s="7">
        <v>0.12791010890484825</v>
      </c>
    </row>
    <row r="58" spans="1:27">
      <c r="J58" s="7" t="s">
        <v>286</v>
      </c>
      <c r="K58" s="116">
        <v>0.14960253397410464</v>
      </c>
      <c r="L58" s="7" t="s">
        <v>166</v>
      </c>
      <c r="M58" s="114">
        <v>0.23606984619218993</v>
      </c>
    </row>
    <row r="59" spans="1:27">
      <c r="J59" s="7" t="s">
        <v>166</v>
      </c>
      <c r="K59" s="114">
        <v>0.32917040466133668</v>
      </c>
      <c r="L59" s="7" t="s">
        <v>294</v>
      </c>
      <c r="M59" s="7">
        <v>3.4346609172769847E-2</v>
      </c>
    </row>
    <row r="60" spans="1:27">
      <c r="J60" s="7" t="s">
        <v>288</v>
      </c>
      <c r="K60" s="7">
        <v>0.64634533949771888</v>
      </c>
      <c r="L60" s="7" t="s">
        <v>288</v>
      </c>
      <c r="M60" s="7">
        <v>3.2996461365257891E-2</v>
      </c>
    </row>
    <row r="61" spans="1:27">
      <c r="J61" s="7" t="s">
        <v>354</v>
      </c>
      <c r="K61" s="7">
        <v>0.17091869706994314</v>
      </c>
      <c r="L61" s="7" t="s">
        <v>354</v>
      </c>
      <c r="M61" s="7">
        <v>0.20513756174033734</v>
      </c>
    </row>
    <row r="62" spans="1:27">
      <c r="J62" s="7" t="s">
        <v>167</v>
      </c>
      <c r="K62" s="7">
        <v>7.5327865185947251E-2</v>
      </c>
      <c r="L62" s="7" t="s">
        <v>167</v>
      </c>
      <c r="M62" s="7">
        <v>0.11660063484505684</v>
      </c>
    </row>
    <row r="63" spans="1:27">
      <c r="J63" s="7" t="s">
        <v>171</v>
      </c>
      <c r="K63" s="7">
        <v>4.3545629442458378E-2</v>
      </c>
      <c r="L63" s="7" t="s">
        <v>171</v>
      </c>
      <c r="M63" s="7">
        <v>7.2065245119376023E-2</v>
      </c>
    </row>
    <row r="64" spans="1:27">
      <c r="J64" s="7" t="s">
        <v>168</v>
      </c>
      <c r="K64" s="7">
        <v>8.4984843196427559E-2</v>
      </c>
      <c r="L64" s="7" t="s">
        <v>168</v>
      </c>
      <c r="M64" s="7">
        <v>0.1284917304620061</v>
      </c>
    </row>
    <row r="65" spans="10:13">
      <c r="J65" s="7" t="s">
        <v>355</v>
      </c>
      <c r="K65" s="7">
        <v>2.5674084806231079E-4</v>
      </c>
      <c r="L65" s="7" t="s">
        <v>355</v>
      </c>
      <c r="M65" s="7">
        <v>2.7639530489512013E-2</v>
      </c>
    </row>
    <row r="66" spans="10:13">
      <c r="J66" s="7" t="s">
        <v>0</v>
      </c>
      <c r="K66" s="7">
        <v>8.7225833897530775E-2</v>
      </c>
      <c r="L66" s="7" t="s">
        <v>0</v>
      </c>
      <c r="M66" s="7">
        <v>5.8743866390822137E-2</v>
      </c>
    </row>
    <row r="67" spans="10:13">
      <c r="J67" s="7" t="s">
        <v>356</v>
      </c>
      <c r="K67" s="7">
        <v>5.5587547362582548E-2</v>
      </c>
      <c r="L67" s="7" t="s">
        <v>356</v>
      </c>
      <c r="M67" s="7">
        <v>0.11979329085171846</v>
      </c>
    </row>
  </sheetData>
  <sortState ref="AG8:AH22">
    <sortCondition ref="AH42"/>
  </sortState>
  <mergeCells count="20">
    <mergeCell ref="Y6:AA6"/>
    <mergeCell ref="B6:K6"/>
    <mergeCell ref="L6:N6"/>
    <mergeCell ref="O6:Q6"/>
    <mergeCell ref="R6:T6"/>
    <mergeCell ref="V6:X6"/>
    <mergeCell ref="AJ6:AL6"/>
    <mergeCell ref="AN6:AN7"/>
    <mergeCell ref="AO6:AO7"/>
    <mergeCell ref="AP6:AP7"/>
    <mergeCell ref="AQ6:AQ7"/>
    <mergeCell ref="AZ6:AZ7"/>
    <mergeCell ref="BA6:BA7"/>
    <mergeCell ref="BB6:BB7"/>
    <mergeCell ref="AR6:AR7"/>
    <mergeCell ref="AU6:AU7"/>
    <mergeCell ref="AV6:AV7"/>
    <mergeCell ref="AW6:AW7"/>
    <mergeCell ref="AX6:AX7"/>
    <mergeCell ref="AY6:AY7"/>
  </mergeCells>
  <phoneticPr fontId="101" type="noConversion"/>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0"/>
  <sheetViews>
    <sheetView workbookViewId="0">
      <pane xSplit="1" ySplit="7" topLeftCell="U30" activePane="bottomRight" state="frozen"/>
      <selection activeCell="K42" sqref="K39:K42"/>
      <selection pane="topRight" activeCell="K42" sqref="K39:K42"/>
      <selection pane="bottomLeft" activeCell="K42" sqref="K39:K42"/>
      <selection pane="bottomRight" activeCell="AG43" sqref="U43:AG43"/>
    </sheetView>
  </sheetViews>
  <sheetFormatPr baseColWidth="10" defaultColWidth="9.1640625" defaultRowHeight="14" x14ac:dyDescent="0"/>
  <cols>
    <col min="1" max="1" width="16.1640625" style="168" customWidth="1"/>
    <col min="2" max="2" width="9.83203125" style="168" customWidth="1"/>
    <col min="3" max="5" width="10.6640625" style="168" customWidth="1"/>
    <col min="6" max="7" width="9.83203125" style="168" customWidth="1"/>
    <col min="8" max="8" width="9.1640625" style="168"/>
    <col min="9" max="9" width="11.1640625" style="168" customWidth="1"/>
    <col min="10" max="10" width="13" style="168" customWidth="1"/>
    <col min="11" max="11" width="12.5" style="168" customWidth="1"/>
    <col min="12" max="14" width="13" style="169" customWidth="1"/>
    <col min="15" max="15" width="19.1640625" style="169" customWidth="1"/>
    <col min="16" max="16" width="10.33203125" style="169" customWidth="1"/>
    <col min="17" max="17" width="10.5" style="169" customWidth="1"/>
    <col min="18" max="18" width="11.33203125" style="168" customWidth="1"/>
    <col min="19" max="20" width="9.1640625" style="168"/>
    <col min="21" max="28" width="12.1640625" style="168" customWidth="1"/>
    <col min="29" max="16384" width="9.1640625" style="168"/>
  </cols>
  <sheetData>
    <row r="1" spans="1:33" ht="15">
      <c r="A1" s="176" t="s">
        <v>243</v>
      </c>
    </row>
    <row r="2" spans="1:33" ht="16" thickBot="1">
      <c r="A2" s="177"/>
      <c r="B2" s="177"/>
      <c r="C2" s="177"/>
      <c r="D2" s="177"/>
      <c r="E2" s="177"/>
      <c r="F2" s="177"/>
      <c r="G2" s="177"/>
    </row>
    <row r="3" spans="1:33" ht="16.5" customHeight="1">
      <c r="A3" s="349" t="s">
        <v>244</v>
      </c>
      <c r="B3" s="350"/>
      <c r="C3" s="350"/>
      <c r="D3" s="350"/>
      <c r="E3" s="350"/>
      <c r="F3" s="350"/>
      <c r="G3" s="350"/>
      <c r="H3" s="350"/>
      <c r="I3" s="350"/>
      <c r="J3" s="350"/>
      <c r="K3" s="350"/>
      <c r="L3" s="350"/>
      <c r="M3" s="170"/>
      <c r="N3" s="170"/>
      <c r="O3" s="147"/>
      <c r="P3" s="147"/>
      <c r="Q3" s="147"/>
    </row>
    <row r="4" spans="1:33" ht="15" thickBot="1">
      <c r="A4" s="148"/>
      <c r="B4" s="149"/>
      <c r="C4" s="149"/>
      <c r="D4" s="149"/>
      <c r="E4" s="149"/>
      <c r="F4" s="149"/>
      <c r="G4" s="149"/>
      <c r="H4" s="149"/>
      <c r="I4" s="150"/>
      <c r="J4" s="149"/>
      <c r="K4" s="149"/>
      <c r="L4" s="151"/>
      <c r="M4" s="151"/>
      <c r="N4" s="151"/>
      <c r="O4" s="151"/>
      <c r="P4" s="151"/>
      <c r="Q4" s="151"/>
    </row>
    <row r="5" spans="1:33" ht="25" customHeight="1" thickBot="1">
      <c r="A5" s="152"/>
      <c r="B5" s="351" t="s">
        <v>218</v>
      </c>
      <c r="C5" s="352"/>
      <c r="D5" s="352"/>
      <c r="E5" s="352"/>
      <c r="F5" s="352"/>
      <c r="G5" s="353"/>
      <c r="H5" s="354" t="s">
        <v>219</v>
      </c>
      <c r="I5" s="355"/>
      <c r="J5" s="355"/>
      <c r="K5" s="355"/>
      <c r="L5" s="355"/>
      <c r="M5" s="355"/>
      <c r="N5" s="355"/>
      <c r="O5" s="355"/>
      <c r="P5" s="355"/>
      <c r="Q5" s="356"/>
      <c r="U5" s="7"/>
      <c r="V5" s="7"/>
      <c r="W5" s="7"/>
      <c r="X5" s="7"/>
      <c r="Y5" s="7"/>
      <c r="Z5" s="7"/>
      <c r="AA5" s="7"/>
      <c r="AB5" s="7"/>
    </row>
    <row r="6" spans="1:33" ht="59" customHeight="1" thickBot="1">
      <c r="A6" s="153"/>
      <c r="B6" s="337" t="s">
        <v>220</v>
      </c>
      <c r="C6" s="337" t="s">
        <v>221</v>
      </c>
      <c r="D6" s="337" t="s">
        <v>222</v>
      </c>
      <c r="E6" s="337" t="s">
        <v>223</v>
      </c>
      <c r="F6" s="337" t="s">
        <v>224</v>
      </c>
      <c r="G6" s="337" t="s">
        <v>225</v>
      </c>
      <c r="H6" s="171" t="s">
        <v>231</v>
      </c>
      <c r="I6" s="171" t="s">
        <v>232</v>
      </c>
      <c r="J6" s="171" t="s">
        <v>233</v>
      </c>
      <c r="K6" s="171" t="s">
        <v>234</v>
      </c>
      <c r="L6" s="339" t="s">
        <v>228</v>
      </c>
      <c r="M6" s="341" t="s">
        <v>229</v>
      </c>
      <c r="N6" s="343" t="s">
        <v>249</v>
      </c>
      <c r="O6" s="344"/>
      <c r="P6" s="206" t="s">
        <v>247</v>
      </c>
      <c r="Q6" s="206" t="s">
        <v>248</v>
      </c>
      <c r="U6" s="334" t="s">
        <v>203</v>
      </c>
      <c r="V6" s="334"/>
      <c r="W6" s="334"/>
      <c r="X6" s="334"/>
      <c r="Y6" s="334"/>
      <c r="Z6" s="334"/>
      <c r="AA6" s="334"/>
      <c r="AB6" s="334"/>
      <c r="AD6" s="43" t="s">
        <v>253</v>
      </c>
      <c r="AE6" s="136"/>
      <c r="AF6" s="136"/>
      <c r="AG6" s="136"/>
    </row>
    <row r="7" spans="1:33" ht="52" customHeight="1" thickBot="1">
      <c r="A7" s="153"/>
      <c r="B7" s="338"/>
      <c r="C7" s="338"/>
      <c r="D7" s="338"/>
      <c r="E7" s="338"/>
      <c r="F7" s="338"/>
      <c r="G7" s="338"/>
      <c r="H7" s="347" t="s">
        <v>226</v>
      </c>
      <c r="I7" s="348"/>
      <c r="J7" s="347" t="s">
        <v>227</v>
      </c>
      <c r="K7" s="348"/>
      <c r="L7" s="340"/>
      <c r="M7" s="342"/>
      <c r="N7" s="345"/>
      <c r="O7" s="346"/>
      <c r="P7" s="335" t="s">
        <v>230</v>
      </c>
      <c r="Q7" s="336"/>
      <c r="U7" s="211" t="s">
        <v>131</v>
      </c>
      <c r="V7" s="211" t="s">
        <v>132</v>
      </c>
      <c r="W7" s="211" t="s">
        <v>130</v>
      </c>
      <c r="X7" s="211" t="s">
        <v>251</v>
      </c>
      <c r="Y7" s="211" t="s">
        <v>133</v>
      </c>
      <c r="Z7" s="211" t="s">
        <v>134</v>
      </c>
      <c r="AA7" s="211" t="s">
        <v>135</v>
      </c>
      <c r="AB7" s="211" t="s">
        <v>252</v>
      </c>
      <c r="AD7" s="211" t="s">
        <v>9</v>
      </c>
      <c r="AE7" s="211" t="s">
        <v>121</v>
      </c>
      <c r="AF7" s="211" t="s">
        <v>8</v>
      </c>
      <c r="AG7" s="211" t="s">
        <v>7</v>
      </c>
    </row>
    <row r="8" spans="1:33" ht="27" customHeight="1">
      <c r="A8" s="153" t="s">
        <v>6</v>
      </c>
      <c r="B8" s="154" t="s">
        <v>235</v>
      </c>
      <c r="C8" s="155" t="s">
        <v>236</v>
      </c>
      <c r="D8" s="155" t="s">
        <v>237</v>
      </c>
      <c r="E8" s="155"/>
      <c r="F8" s="155"/>
      <c r="G8" s="156"/>
      <c r="H8" s="157"/>
      <c r="I8" s="158"/>
      <c r="J8" s="158"/>
      <c r="K8" s="159" t="s">
        <v>238</v>
      </c>
      <c r="L8" s="159" t="s">
        <v>239</v>
      </c>
      <c r="M8" s="197"/>
      <c r="N8" s="196" t="s">
        <v>245</v>
      </c>
      <c r="O8" s="160" t="s">
        <v>246</v>
      </c>
      <c r="P8" s="158"/>
      <c r="Q8" s="161" t="s">
        <v>240</v>
      </c>
      <c r="U8" s="7"/>
      <c r="V8" s="7"/>
      <c r="W8" s="7"/>
      <c r="X8" s="7"/>
      <c r="Y8" s="7"/>
      <c r="Z8" s="7"/>
      <c r="AA8" s="7"/>
      <c r="AB8" s="7"/>
      <c r="AD8" s="12"/>
      <c r="AE8" s="12"/>
      <c r="AF8" s="12"/>
      <c r="AG8" s="12"/>
    </row>
    <row r="9" spans="1:33">
      <c r="A9" s="162">
        <v>1990</v>
      </c>
      <c r="B9" s="178">
        <f>DataBillionaires!I38</f>
        <v>2.2222222222222223</v>
      </c>
      <c r="C9" s="179">
        <f>E9*H9/M9</f>
        <v>0.88482071268366913</v>
      </c>
      <c r="D9" s="180">
        <f>C9/B9</f>
        <v>0.3981693207076511</v>
      </c>
      <c r="E9" s="181">
        <f>DataBillionaires!K38</f>
        <v>0.29726648419931623</v>
      </c>
      <c r="F9" s="182">
        <f>C9/(I9/M9)</f>
        <v>7.5358394332682641E-2</v>
      </c>
      <c r="G9" s="183">
        <f>(C9/B9)/D9</f>
        <v>1</v>
      </c>
      <c r="H9" s="163">
        <v>2068.9493249979801</v>
      </c>
      <c r="I9" s="180">
        <f>H9*O9</f>
        <v>8161.3906091675071</v>
      </c>
      <c r="J9" s="164">
        <f>H9*1000000000/L9</f>
        <v>1374249.6406524691</v>
      </c>
      <c r="K9" s="164">
        <f>I9*1000000000/L9</f>
        <v>5421006.6802307172</v>
      </c>
      <c r="L9" s="180">
        <v>1505512</v>
      </c>
      <c r="M9" s="198">
        <v>695.08916666666698</v>
      </c>
      <c r="N9" s="144">
        <v>4</v>
      </c>
      <c r="O9" s="201">
        <v>3.9447030000000001</v>
      </c>
      <c r="P9" s="172">
        <f>J9/M9</f>
        <v>1977.0839577931395</v>
      </c>
      <c r="Q9" s="204">
        <f>K9/M9</f>
        <v>7799.0090195584708</v>
      </c>
      <c r="AD9" s="12"/>
      <c r="AE9" s="12"/>
      <c r="AF9" s="12"/>
      <c r="AG9" s="12"/>
    </row>
    <row r="10" spans="1:33">
      <c r="A10" s="162">
        <f t="shared" ref="A10:A33" si="0">A9+1</f>
        <v>1991</v>
      </c>
      <c r="B10" s="178">
        <f>B9</f>
        <v>2.2222222222222223</v>
      </c>
      <c r="C10" s="179">
        <f t="shared" ref="C10:C35" si="1">E10*H10/M10</f>
        <v>1.2736701344131804</v>
      </c>
      <c r="D10" s="180">
        <f t="shared" ref="D10:D12" si="2">C10/B10</f>
        <v>0.57315156048593119</v>
      </c>
      <c r="E10" s="181">
        <f>E9</f>
        <v>0.29726648419931623</v>
      </c>
      <c r="F10" s="182">
        <f t="shared" ref="F10:F35" si="3">C10/(I10/M10)</f>
        <v>7.6070697221715985E-2</v>
      </c>
      <c r="G10" s="183">
        <f t="shared" ref="G10:G15" si="4">(C10/B10)/D10</f>
        <v>1</v>
      </c>
      <c r="H10" s="163">
        <v>3977.0902793680298</v>
      </c>
      <c r="I10" s="180">
        <f t="shared" ref="I10:I35" si="5">H10*O10</f>
        <v>15541.538172644889</v>
      </c>
      <c r="J10" s="164">
        <f t="shared" ref="J10:J35" si="6">H10*1000000000/L10</f>
        <v>2570646.0981089533</v>
      </c>
      <c r="K10" s="164">
        <f t="shared" ref="K10:K35" si="7">I10*1000000000/L10</f>
        <v>10045483.420222834</v>
      </c>
      <c r="L10" s="180">
        <v>1547117</v>
      </c>
      <c r="M10" s="198">
        <v>928.22749999999996</v>
      </c>
      <c r="N10" s="144">
        <v>4</v>
      </c>
      <c r="O10" s="201">
        <v>3.9077660000000001</v>
      </c>
      <c r="P10" s="180">
        <f t="shared" ref="P10:P35" si="8">J10/M10</f>
        <v>2769.4138539409287</v>
      </c>
      <c r="Q10" s="184">
        <f t="shared" ref="Q10:Q35" si="9">K10/M10</f>
        <v>10822.221298359329</v>
      </c>
      <c r="AD10" s="13"/>
      <c r="AE10" s="13"/>
      <c r="AF10" s="13"/>
      <c r="AG10" s="13"/>
    </row>
    <row r="11" spans="1:33">
      <c r="A11" s="162">
        <f t="shared" si="0"/>
        <v>1992</v>
      </c>
      <c r="B11" s="178">
        <f>B10</f>
        <v>2.2222222222222223</v>
      </c>
      <c r="C11" s="179">
        <f t="shared" si="1"/>
        <v>1.5050970947006201</v>
      </c>
      <c r="D11" s="180">
        <f t="shared" si="2"/>
        <v>0.67729369261527905</v>
      </c>
      <c r="E11" s="181">
        <f t="shared" ref="E11:E35" si="10">E10</f>
        <v>0.29726648419931623</v>
      </c>
      <c r="F11" s="182">
        <f t="shared" si="3"/>
        <v>7.827770790283628E-2</v>
      </c>
      <c r="G11" s="183">
        <f t="shared" si="4"/>
        <v>1</v>
      </c>
      <c r="H11" s="163">
        <v>8672.0725144088701</v>
      </c>
      <c r="I11" s="180">
        <f t="shared" si="5"/>
        <v>32932.958515848957</v>
      </c>
      <c r="J11" s="164">
        <f t="shared" si="6"/>
        <v>5417113.3089270871</v>
      </c>
      <c r="K11" s="164">
        <f t="shared" si="7"/>
        <v>20571964.496621802</v>
      </c>
      <c r="L11" s="180">
        <v>1600866</v>
      </c>
      <c r="M11" s="198">
        <v>1712.7908333333301</v>
      </c>
      <c r="N11" s="144">
        <v>4</v>
      </c>
      <c r="O11" s="201">
        <v>3.7975880000000002</v>
      </c>
      <c r="P11" s="180">
        <f t="shared" si="8"/>
        <v>3162.7407173733109</v>
      </c>
      <c r="Q11" s="184">
        <f t="shared" si="9"/>
        <v>12010.786195408278</v>
      </c>
      <c r="AD11" s="13"/>
      <c r="AE11" s="13"/>
      <c r="AF11" s="13"/>
      <c r="AG11" s="13"/>
    </row>
    <row r="12" spans="1:33">
      <c r="A12" s="162">
        <f t="shared" si="0"/>
        <v>1993</v>
      </c>
      <c r="B12" s="178">
        <f t="shared" ref="B12:B35" si="11">B11</f>
        <v>2.2222222222222223</v>
      </c>
      <c r="C12" s="179">
        <f t="shared" si="1"/>
        <v>2.0109201146124285</v>
      </c>
      <c r="D12" s="180">
        <f t="shared" si="2"/>
        <v>0.90491405157559279</v>
      </c>
      <c r="E12" s="181">
        <f t="shared" si="10"/>
        <v>0.29726648419931623</v>
      </c>
      <c r="F12" s="182">
        <f t="shared" si="3"/>
        <v>8.138770712654389E-2</v>
      </c>
      <c r="G12" s="183">
        <f t="shared" si="4"/>
        <v>1</v>
      </c>
      <c r="H12" s="163">
        <v>11779.809497463</v>
      </c>
      <c r="I12" s="180">
        <f t="shared" si="5"/>
        <v>43025.447914436678</v>
      </c>
      <c r="J12" s="164">
        <f t="shared" si="6"/>
        <v>7092621.9267093921</v>
      </c>
      <c r="K12" s="164">
        <f t="shared" si="7"/>
        <v>25905617.179135963</v>
      </c>
      <c r="L12" s="180">
        <v>1660854</v>
      </c>
      <c r="M12" s="198">
        <v>1741.36333333333</v>
      </c>
      <c r="N12" s="144">
        <v>5</v>
      </c>
      <c r="O12" s="201">
        <v>3.6524740000000002</v>
      </c>
      <c r="P12" s="180">
        <f t="shared" si="8"/>
        <v>4073.0281790949653</v>
      </c>
      <c r="Q12" s="184">
        <f t="shared" si="9"/>
        <v>14876.629525411705</v>
      </c>
      <c r="AD12" s="13"/>
      <c r="AE12" s="13"/>
      <c r="AF12" s="13"/>
      <c r="AG12" s="13"/>
    </row>
    <row r="13" spans="1:33">
      <c r="A13" s="162">
        <f t="shared" si="0"/>
        <v>1994</v>
      </c>
      <c r="B13" s="178">
        <f t="shared" si="11"/>
        <v>2.2222222222222223</v>
      </c>
      <c r="C13" s="179">
        <f t="shared" si="1"/>
        <v>2.5932302191260086</v>
      </c>
      <c r="D13" s="180">
        <v>1</v>
      </c>
      <c r="E13" s="181">
        <f t="shared" si="10"/>
        <v>0.29726648419931623</v>
      </c>
      <c r="F13" s="182">
        <f t="shared" si="3"/>
        <v>8.2776665263968777E-2</v>
      </c>
      <c r="G13" s="183">
        <f t="shared" si="4"/>
        <v>1.1669535986067039</v>
      </c>
      <c r="H13" s="163">
        <v>14656.266918494999</v>
      </c>
      <c r="I13" s="180">
        <f t="shared" si="5"/>
        <v>52633.395226229302</v>
      </c>
      <c r="J13" s="164">
        <f t="shared" si="6"/>
        <v>8522190.3296154086</v>
      </c>
      <c r="K13" s="164">
        <f t="shared" si="7"/>
        <v>30604779.123240575</v>
      </c>
      <c r="L13" s="180">
        <v>1719777</v>
      </c>
      <c r="M13" s="198">
        <v>1680.0733333333301</v>
      </c>
      <c r="N13" s="144">
        <v>5</v>
      </c>
      <c r="O13" s="201">
        <v>3.5911870000000001</v>
      </c>
      <c r="P13" s="180">
        <f t="shared" si="8"/>
        <v>5072.5109199293438</v>
      </c>
      <c r="Q13" s="184">
        <f t="shared" si="9"/>
        <v>18216.335273008302</v>
      </c>
      <c r="AD13" s="13"/>
      <c r="AE13" s="13"/>
      <c r="AF13" s="13"/>
      <c r="AG13" s="13"/>
    </row>
    <row r="14" spans="1:33">
      <c r="A14" s="162">
        <f t="shared" si="0"/>
        <v>1995</v>
      </c>
      <c r="B14" s="178">
        <f t="shared" si="11"/>
        <v>2.2222222222222223</v>
      </c>
      <c r="C14" s="179">
        <f t="shared" si="1"/>
        <v>3.1886054387263938</v>
      </c>
      <c r="D14" s="180">
        <v>1</v>
      </c>
      <c r="E14" s="181">
        <f t="shared" si="10"/>
        <v>0.29726648419931623</v>
      </c>
      <c r="F14" s="182">
        <f t="shared" si="3"/>
        <v>8.3345057778772338E-2</v>
      </c>
      <c r="G14" s="183">
        <f t="shared" si="4"/>
        <v>1.4348724474268773</v>
      </c>
      <c r="H14" s="163">
        <v>17391.961919338501</v>
      </c>
      <c r="I14" s="180">
        <f t="shared" si="5"/>
        <v>62031.841009856951</v>
      </c>
      <c r="J14" s="164">
        <f t="shared" si="6"/>
        <v>9807936.0990238842</v>
      </c>
      <c r="K14" s="164">
        <f t="shared" si="7"/>
        <v>34981926.452644095</v>
      </c>
      <c r="L14" s="180">
        <v>1773254</v>
      </c>
      <c r="M14" s="198">
        <v>1621.41333333333</v>
      </c>
      <c r="N14" s="144">
        <v>5</v>
      </c>
      <c r="O14" s="201">
        <v>3.5666959999999999</v>
      </c>
      <c r="P14" s="180">
        <f t="shared" si="8"/>
        <v>6049.0042220514842</v>
      </c>
      <c r="Q14" s="184">
        <f t="shared" si="9"/>
        <v>21574.959162774143</v>
      </c>
      <c r="U14" s="134">
        <v>0.40810629725499997</v>
      </c>
      <c r="V14" s="134">
        <v>0.659020006657</v>
      </c>
      <c r="W14" s="134">
        <v>0.51116651296600002</v>
      </c>
      <c r="X14" s="134">
        <v>0.52553659427277388</v>
      </c>
      <c r="Y14" s="134">
        <v>0.15797249972800001</v>
      </c>
      <c r="Z14" s="134">
        <v>0.29142999649000001</v>
      </c>
      <c r="AA14" s="134">
        <v>0.19642250239799999</v>
      </c>
      <c r="AB14" s="115">
        <v>0.2150312211849508</v>
      </c>
      <c r="AD14" s="258">
        <v>5.1118993470839098E-2</v>
      </c>
      <c r="AE14" s="258">
        <v>0.235469676127018</v>
      </c>
      <c r="AF14" s="258">
        <v>0.713411330402143</v>
      </c>
      <c r="AG14" s="258">
        <v>0.52544385738520505</v>
      </c>
    </row>
    <row r="15" spans="1:33">
      <c r="A15" s="162">
        <f t="shared" si="0"/>
        <v>1996</v>
      </c>
      <c r="B15" s="178">
        <f t="shared" si="11"/>
        <v>2.2222222222222223</v>
      </c>
      <c r="C15" s="179">
        <f t="shared" si="1"/>
        <v>3.6672287669267867</v>
      </c>
      <c r="D15" s="180">
        <v>1</v>
      </c>
      <c r="E15" s="181">
        <f t="shared" si="10"/>
        <v>0.29726648419931623</v>
      </c>
      <c r="F15" s="182">
        <f t="shared" si="3"/>
        <v>7.9502063649290383E-2</v>
      </c>
      <c r="G15" s="183">
        <f t="shared" si="4"/>
        <v>1.650252945117054</v>
      </c>
      <c r="H15" s="163">
        <v>19386.125109736</v>
      </c>
      <c r="I15" s="180">
        <f t="shared" si="5"/>
        <v>72486.737942314314</v>
      </c>
      <c r="J15" s="164">
        <f t="shared" si="6"/>
        <v>10701922.044037357</v>
      </c>
      <c r="K15" s="164">
        <f t="shared" si="7"/>
        <v>40015599.522548258</v>
      </c>
      <c r="L15" s="180">
        <v>1811462</v>
      </c>
      <c r="M15" s="198">
        <v>1571.4441666666701</v>
      </c>
      <c r="N15" s="144">
        <v>6</v>
      </c>
      <c r="O15" s="201">
        <v>3.7391040000000002</v>
      </c>
      <c r="P15" s="180">
        <f t="shared" si="8"/>
        <v>6810.2464414871038</v>
      </c>
      <c r="Q15" s="184">
        <f t="shared" si="9"/>
        <v>25464.219710350197</v>
      </c>
      <c r="U15" s="134">
        <v>0.43003848195099997</v>
      </c>
      <c r="V15" s="134">
        <v>0.66411000490200001</v>
      </c>
      <c r="W15" s="134">
        <v>0.54006928205500004</v>
      </c>
      <c r="X15" s="134">
        <v>0.5440909964864854</v>
      </c>
      <c r="Y15" s="134">
        <v>0.170144155622</v>
      </c>
      <c r="Z15" s="134">
        <v>0.30020999908399998</v>
      </c>
      <c r="AA15" s="134">
        <v>0.23320880532300001</v>
      </c>
      <c r="AB15" s="115">
        <v>0.23424172413774674</v>
      </c>
      <c r="AD15" s="259">
        <v>5.2231894042080701E-2</v>
      </c>
      <c r="AE15" s="259">
        <v>0.24284510073280899</v>
      </c>
      <c r="AF15" s="259">
        <v>0.70492300522510998</v>
      </c>
      <c r="AG15" s="259">
        <v>0.50385521200333605</v>
      </c>
    </row>
    <row r="16" spans="1:33">
      <c r="A16" s="162">
        <f t="shared" si="0"/>
        <v>1997</v>
      </c>
      <c r="B16" s="178">
        <f t="shared" si="11"/>
        <v>2.2222222222222223</v>
      </c>
      <c r="C16" s="179">
        <f t="shared" si="1"/>
        <v>4.150603740091837</v>
      </c>
      <c r="D16" s="180">
        <v>1</v>
      </c>
      <c r="E16" s="181">
        <f t="shared" si="10"/>
        <v>0.29726648419931623</v>
      </c>
      <c r="F16" s="182">
        <f t="shared" si="3"/>
        <v>8.033260969064708E-2</v>
      </c>
      <c r="G16" s="183">
        <f>(C16/B16)/D16</f>
        <v>1.8677716830413265</v>
      </c>
      <c r="H16" s="163">
        <v>21494.676552235</v>
      </c>
      <c r="I16" s="180">
        <f t="shared" si="5"/>
        <v>79539.889869011793</v>
      </c>
      <c r="J16" s="164">
        <f t="shared" si="6"/>
        <v>11661026.333448526</v>
      </c>
      <c r="K16" s="164">
        <f t="shared" si="7"/>
        <v>43150998.251504265</v>
      </c>
      <c r="L16" s="180">
        <v>1843292</v>
      </c>
      <c r="M16" s="198">
        <v>1539.45</v>
      </c>
      <c r="N16" s="144">
        <v>7</v>
      </c>
      <c r="O16" s="201">
        <v>3.7004459999999999</v>
      </c>
      <c r="P16" s="180">
        <f t="shared" si="8"/>
        <v>7574.8003075439447</v>
      </c>
      <c r="Q16" s="184">
        <f t="shared" si="9"/>
        <v>28030.13949884976</v>
      </c>
      <c r="U16" s="134">
        <v>0.44641423225400001</v>
      </c>
      <c r="V16" s="134">
        <v>0.66986000537900003</v>
      </c>
      <c r="W16" s="134">
        <v>0.55238479375799998</v>
      </c>
      <c r="X16" s="134">
        <v>0.59565450019486044</v>
      </c>
      <c r="Y16" s="134">
        <v>0.179232209921</v>
      </c>
      <c r="Z16" s="134">
        <v>0.309729993343</v>
      </c>
      <c r="AA16" s="134">
        <v>0.253081798553</v>
      </c>
      <c r="AB16" s="115">
        <v>0.315069520314471</v>
      </c>
      <c r="AD16" s="259">
        <v>5.2065155760708803E-2</v>
      </c>
      <c r="AE16" s="259">
        <v>0.247285040705569</v>
      </c>
      <c r="AF16" s="259">
        <v>0.70064980353372197</v>
      </c>
      <c r="AG16" s="259">
        <v>0.49230537942490399</v>
      </c>
    </row>
    <row r="17" spans="1:33">
      <c r="A17" s="162">
        <f t="shared" si="0"/>
        <v>1998</v>
      </c>
      <c r="B17" s="178">
        <f t="shared" si="11"/>
        <v>2.2222222222222223</v>
      </c>
      <c r="C17" s="179">
        <f t="shared" si="1"/>
        <v>4.4887566644771173</v>
      </c>
      <c r="D17" s="180">
        <v>1</v>
      </c>
      <c r="E17" s="181">
        <f t="shared" si="10"/>
        <v>0.29726648419931623</v>
      </c>
      <c r="F17" s="182">
        <f t="shared" si="3"/>
        <v>7.8260314834994085E-2</v>
      </c>
      <c r="G17" s="183">
        <f t="shared" ref="G17:G35" si="12">(C17/B17)/D17</f>
        <v>2.0199404990147025</v>
      </c>
      <c r="H17" s="163">
        <v>22893.755215309498</v>
      </c>
      <c r="I17" s="180">
        <f t="shared" si="5"/>
        <v>86960.372409998483</v>
      </c>
      <c r="J17" s="164">
        <f t="shared" si="6"/>
        <v>12192802.80101377</v>
      </c>
      <c r="K17" s="164">
        <f t="shared" si="7"/>
        <v>46313532.329060331</v>
      </c>
      <c r="L17" s="180">
        <v>1877645</v>
      </c>
      <c r="M17" s="198">
        <v>1516.1316666666701</v>
      </c>
      <c r="N17" s="144">
        <v>7</v>
      </c>
      <c r="O17" s="201">
        <v>3.798432</v>
      </c>
      <c r="P17" s="180">
        <f t="shared" si="8"/>
        <v>8042.0474481748452</v>
      </c>
      <c r="Q17" s="184">
        <f t="shared" si="9"/>
        <v>30547.170372665671</v>
      </c>
      <c r="U17" s="134">
        <v>0.459107846022</v>
      </c>
      <c r="V17" s="134">
        <v>0.67997997999199999</v>
      </c>
      <c r="W17" s="134">
        <v>0.563284277916</v>
      </c>
      <c r="X17" s="134">
        <v>0.62404166064436828</v>
      </c>
      <c r="Y17" s="134">
        <v>0.18627677857899999</v>
      </c>
      <c r="Z17" s="134">
        <v>0.32613998651499998</v>
      </c>
      <c r="AA17" s="134">
        <v>0.26698580384300002</v>
      </c>
      <c r="AB17" s="115">
        <v>0.35744976128262651</v>
      </c>
      <c r="AD17" s="259">
        <v>5.2835074294113299E-2</v>
      </c>
      <c r="AE17" s="259">
        <v>0.251867266241532</v>
      </c>
      <c r="AF17" s="259">
        <v>0.69529765946435396</v>
      </c>
      <c r="AG17" s="259">
        <v>0.47856084040812003</v>
      </c>
    </row>
    <row r="18" spans="1:33">
      <c r="A18" s="162">
        <f t="shared" si="0"/>
        <v>1999</v>
      </c>
      <c r="B18" s="178">
        <f t="shared" si="11"/>
        <v>2.2222222222222223</v>
      </c>
      <c r="C18" s="179">
        <f t="shared" si="1"/>
        <v>4.5477222496241412</v>
      </c>
      <c r="D18" s="180">
        <v>1</v>
      </c>
      <c r="E18" s="181">
        <f t="shared" si="10"/>
        <v>0.29726648419931623</v>
      </c>
      <c r="F18" s="182">
        <f t="shared" si="3"/>
        <v>7.5554525280658688E-2</v>
      </c>
      <c r="G18" s="183">
        <f t="shared" si="12"/>
        <v>2.0464750123308635</v>
      </c>
      <c r="H18" s="163">
        <v>23067.708033705603</v>
      </c>
      <c r="I18" s="180">
        <f t="shared" si="5"/>
        <v>90759.043753417456</v>
      </c>
      <c r="J18" s="164">
        <f t="shared" si="6"/>
        <v>11976306.691254508</v>
      </c>
      <c r="K18" s="164">
        <f t="shared" si="7"/>
        <v>47120335.553393289</v>
      </c>
      <c r="L18" s="180">
        <v>1926112</v>
      </c>
      <c r="M18" s="198">
        <v>1507.8441666666699</v>
      </c>
      <c r="N18" s="144">
        <v>7</v>
      </c>
      <c r="O18" s="201">
        <v>3.934463</v>
      </c>
      <c r="P18" s="180">
        <f t="shared" si="8"/>
        <v>7942.6687160451365</v>
      </c>
      <c r="Q18" s="184">
        <f t="shared" si="9"/>
        <v>31250.136184537099</v>
      </c>
      <c r="U18" s="134">
        <v>0.46923562884300002</v>
      </c>
      <c r="V18" s="134">
        <v>0.68639999628100001</v>
      </c>
      <c r="W18" s="134">
        <v>0.568758606911</v>
      </c>
      <c r="X18" s="134">
        <v>0.65741620758376651</v>
      </c>
      <c r="Y18" s="134">
        <v>0.19189734756900001</v>
      </c>
      <c r="Z18" s="134">
        <v>0.338999986649</v>
      </c>
      <c r="AA18" s="134">
        <v>0.27835509181000001</v>
      </c>
      <c r="AB18" s="115">
        <v>0.41246584648760987</v>
      </c>
      <c r="AD18" s="259">
        <v>5.3520774421509702E-2</v>
      </c>
      <c r="AE18" s="259">
        <v>0.252808394519422</v>
      </c>
      <c r="AF18" s="259">
        <v>0.69367083105906902</v>
      </c>
      <c r="AG18" s="259">
        <v>0.473911013862511</v>
      </c>
    </row>
    <row r="19" spans="1:33">
      <c r="A19" s="162">
        <f t="shared" si="0"/>
        <v>2000</v>
      </c>
      <c r="B19" s="178">
        <f t="shared" si="11"/>
        <v>2.2222222222222223</v>
      </c>
      <c r="C19" s="179">
        <f t="shared" si="1"/>
        <v>4.4667020202009722</v>
      </c>
      <c r="D19" s="180">
        <v>1</v>
      </c>
      <c r="E19" s="181">
        <f t="shared" si="10"/>
        <v>0.29726648419931623</v>
      </c>
      <c r="F19" s="182">
        <f t="shared" si="3"/>
        <v>7.452609527211515E-2</v>
      </c>
      <c r="G19" s="183">
        <f t="shared" si="12"/>
        <v>2.0100159090904373</v>
      </c>
      <c r="H19" s="163">
        <v>22651.572421928802</v>
      </c>
      <c r="I19" s="180">
        <f t="shared" si="5"/>
        <v>90351.618058975466</v>
      </c>
      <c r="J19" s="164">
        <f t="shared" si="6"/>
        <v>11349711.402601084</v>
      </c>
      <c r="K19" s="164">
        <f t="shared" si="7"/>
        <v>45271240.805104896</v>
      </c>
      <c r="L19" s="180">
        <v>1995784</v>
      </c>
      <c r="M19" s="198">
        <v>1507.5</v>
      </c>
      <c r="N19" s="144">
        <v>7</v>
      </c>
      <c r="O19" s="201">
        <v>3.9887570000000001</v>
      </c>
      <c r="P19" s="180">
        <f t="shared" si="8"/>
        <v>7528.8301178116644</v>
      </c>
      <c r="Q19" s="184">
        <f t="shared" si="9"/>
        <v>30030.673834232104</v>
      </c>
      <c r="U19" s="134">
        <v>0.47750416398000001</v>
      </c>
      <c r="V19" s="134">
        <v>0.687929987907</v>
      </c>
      <c r="W19" s="134">
        <v>0.57056248188000003</v>
      </c>
      <c r="X19" s="134">
        <v>0.64647481404853036</v>
      </c>
      <c r="Y19" s="134">
        <v>0.19648613035699999</v>
      </c>
      <c r="Z19" s="134">
        <v>0.34439998865100002</v>
      </c>
      <c r="AA19" s="134">
        <v>0.281123012304</v>
      </c>
      <c r="AB19" s="115">
        <v>0.39176861703425664</v>
      </c>
      <c r="AD19" s="259">
        <v>5.3143228979969502E-2</v>
      </c>
      <c r="AE19" s="259">
        <v>0.25297948072375198</v>
      </c>
      <c r="AF19" s="259">
        <v>0.69387729029627898</v>
      </c>
      <c r="AG19" s="259">
        <v>0.47253133948591303</v>
      </c>
    </row>
    <row r="20" spans="1:33">
      <c r="A20" s="162">
        <f t="shared" si="0"/>
        <v>2001</v>
      </c>
      <c r="B20" s="178">
        <f t="shared" si="11"/>
        <v>2.2222222222222223</v>
      </c>
      <c r="C20" s="179">
        <f t="shared" si="1"/>
        <v>4.4804498510699533</v>
      </c>
      <c r="D20" s="180">
        <v>1</v>
      </c>
      <c r="E20" s="181">
        <f t="shared" si="10"/>
        <v>0.29726648419931623</v>
      </c>
      <c r="F20" s="182">
        <f t="shared" si="3"/>
        <v>7.4470141246007704E-2</v>
      </c>
      <c r="G20" s="183">
        <f t="shared" si="12"/>
        <v>2.0162024329814789</v>
      </c>
      <c r="H20" s="163">
        <v>22721.290523822499</v>
      </c>
      <c r="I20" s="180">
        <f t="shared" si="5"/>
        <v>90697.802333630549</v>
      </c>
      <c r="J20" s="164">
        <f t="shared" si="6"/>
        <v>10997204.160222149</v>
      </c>
      <c r="K20" s="164">
        <f t="shared" si="7"/>
        <v>43898133.695383392</v>
      </c>
      <c r="L20" s="180">
        <v>2066097</v>
      </c>
      <c r="M20" s="198">
        <v>1507.5</v>
      </c>
      <c r="N20" s="144">
        <v>7</v>
      </c>
      <c r="O20" s="201">
        <v>3.9917539999999998</v>
      </c>
      <c r="P20" s="180">
        <f t="shared" si="8"/>
        <v>7294.9944678090542</v>
      </c>
      <c r="Q20" s="184">
        <f t="shared" si="9"/>
        <v>29119.823346854653</v>
      </c>
      <c r="U20" s="134">
        <v>0.48438236117400002</v>
      </c>
      <c r="V20" s="134">
        <v>0.67825001478199998</v>
      </c>
      <c r="W20" s="134">
        <v>0.56108272075700005</v>
      </c>
      <c r="X20" s="134">
        <v>0.66741356216650871</v>
      </c>
      <c r="Y20" s="134">
        <v>0.20030330121500001</v>
      </c>
      <c r="Z20" s="134">
        <v>0.333680003881</v>
      </c>
      <c r="AA20" s="134">
        <v>0.27050110697700003</v>
      </c>
      <c r="AB20" s="115">
        <v>0.42886919183175581</v>
      </c>
      <c r="AD20" s="259">
        <v>5.26478128480053E-2</v>
      </c>
      <c r="AE20" s="259">
        <v>0.25442890667682599</v>
      </c>
      <c r="AF20" s="259">
        <v>0.69292328047516905</v>
      </c>
      <c r="AG20" s="259">
        <v>0.47176053855248901</v>
      </c>
    </row>
    <row r="21" spans="1:33">
      <c r="A21" s="162">
        <f t="shared" si="0"/>
        <v>2002</v>
      </c>
      <c r="B21" s="178">
        <f t="shared" si="11"/>
        <v>2.2222222222222223</v>
      </c>
      <c r="C21" s="179">
        <f t="shared" si="1"/>
        <v>4.5502205215073053</v>
      </c>
      <c r="D21" s="180">
        <v>1</v>
      </c>
      <c r="E21" s="181">
        <f t="shared" si="10"/>
        <v>0.29726648419931623</v>
      </c>
      <c r="F21" s="182">
        <f t="shared" si="3"/>
        <v>7.4665833151478525E-2</v>
      </c>
      <c r="G21" s="183">
        <f t="shared" si="12"/>
        <v>2.0475992346782874</v>
      </c>
      <c r="H21" s="163">
        <v>23075.112065351499</v>
      </c>
      <c r="I21" s="180">
        <f t="shared" si="5"/>
        <v>91868.759064887403</v>
      </c>
      <c r="J21" s="164">
        <f t="shared" si="6"/>
        <v>10664984.341314586</v>
      </c>
      <c r="K21" s="164">
        <f t="shared" si="7"/>
        <v>42460416.838201031</v>
      </c>
      <c r="L21" s="180">
        <v>2163633</v>
      </c>
      <c r="M21" s="198">
        <v>1507.5</v>
      </c>
      <c r="N21" s="144">
        <v>7</v>
      </c>
      <c r="O21" s="201">
        <v>3.9812919999999998</v>
      </c>
      <c r="P21" s="180">
        <f t="shared" si="8"/>
        <v>7074.6164784839712</v>
      </c>
      <c r="Q21" s="184">
        <f t="shared" si="9"/>
        <v>28166.113988856407</v>
      </c>
      <c r="U21" s="134">
        <v>0.49019375443500002</v>
      </c>
      <c r="V21" s="134">
        <v>0.67813998460799996</v>
      </c>
      <c r="W21" s="134">
        <v>0.54605692625000002</v>
      </c>
      <c r="X21" s="134">
        <v>0.64301335929536851</v>
      </c>
      <c r="Y21" s="134">
        <v>0.203528434038</v>
      </c>
      <c r="Z21" s="134">
        <v>0.32273998856500002</v>
      </c>
      <c r="AA21" s="134">
        <v>0.25402331352200003</v>
      </c>
      <c r="AB21" s="115">
        <v>0.38476455529886644</v>
      </c>
      <c r="AD21" s="259">
        <v>5.1866626979350697E-2</v>
      </c>
      <c r="AE21" s="259">
        <v>0.25304615730719798</v>
      </c>
      <c r="AF21" s="259">
        <v>0.695087215713451</v>
      </c>
      <c r="AG21" s="259">
        <v>0.47354146646247097</v>
      </c>
    </row>
    <row r="22" spans="1:33">
      <c r="A22" s="162">
        <f t="shared" si="0"/>
        <v>2003</v>
      </c>
      <c r="B22" s="178">
        <f t="shared" si="11"/>
        <v>2.2222222222222223</v>
      </c>
      <c r="C22" s="179">
        <f t="shared" si="1"/>
        <v>4.0559891236338066</v>
      </c>
      <c r="D22" s="180">
        <v>1</v>
      </c>
      <c r="E22" s="181">
        <f t="shared" si="10"/>
        <v>0.29726648419931623</v>
      </c>
      <c r="F22" s="182">
        <f t="shared" si="3"/>
        <v>7.3382281155022724E-2</v>
      </c>
      <c r="G22" s="183">
        <f t="shared" si="12"/>
        <v>1.8251951056352129</v>
      </c>
      <c r="H22" s="163">
        <v>20568.762133904998</v>
      </c>
      <c r="I22" s="180">
        <f t="shared" si="5"/>
        <v>83322.615591099777</v>
      </c>
      <c r="J22" s="164">
        <f t="shared" si="6"/>
        <v>9042764.3129613437</v>
      </c>
      <c r="K22" s="164">
        <f t="shared" si="7"/>
        <v>36631605.238304496</v>
      </c>
      <c r="L22" s="180">
        <v>2274610</v>
      </c>
      <c r="M22" s="198">
        <v>1507.5</v>
      </c>
      <c r="N22" s="144">
        <v>7</v>
      </c>
      <c r="O22" s="201">
        <v>4.0509300000000001</v>
      </c>
      <c r="P22" s="180">
        <f t="shared" si="8"/>
        <v>5998.516957188288</v>
      </c>
      <c r="Q22" s="184">
        <f t="shared" si="9"/>
        <v>24299.572297382751</v>
      </c>
      <c r="U22" s="134">
        <v>0.49029678106300001</v>
      </c>
      <c r="V22" s="134">
        <v>0.67931002378500005</v>
      </c>
      <c r="W22" s="134">
        <v>0.53840887546500005</v>
      </c>
      <c r="X22" s="134">
        <v>0.66709019060410668</v>
      </c>
      <c r="Y22" s="134">
        <v>0.205001950264</v>
      </c>
      <c r="Z22" s="134">
        <v>0.321539998055</v>
      </c>
      <c r="AA22" s="134">
        <v>0.246183201671</v>
      </c>
      <c r="AB22" s="115">
        <v>0.42729171521180226</v>
      </c>
      <c r="AD22" s="259">
        <v>5.0094998664342499E-2</v>
      </c>
      <c r="AE22" s="259">
        <v>0.24823082371372401</v>
      </c>
      <c r="AF22" s="259">
        <v>0.70167417762193396</v>
      </c>
      <c r="AG22" s="259">
        <v>0.48570488491554897</v>
      </c>
    </row>
    <row r="23" spans="1:33">
      <c r="A23" s="162">
        <f t="shared" si="0"/>
        <v>2004</v>
      </c>
      <c r="B23" s="178">
        <f t="shared" si="11"/>
        <v>2.2222222222222223</v>
      </c>
      <c r="C23" s="179">
        <f t="shared" si="1"/>
        <v>5.0220051100196983</v>
      </c>
      <c r="D23" s="180">
        <v>1</v>
      </c>
      <c r="E23" s="181">
        <f t="shared" si="10"/>
        <v>0.29726648419931623</v>
      </c>
      <c r="F23" s="182">
        <f t="shared" si="3"/>
        <v>7.2151271211677595E-2</v>
      </c>
      <c r="G23" s="183">
        <f t="shared" si="12"/>
        <v>2.2599022995088642</v>
      </c>
      <c r="H23" s="163">
        <v>25467.629570640001</v>
      </c>
      <c r="I23" s="180">
        <f t="shared" si="5"/>
        <v>104927.77987436749</v>
      </c>
      <c r="J23" s="164">
        <f t="shared" si="6"/>
        <v>10695956.90083207</v>
      </c>
      <c r="K23" s="164">
        <f t="shared" si="7"/>
        <v>44067823.749488674</v>
      </c>
      <c r="L23" s="180">
        <v>2381052</v>
      </c>
      <c r="M23" s="198">
        <v>1507.5</v>
      </c>
      <c r="N23" s="144">
        <v>7</v>
      </c>
      <c r="O23" s="201">
        <v>4.1200450000000002</v>
      </c>
      <c r="P23" s="180">
        <f t="shared" si="8"/>
        <v>7095.162123271688</v>
      </c>
      <c r="Q23" s="184">
        <f t="shared" si="9"/>
        <v>29232.387230174907</v>
      </c>
      <c r="U23" s="134">
        <v>0.50614482164399999</v>
      </c>
      <c r="V23" s="134">
        <v>0.68595999479299996</v>
      </c>
      <c r="W23" s="134">
        <v>0.52969908714299996</v>
      </c>
      <c r="X23" s="134">
        <v>0.67024151225721806</v>
      </c>
      <c r="Y23" s="134">
        <v>0.22452549636399999</v>
      </c>
      <c r="Z23" s="134">
        <v>0.33171999454500001</v>
      </c>
      <c r="AA23" s="134">
        <v>0.23764179647</v>
      </c>
      <c r="AB23" s="115">
        <v>0.43084325363026643</v>
      </c>
      <c r="AD23" s="259">
        <v>5.2941428886321001E-2</v>
      </c>
      <c r="AE23" s="259">
        <v>0.26178727003700297</v>
      </c>
      <c r="AF23" s="259">
        <v>0.685271301076676</v>
      </c>
      <c r="AG23" s="259">
        <v>0.45679567793553499</v>
      </c>
    </row>
    <row r="24" spans="1:33">
      <c r="A24" s="162">
        <f t="shared" si="0"/>
        <v>2005</v>
      </c>
      <c r="B24" s="178">
        <f t="shared" si="11"/>
        <v>2.2222222222222223</v>
      </c>
      <c r="C24" s="179">
        <f t="shared" si="1"/>
        <v>5.6722856641033443</v>
      </c>
      <c r="D24" s="180">
        <v>1</v>
      </c>
      <c r="E24" s="181">
        <f t="shared" si="10"/>
        <v>0.29726648419931623</v>
      </c>
      <c r="F24" s="182">
        <f t="shared" si="3"/>
        <v>6.9946272993768877E-2</v>
      </c>
      <c r="G24" s="183">
        <f t="shared" si="12"/>
        <v>2.5525285488465048</v>
      </c>
      <c r="H24" s="163">
        <v>28765.337140740001</v>
      </c>
      <c r="I24" s="180">
        <f t="shared" si="5"/>
        <v>122250.55421319659</v>
      </c>
      <c r="J24" s="164">
        <f t="shared" si="6"/>
        <v>11635686.590797944</v>
      </c>
      <c r="K24" s="164">
        <f t="shared" si="7"/>
        <v>49450806.97008355</v>
      </c>
      <c r="L24" s="180">
        <v>2472165</v>
      </c>
      <c r="M24" s="198">
        <v>1507.5</v>
      </c>
      <c r="N24" s="144">
        <v>7</v>
      </c>
      <c r="O24" s="201">
        <v>4.2499260000000003</v>
      </c>
      <c r="P24" s="180">
        <f t="shared" si="8"/>
        <v>7718.5317351893491</v>
      </c>
      <c r="Q24" s="184">
        <f t="shared" si="9"/>
        <v>32803.188703206331</v>
      </c>
      <c r="U24" s="134">
        <v>0.52294331789000004</v>
      </c>
      <c r="V24" s="134">
        <v>0.68511998653399997</v>
      </c>
      <c r="W24" s="134">
        <v>0.52372819185300001</v>
      </c>
      <c r="X24" s="134">
        <v>0.65711612130751806</v>
      </c>
      <c r="Y24" s="134">
        <v>0.237034767866</v>
      </c>
      <c r="Z24" s="134">
        <v>0.33533999323800001</v>
      </c>
      <c r="AA24" s="134">
        <v>0.22511060535899999</v>
      </c>
      <c r="AB24" s="115">
        <v>0.40450417335255606</v>
      </c>
      <c r="AD24" s="259">
        <v>5.2741257341282502E-2</v>
      </c>
      <c r="AE24" s="259">
        <v>0.26332071739959101</v>
      </c>
      <c r="AF24" s="259">
        <v>0.68393802525912695</v>
      </c>
      <c r="AG24" s="259">
        <v>0.45109093100888498</v>
      </c>
    </row>
    <row r="25" spans="1:33">
      <c r="A25" s="162">
        <f t="shared" si="0"/>
        <v>2006</v>
      </c>
      <c r="B25" s="178">
        <f t="shared" si="11"/>
        <v>2.2222222222222223</v>
      </c>
      <c r="C25" s="179">
        <f t="shared" si="1"/>
        <v>5.8419675517960741</v>
      </c>
      <c r="D25" s="180">
        <v>1</v>
      </c>
      <c r="E25" s="181">
        <f t="shared" si="10"/>
        <v>0.29726648419931623</v>
      </c>
      <c r="F25" s="182">
        <f t="shared" si="3"/>
        <v>6.8719932321686286E-2</v>
      </c>
      <c r="G25" s="183">
        <f t="shared" si="12"/>
        <v>2.6288853983082334</v>
      </c>
      <c r="H25" s="163">
        <v>29625.829188424999</v>
      </c>
      <c r="I25" s="180">
        <f t="shared" si="5"/>
        <v>128154.46387675483</v>
      </c>
      <c r="J25" s="164">
        <f t="shared" si="6"/>
        <v>11646691.602046536</v>
      </c>
      <c r="K25" s="164">
        <f t="shared" si="7"/>
        <v>50380885.838001639</v>
      </c>
      <c r="L25" s="180">
        <v>2543712</v>
      </c>
      <c r="M25" s="198">
        <v>1507.5</v>
      </c>
      <c r="N25" s="144">
        <v>7</v>
      </c>
      <c r="O25" s="201">
        <v>4.3257680000000001</v>
      </c>
      <c r="P25" s="180">
        <f t="shared" si="8"/>
        <v>7725.8319084885816</v>
      </c>
      <c r="Q25" s="184">
        <f t="shared" si="9"/>
        <v>33420.156443118831</v>
      </c>
      <c r="U25" s="134">
        <v>0.53935295343400003</v>
      </c>
      <c r="V25" s="134">
        <v>0.68901002407099998</v>
      </c>
      <c r="W25" s="134">
        <v>0.52814662456499994</v>
      </c>
      <c r="X25" s="134">
        <v>0.63834921886104978</v>
      </c>
      <c r="Y25" s="134">
        <v>0.26204821467400002</v>
      </c>
      <c r="Z25" s="134">
        <v>0.34086000919300002</v>
      </c>
      <c r="AA25" s="134">
        <v>0.22132070362600001</v>
      </c>
      <c r="AB25" s="115">
        <v>0.36720333762664914</v>
      </c>
      <c r="AD25" s="259">
        <v>5.2128014920829503E-2</v>
      </c>
      <c r="AE25" s="259">
        <v>0.26769800105949498</v>
      </c>
      <c r="AF25" s="259">
        <v>0.68017398401967599</v>
      </c>
      <c r="AG25" s="259">
        <v>0.44039341005021299</v>
      </c>
    </row>
    <row r="26" spans="1:33">
      <c r="A26" s="162">
        <f t="shared" si="0"/>
        <v>2007</v>
      </c>
      <c r="B26" s="178">
        <f t="shared" si="11"/>
        <v>2.2222222222222223</v>
      </c>
      <c r="C26" s="179">
        <f t="shared" si="1"/>
        <v>6.7642319523417953</v>
      </c>
      <c r="D26" s="180">
        <v>1</v>
      </c>
      <c r="E26" s="181">
        <f t="shared" si="10"/>
        <v>0.29726648419931623</v>
      </c>
      <c r="F26" s="182">
        <f t="shared" si="3"/>
        <v>6.7582175527337085E-2</v>
      </c>
      <c r="G26" s="183">
        <f t="shared" si="12"/>
        <v>3.0439043785538078</v>
      </c>
      <c r="H26" s="163">
        <v>34302.823258467804</v>
      </c>
      <c r="I26" s="180">
        <f t="shared" si="5"/>
        <v>150884.15826493368</v>
      </c>
      <c r="J26" s="164">
        <f t="shared" si="6"/>
        <v>13218610.602714334</v>
      </c>
      <c r="K26" s="164">
        <f t="shared" si="7"/>
        <v>58143288.066825055</v>
      </c>
      <c r="L26" s="180">
        <v>2595040</v>
      </c>
      <c r="M26" s="198">
        <v>1507.5</v>
      </c>
      <c r="N26" s="144">
        <v>7</v>
      </c>
      <c r="O26" s="201">
        <v>4.398593</v>
      </c>
      <c r="P26" s="180">
        <f t="shared" si="8"/>
        <v>8768.5642472400232</v>
      </c>
      <c r="Q26" s="184">
        <f t="shared" si="9"/>
        <v>38569.345317960237</v>
      </c>
      <c r="U26" s="134">
        <v>0.558197796345</v>
      </c>
      <c r="V26" s="134">
        <v>0.69792997837100001</v>
      </c>
      <c r="W26" s="134">
        <v>0.53588831424700001</v>
      </c>
      <c r="X26" s="134">
        <v>0.63857039353434109</v>
      </c>
      <c r="Y26" s="134">
        <v>0.28482428193100001</v>
      </c>
      <c r="Z26" s="134">
        <v>0.351009994745</v>
      </c>
      <c r="AA26" s="134">
        <v>0.223748505116</v>
      </c>
      <c r="AB26" s="115">
        <v>0.35959335171361206</v>
      </c>
      <c r="AD26" s="259">
        <v>5.1537480134236903E-2</v>
      </c>
      <c r="AE26" s="259">
        <v>0.276144478092191</v>
      </c>
      <c r="AF26" s="259">
        <v>0.67231804177357202</v>
      </c>
      <c r="AG26" s="259">
        <v>0.41938292113727399</v>
      </c>
    </row>
    <row r="27" spans="1:33">
      <c r="A27" s="162">
        <f t="shared" si="0"/>
        <v>2008</v>
      </c>
      <c r="B27" s="178">
        <f t="shared" si="11"/>
        <v>2.2222222222222223</v>
      </c>
      <c r="C27" s="179">
        <f t="shared" si="1"/>
        <v>7.835956865512717</v>
      </c>
      <c r="D27" s="180">
        <v>1</v>
      </c>
      <c r="E27" s="181">
        <f t="shared" si="10"/>
        <v>0.29726648419931623</v>
      </c>
      <c r="F27" s="182">
        <f t="shared" si="3"/>
        <v>6.7857084628515613E-2</v>
      </c>
      <c r="G27" s="183">
        <f t="shared" si="12"/>
        <v>3.5261805894807225</v>
      </c>
      <c r="H27" s="163">
        <v>39737.762588937003</v>
      </c>
      <c r="I27" s="180">
        <f t="shared" si="5"/>
        <v>174082.1174300253</v>
      </c>
      <c r="J27" s="164">
        <f t="shared" si="6"/>
        <v>15005489.580316175</v>
      </c>
      <c r="K27" s="164">
        <f t="shared" si="7"/>
        <v>65735643.605230436</v>
      </c>
      <c r="L27" s="180">
        <v>2648215</v>
      </c>
      <c r="M27" s="198">
        <v>1507.5</v>
      </c>
      <c r="N27" s="144">
        <v>7</v>
      </c>
      <c r="O27" s="201">
        <v>4.3807729999999996</v>
      </c>
      <c r="P27" s="180">
        <f t="shared" si="8"/>
        <v>9953.8902688664512</v>
      </c>
      <c r="Q27" s="184">
        <f t="shared" si="9"/>
        <v>43605.733734812893</v>
      </c>
      <c r="U27" s="134">
        <v>0.56917029619199999</v>
      </c>
      <c r="V27" s="134">
        <v>0.72763001918799997</v>
      </c>
      <c r="W27" s="134">
        <v>0.532034397125</v>
      </c>
      <c r="X27" s="134">
        <v>0.66442555989152829</v>
      </c>
      <c r="Y27" s="134">
        <v>0.29249617457400001</v>
      </c>
      <c r="Z27" s="134">
        <v>0.373800009489</v>
      </c>
      <c r="AA27" s="134">
        <v>0.215929299593</v>
      </c>
      <c r="AB27" s="115">
        <v>0.39318165766870911</v>
      </c>
      <c r="AD27" s="259">
        <v>4.7534606863103103E-2</v>
      </c>
      <c r="AE27" s="259">
        <v>0.27551650435427699</v>
      </c>
      <c r="AF27" s="259">
        <v>0.67694888878262005</v>
      </c>
      <c r="AG27" s="259">
        <v>0.41582573362525599</v>
      </c>
    </row>
    <row r="28" spans="1:33">
      <c r="A28" s="162">
        <f t="shared" si="0"/>
        <v>2009</v>
      </c>
      <c r="B28" s="178">
        <f t="shared" si="11"/>
        <v>2.2222222222222223</v>
      </c>
      <c r="C28" s="179">
        <f t="shared" si="1"/>
        <v>9.1445871965987315</v>
      </c>
      <c r="D28" s="180">
        <v>1</v>
      </c>
      <c r="E28" s="181">
        <f t="shared" si="10"/>
        <v>0.29726648419931623</v>
      </c>
      <c r="F28" s="182">
        <f>C28/(I28/M28)</f>
        <v>6.3409802174375127E-2</v>
      </c>
      <c r="G28" s="183">
        <f t="shared" si="12"/>
        <v>4.1150642384694294</v>
      </c>
      <c r="H28" s="163">
        <v>46374.098432265499</v>
      </c>
      <c r="I28" s="180">
        <f t="shared" si="5"/>
        <v>217402.74730652774</v>
      </c>
      <c r="J28" s="164">
        <f t="shared" si="6"/>
        <v>16972649.414286911</v>
      </c>
      <c r="K28" s="164">
        <f t="shared" si="7"/>
        <v>79568136.879814744</v>
      </c>
      <c r="L28" s="180">
        <v>2732284</v>
      </c>
      <c r="M28" s="198">
        <v>1507.5</v>
      </c>
      <c r="N28" s="144">
        <v>8</v>
      </c>
      <c r="O28" s="201">
        <v>4.688021</v>
      </c>
      <c r="P28" s="180">
        <f t="shared" si="8"/>
        <v>11258.805581616525</v>
      </c>
      <c r="Q28" s="184">
        <f t="shared" si="9"/>
        <v>52781.517001535489</v>
      </c>
      <c r="U28" s="134">
        <v>0.58202731609299996</v>
      </c>
      <c r="V28" s="134">
        <v>0.73638999462099997</v>
      </c>
      <c r="W28" s="134">
        <v>0.54052591323900001</v>
      </c>
      <c r="X28" s="134">
        <v>0.62877706888786578</v>
      </c>
      <c r="Y28" s="134">
        <v>0.31155809760100001</v>
      </c>
      <c r="Z28" s="134">
        <v>0.373429983854</v>
      </c>
      <c r="AA28" s="134">
        <v>0.21701070666300001</v>
      </c>
      <c r="AB28" s="115">
        <v>0.31746320133919353</v>
      </c>
      <c r="AD28" s="259">
        <v>4.6064149269975603E-2</v>
      </c>
      <c r="AE28" s="259">
        <v>0.28892778586156098</v>
      </c>
      <c r="AF28" s="259">
        <v>0.66500806486846398</v>
      </c>
      <c r="AG28" s="259">
        <v>0.38406500978188302</v>
      </c>
    </row>
    <row r="29" spans="1:33">
      <c r="A29" s="162">
        <f t="shared" si="0"/>
        <v>2010</v>
      </c>
      <c r="B29" s="178">
        <f t="shared" si="11"/>
        <v>2.2222222222222223</v>
      </c>
      <c r="C29" s="179">
        <f t="shared" si="1"/>
        <v>9.7750436370110556</v>
      </c>
      <c r="D29" s="180">
        <v>1</v>
      </c>
      <c r="E29" s="181">
        <f t="shared" si="10"/>
        <v>0.29726648419931623</v>
      </c>
      <c r="F29" s="182">
        <f t="shared" si="3"/>
        <v>6.450024772348259E-2</v>
      </c>
      <c r="G29" s="183">
        <f t="shared" si="12"/>
        <v>4.3987696366549747</v>
      </c>
      <c r="H29" s="163">
        <v>49571.273810046499</v>
      </c>
      <c r="I29" s="180">
        <f t="shared" si="5"/>
        <v>228462.35174115896</v>
      </c>
      <c r="J29" s="164">
        <f t="shared" si="6"/>
        <v>17305922.163420856</v>
      </c>
      <c r="K29" s="164">
        <f t="shared" si="7"/>
        <v>79758928.359498322</v>
      </c>
      <c r="L29" s="180">
        <v>2864411</v>
      </c>
      <c r="M29" s="198">
        <v>1507.5</v>
      </c>
      <c r="N29" s="144">
        <v>8</v>
      </c>
      <c r="O29" s="201">
        <v>4.608765</v>
      </c>
      <c r="P29" s="180">
        <f t="shared" si="8"/>
        <v>11479.882032119971</v>
      </c>
      <c r="Q29" s="184">
        <f t="shared" si="9"/>
        <v>52908.078513763401</v>
      </c>
      <c r="U29" s="134">
        <v>0.62758243083999998</v>
      </c>
      <c r="V29" s="134">
        <v>0.74181002378500005</v>
      </c>
      <c r="W29" s="134">
        <v>0.55913639068599996</v>
      </c>
      <c r="X29" s="134">
        <v>0.6598794391399142</v>
      </c>
      <c r="Y29" s="134">
        <v>0.304503589869</v>
      </c>
      <c r="Z29" s="134">
        <v>0.39004999399200002</v>
      </c>
      <c r="AA29" s="134">
        <v>0.23506590724000001</v>
      </c>
      <c r="AB29" s="115">
        <v>0.34277352393227201</v>
      </c>
      <c r="AD29" s="259">
        <v>3.3684584389250302E-2</v>
      </c>
      <c r="AE29" s="259">
        <v>0.29477494789945202</v>
      </c>
      <c r="AF29" s="259">
        <v>0.67154046771129805</v>
      </c>
      <c r="AG29" s="259">
        <v>0.36530877401067502</v>
      </c>
    </row>
    <row r="30" spans="1:33">
      <c r="A30" s="162">
        <f t="shared" si="0"/>
        <v>2011</v>
      </c>
      <c r="B30" s="178">
        <f t="shared" si="11"/>
        <v>2.2222222222222223</v>
      </c>
      <c r="C30" s="179">
        <f t="shared" si="1"/>
        <v>10.585961202238616</v>
      </c>
      <c r="D30" s="180">
        <v>1</v>
      </c>
      <c r="E30" s="181">
        <f t="shared" si="10"/>
        <v>0.29726648419931623</v>
      </c>
      <c r="F30" s="182">
        <f t="shared" si="3"/>
        <v>6.6562207122783656E-2</v>
      </c>
      <c r="G30" s="183">
        <f t="shared" si="12"/>
        <v>4.7636825410073769</v>
      </c>
      <c r="H30" s="163">
        <v>53683.604982776</v>
      </c>
      <c r="I30" s="180">
        <f t="shared" si="5"/>
        <v>239750.71143505271</v>
      </c>
      <c r="J30" s="164">
        <f t="shared" si="6"/>
        <v>17667635.441495355</v>
      </c>
      <c r="K30" s="164">
        <f t="shared" si="7"/>
        <v>78903571.543541059</v>
      </c>
      <c r="L30" s="180">
        <v>3038528</v>
      </c>
      <c r="M30" s="198">
        <v>1507.5</v>
      </c>
      <c r="N30" s="144">
        <v>9</v>
      </c>
      <c r="O30" s="201">
        <v>4.4659950000000004</v>
      </c>
      <c r="P30" s="180">
        <f t="shared" si="8"/>
        <v>11719.82450513788</v>
      </c>
      <c r="Q30" s="184">
        <f t="shared" si="9"/>
        <v>52340.677640823254</v>
      </c>
      <c r="U30" s="134">
        <v>0.66712719202000004</v>
      </c>
      <c r="V30" s="134">
        <v>0.74128001928300002</v>
      </c>
      <c r="W30" s="134">
        <v>0.55074179172500004</v>
      </c>
      <c r="X30" s="134">
        <v>0.68310518290679845</v>
      </c>
      <c r="Y30" s="134">
        <v>0.279194802046</v>
      </c>
      <c r="Z30" s="134">
        <v>0.38830998539900002</v>
      </c>
      <c r="AA30" s="134">
        <v>0.229755103588</v>
      </c>
      <c r="AB30" s="115">
        <v>0.35979926363104753</v>
      </c>
      <c r="AD30" s="259">
        <v>3.4659199049528099E-2</v>
      </c>
      <c r="AE30" s="259">
        <v>0.28650315837569901</v>
      </c>
      <c r="AF30" s="259">
        <v>0.67883764257477297</v>
      </c>
      <c r="AG30" s="259">
        <v>0.351180390906985</v>
      </c>
    </row>
    <row r="31" spans="1:33">
      <c r="A31" s="162">
        <f t="shared" si="0"/>
        <v>2012</v>
      </c>
      <c r="B31" s="178">
        <f t="shared" si="11"/>
        <v>2.2222222222222223</v>
      </c>
      <c r="C31" s="179">
        <f t="shared" si="1"/>
        <v>11.369803398404088</v>
      </c>
      <c r="D31" s="180">
        <v>1</v>
      </c>
      <c r="E31" s="181">
        <f t="shared" si="10"/>
        <v>0.29726648419931623</v>
      </c>
      <c r="F31" s="182">
        <f t="shared" si="3"/>
        <v>6.5566971033317031E-2</v>
      </c>
      <c r="G31" s="183">
        <f t="shared" si="12"/>
        <v>5.1164115292818391</v>
      </c>
      <c r="H31" s="163">
        <v>57658.631343054003</v>
      </c>
      <c r="I31" s="180">
        <f t="shared" si="5"/>
        <v>261411.78024503673</v>
      </c>
      <c r="J31" s="164">
        <f t="shared" si="6"/>
        <v>17682688.293375827</v>
      </c>
      <c r="K31" s="164">
        <f t="shared" si="7"/>
        <v>80169489.261494622</v>
      </c>
      <c r="L31" s="180">
        <v>3260739</v>
      </c>
      <c r="M31" s="198">
        <v>1507.5</v>
      </c>
      <c r="N31" s="144">
        <v>9</v>
      </c>
      <c r="O31" s="201">
        <v>4.5337839999999998</v>
      </c>
      <c r="P31" s="180">
        <f t="shared" si="8"/>
        <v>11729.809813184629</v>
      </c>
      <c r="Q31" s="184">
        <f t="shared" si="9"/>
        <v>53180.424054059447</v>
      </c>
      <c r="U31" s="134">
        <v>0.66524803638499996</v>
      </c>
      <c r="V31" s="134">
        <v>0.74458003044099996</v>
      </c>
      <c r="W31" s="134">
        <v>0.54512137174599995</v>
      </c>
      <c r="X31" s="134">
        <v>0.67931338342184855</v>
      </c>
      <c r="Y31" s="134">
        <v>0.272453427315</v>
      </c>
      <c r="Z31" s="134">
        <v>0.40097999572800003</v>
      </c>
      <c r="AA31" s="134">
        <v>0.22357790172100001</v>
      </c>
      <c r="AB31" s="115">
        <v>0.35466636683248698</v>
      </c>
      <c r="AD31" s="259">
        <v>3.67646526448272E-2</v>
      </c>
      <c r="AE31" s="259">
        <v>0.28424982499168</v>
      </c>
      <c r="AF31" s="259">
        <v>0.67898552236349297</v>
      </c>
      <c r="AG31" s="259">
        <v>0.35401563586805401</v>
      </c>
    </row>
    <row r="32" spans="1:33">
      <c r="A32" s="162">
        <f t="shared" si="0"/>
        <v>2013</v>
      </c>
      <c r="B32" s="178">
        <f t="shared" si="11"/>
        <v>2.2222222222222223</v>
      </c>
      <c r="C32" s="179">
        <f t="shared" si="1"/>
        <v>11.500899279052369</v>
      </c>
      <c r="D32" s="180">
        <v>1</v>
      </c>
      <c r="E32" s="181">
        <f t="shared" si="10"/>
        <v>0.29726648419931623</v>
      </c>
      <c r="F32" s="182">
        <f t="shared" si="3"/>
        <v>6.7894792135676146E-2</v>
      </c>
      <c r="G32" s="183">
        <f t="shared" si="12"/>
        <v>5.1754046755735663</v>
      </c>
      <c r="H32" s="163">
        <v>58323.445745557503</v>
      </c>
      <c r="I32" s="180">
        <f t="shared" si="5"/>
        <v>255359.87544560421</v>
      </c>
      <c r="J32" s="164">
        <f t="shared" si="6"/>
        <v>16664193.970260371</v>
      </c>
      <c r="K32" s="164">
        <f t="shared" si="7"/>
        <v>72961507.027749792</v>
      </c>
      <c r="L32" s="180">
        <v>3499926</v>
      </c>
      <c r="M32" s="198">
        <v>1507.5</v>
      </c>
      <c r="N32" s="144">
        <v>8</v>
      </c>
      <c r="O32" s="201">
        <v>4.3783399999999997</v>
      </c>
      <c r="P32" s="180">
        <f t="shared" si="8"/>
        <v>11054.191688398256</v>
      </c>
      <c r="Q32" s="184">
        <f t="shared" si="9"/>
        <v>48399.009636981616</v>
      </c>
      <c r="U32" s="134">
        <v>0.66562438011199998</v>
      </c>
      <c r="V32" s="134">
        <v>0.73201000690499995</v>
      </c>
      <c r="W32" s="134">
        <v>0.54851591587100001</v>
      </c>
      <c r="X32" s="134">
        <v>0.67854139974146577</v>
      </c>
      <c r="Y32" s="134">
        <v>0.27246135473299998</v>
      </c>
      <c r="Z32" s="134">
        <v>0.38277000188799998</v>
      </c>
      <c r="AA32" s="134">
        <v>0.22904559969900001</v>
      </c>
      <c r="AB32" s="115">
        <v>0.35462674617129392</v>
      </c>
      <c r="AD32" s="259">
        <v>3.8119254159228899E-2</v>
      </c>
      <c r="AE32" s="259">
        <v>0.28221759783221201</v>
      </c>
      <c r="AF32" s="259">
        <v>0.67966314800855898</v>
      </c>
      <c r="AG32" s="259">
        <v>0.35688075706239403</v>
      </c>
    </row>
    <row r="33" spans="1:33">
      <c r="A33" s="162">
        <f t="shared" si="0"/>
        <v>2014</v>
      </c>
      <c r="B33" s="178">
        <f t="shared" si="11"/>
        <v>2.2222222222222223</v>
      </c>
      <c r="C33" s="179">
        <f t="shared" si="1"/>
        <v>12.024902428968531</v>
      </c>
      <c r="D33" s="180">
        <v>1</v>
      </c>
      <c r="E33" s="181">
        <f t="shared" si="10"/>
        <v>0.29726648419931623</v>
      </c>
      <c r="F33" s="182">
        <f t="shared" si="3"/>
        <v>7.0319202902245817E-2</v>
      </c>
      <c r="G33" s="183">
        <f t="shared" si="12"/>
        <v>5.4112060930358385</v>
      </c>
      <c r="H33" s="163">
        <v>60980.774406830205</v>
      </c>
      <c r="I33" s="180">
        <f t="shared" si="5"/>
        <v>257789.33297736672</v>
      </c>
      <c r="J33" s="164">
        <f t="shared" si="6"/>
        <v>16401980.156715246</v>
      </c>
      <c r="K33" s="164">
        <f t="shared" si="7"/>
        <v>69337517.688755989</v>
      </c>
      <c r="L33" s="180">
        <v>3717891</v>
      </c>
      <c r="M33" s="198">
        <v>1507.5</v>
      </c>
      <c r="N33" s="144">
        <v>6</v>
      </c>
      <c r="O33" s="201">
        <v>4.2273870000000002</v>
      </c>
      <c r="P33" s="180">
        <f t="shared" si="8"/>
        <v>10880.252176925536</v>
      </c>
      <c r="Q33" s="184">
        <f t="shared" si="9"/>
        <v>45995.036609456707</v>
      </c>
      <c r="U33" s="134">
        <v>0.66739559173600005</v>
      </c>
      <c r="V33" s="134">
        <v>0.72984999418300001</v>
      </c>
      <c r="W33" s="134">
        <v>0.55276471376400005</v>
      </c>
      <c r="X33" s="134">
        <v>0.68487792531749092</v>
      </c>
      <c r="Y33" s="134">
        <v>0.27831006050099999</v>
      </c>
      <c r="Z33" s="134">
        <v>0.38561999797800001</v>
      </c>
      <c r="AA33" s="134">
        <v>0.23378859460400001</v>
      </c>
      <c r="AB33" s="115">
        <v>0.36906936891568587</v>
      </c>
      <c r="AD33" s="259">
        <v>3.8829660367096501E-2</v>
      </c>
      <c r="AE33" s="259">
        <v>0.28001240968704399</v>
      </c>
      <c r="AF33" s="259">
        <v>0.68115792994586</v>
      </c>
      <c r="AG33" s="259">
        <v>0.36163972229834601</v>
      </c>
    </row>
    <row r="34" spans="1:33">
      <c r="A34" s="162">
        <v>2015</v>
      </c>
      <c r="B34" s="178">
        <f t="shared" si="11"/>
        <v>2.2222222222222223</v>
      </c>
      <c r="C34" s="179">
        <f t="shared" si="1"/>
        <v>12.424239189361918</v>
      </c>
      <c r="D34" s="180">
        <v>1</v>
      </c>
      <c r="E34" s="181">
        <f t="shared" si="10"/>
        <v>0.29726648419931623</v>
      </c>
      <c r="F34" s="182">
        <f t="shared" si="3"/>
        <v>7.0319202902245803E-2</v>
      </c>
      <c r="G34" s="183">
        <f t="shared" si="12"/>
        <v>5.5909076352128633</v>
      </c>
      <c r="H34" s="163">
        <v>63047.688903219998</v>
      </c>
      <c r="I34" s="180">
        <f t="shared" si="5"/>
        <v>266526.9804495165</v>
      </c>
      <c r="J34" s="164">
        <f t="shared" si="6"/>
        <v>16957912.952614009</v>
      </c>
      <c r="K34" s="164">
        <f t="shared" si="7"/>
        <v>71687660.763012081</v>
      </c>
      <c r="L34" s="180">
        <v>3717892</v>
      </c>
      <c r="M34" s="198">
        <v>1508.5</v>
      </c>
      <c r="N34" s="144" t="s">
        <v>216</v>
      </c>
      <c r="O34" s="201">
        <v>4.2273870000000002</v>
      </c>
      <c r="P34" s="180">
        <f t="shared" si="8"/>
        <v>11241.573054434213</v>
      </c>
      <c r="Q34" s="184">
        <f t="shared" si="9"/>
        <v>47522.47978986548</v>
      </c>
      <c r="U34" s="134">
        <v>0.67408591508899995</v>
      </c>
      <c r="V34" s="135">
        <f>V33</f>
        <v>0.72984999418300001</v>
      </c>
      <c r="W34" s="135">
        <f>W33</f>
        <v>0.55276471376400005</v>
      </c>
      <c r="X34" s="134">
        <v>0.71322152685908902</v>
      </c>
      <c r="Y34" s="134">
        <v>0.29628971219099998</v>
      </c>
      <c r="Z34" s="135">
        <f>Z33</f>
        <v>0.38561999797800001</v>
      </c>
      <c r="AA34" s="135">
        <f>AA33</f>
        <v>0.23378859460400001</v>
      </c>
      <c r="AB34" s="115">
        <v>0.42581831748065091</v>
      </c>
      <c r="AD34" s="290">
        <v>3.89833235073428E-2</v>
      </c>
      <c r="AE34" s="290">
        <v>0.28112052100642398</v>
      </c>
      <c r="AF34" s="290">
        <v>0.67989615548623294</v>
      </c>
      <c r="AG34" s="290">
        <v>0.35911349765582101</v>
      </c>
    </row>
    <row r="35" spans="1:33" s="192" customFormat="1" ht="15" thickBot="1">
      <c r="A35" s="165">
        <f>A34+1</f>
        <v>2016</v>
      </c>
      <c r="B35" s="185">
        <f t="shared" si="11"/>
        <v>2.2222222222222223</v>
      </c>
      <c r="C35" s="186">
        <f t="shared" si="1"/>
        <v>12.919871236404838</v>
      </c>
      <c r="D35" s="187">
        <v>1</v>
      </c>
      <c r="E35" s="188">
        <f t="shared" si="10"/>
        <v>0.29726648419931623</v>
      </c>
      <c r="F35" s="189">
        <f t="shared" si="3"/>
        <v>7.0319202902245817E-2</v>
      </c>
      <c r="G35" s="190">
        <f t="shared" si="12"/>
        <v>5.8139420563821771</v>
      </c>
      <c r="H35" s="166">
        <v>65606.271369216003</v>
      </c>
      <c r="I35" s="187">
        <f t="shared" si="5"/>
        <v>277343.09870469593</v>
      </c>
      <c r="J35" s="167">
        <f t="shared" si="6"/>
        <v>17646089.16104256</v>
      </c>
      <c r="K35" s="167">
        <f t="shared" si="7"/>
        <v>74596847.920232221</v>
      </c>
      <c r="L35" s="187">
        <v>3717893</v>
      </c>
      <c r="M35" s="199">
        <v>1509.5</v>
      </c>
      <c r="N35" s="145" t="s">
        <v>217</v>
      </c>
      <c r="O35" s="202">
        <v>4.2273870000000002</v>
      </c>
      <c r="P35" s="187">
        <f t="shared" si="8"/>
        <v>11690.022630700603</v>
      </c>
      <c r="Q35" s="191">
        <f t="shared" si="9"/>
        <v>49418.249698729531</v>
      </c>
      <c r="AD35" s="290">
        <v>3.9162338956686998E-2</v>
      </c>
      <c r="AE35" s="290">
        <v>0.28241145548455798</v>
      </c>
      <c r="AF35" s="290">
        <v>0.67842620555875499</v>
      </c>
      <c r="AG35" s="290">
        <v>0.35617048061998002</v>
      </c>
    </row>
    <row r="36" spans="1:33">
      <c r="B36" s="169"/>
      <c r="C36" s="203" t="s">
        <v>172</v>
      </c>
      <c r="D36" s="203" t="s">
        <v>172</v>
      </c>
      <c r="E36" s="203" t="s">
        <v>172</v>
      </c>
      <c r="F36" s="203" t="s">
        <v>172</v>
      </c>
      <c r="I36" s="203" t="s">
        <v>172</v>
      </c>
      <c r="P36" s="205" t="s">
        <v>172</v>
      </c>
      <c r="Q36" s="205" t="s">
        <v>172</v>
      </c>
      <c r="AD36" s="13"/>
      <c r="AE36" s="13"/>
      <c r="AF36" s="13"/>
      <c r="AG36" s="13"/>
    </row>
    <row r="37" spans="1:33">
      <c r="A37" s="193"/>
      <c r="B37" s="194"/>
      <c r="C37" s="194"/>
      <c r="D37" s="194"/>
      <c r="E37" s="195"/>
      <c r="F37" s="195"/>
      <c r="G37" s="194"/>
      <c r="M37" s="168"/>
      <c r="S37" t="s">
        <v>182</v>
      </c>
      <c r="U37" s="260">
        <f t="shared" ref="U37:AB37" si="13">MIN(U14:U35)</f>
        <v>0.40810629725499997</v>
      </c>
      <c r="V37" s="260">
        <f t="shared" si="13"/>
        <v>0.659020006657</v>
      </c>
      <c r="W37" s="260">
        <f t="shared" si="13"/>
        <v>0.51116651296600002</v>
      </c>
      <c r="X37" s="260">
        <f t="shared" si="13"/>
        <v>0.52553659427277388</v>
      </c>
      <c r="Y37" s="260">
        <f t="shared" si="13"/>
        <v>0.15797249972800001</v>
      </c>
      <c r="Z37" s="260">
        <f t="shared" si="13"/>
        <v>0.29142999649000001</v>
      </c>
      <c r="AA37" s="260">
        <f t="shared" si="13"/>
        <v>0.19642250239799999</v>
      </c>
      <c r="AB37" s="260">
        <f t="shared" si="13"/>
        <v>0.2150312211849508</v>
      </c>
      <c r="AD37" s="260">
        <f>MIN(AD14:AD35)</f>
        <v>3.3684584389250302E-2</v>
      </c>
      <c r="AE37" s="260">
        <f t="shared" ref="AE37:AG37" si="14">MIN(AE14:AE35)</f>
        <v>0.235469676127018</v>
      </c>
      <c r="AF37" s="260">
        <f t="shared" si="14"/>
        <v>0.66500806486846398</v>
      </c>
      <c r="AG37" s="260">
        <f t="shared" si="14"/>
        <v>0.351180390906985</v>
      </c>
    </row>
    <row r="38" spans="1:33" ht="15">
      <c r="A38" s="203" t="s">
        <v>172</v>
      </c>
      <c r="B38" s="200" t="s">
        <v>172</v>
      </c>
      <c r="M38" s="168"/>
      <c r="R38" s="203" t="s">
        <v>179</v>
      </c>
      <c r="S38" t="s">
        <v>242</v>
      </c>
      <c r="U38" s="304">
        <f t="shared" ref="U38:AB38" si="15">AVERAGE(U14:U35)</f>
        <v>0.54286569498842863</v>
      </c>
      <c r="V38" s="304">
        <f t="shared" si="15"/>
        <v>0.70116286050719057</v>
      </c>
      <c r="W38" s="304">
        <f t="shared" si="15"/>
        <v>0.5452781858898097</v>
      </c>
      <c r="X38" s="304">
        <f t="shared" si="15"/>
        <v>0.64605479130585208</v>
      </c>
      <c r="Y38" s="304">
        <f t="shared" si="15"/>
        <v>0.23840679937895237</v>
      </c>
      <c r="Z38" s="304">
        <f t="shared" si="15"/>
        <v>0.34897047139333331</v>
      </c>
      <c r="AA38" s="304">
        <f t="shared" si="15"/>
        <v>0.23836514069923814</v>
      </c>
      <c r="AB38" s="304">
        <f t="shared" si="15"/>
        <v>0.36411879595611957</v>
      </c>
      <c r="AC38" s="305"/>
      <c r="AD38" s="304">
        <f>AVERAGE(AD14:AD35)</f>
        <v>4.6939750452301317E-2</v>
      </c>
      <c r="AE38" s="304">
        <f t="shared" ref="AE38:AG38" si="16">AVERAGE(AE14:AE35)</f>
        <v>0.26652934176495624</v>
      </c>
      <c r="AF38" s="304">
        <f t="shared" si="16"/>
        <v>0.68653090778274262</v>
      </c>
      <c r="AG38" s="304">
        <f t="shared" si="16"/>
        <v>0.42952170338462725</v>
      </c>
    </row>
    <row r="39" spans="1:33" ht="15">
      <c r="B39" s="200" t="s">
        <v>172</v>
      </c>
      <c r="K39" s="219"/>
      <c r="M39" s="168"/>
      <c r="S39" t="s">
        <v>183</v>
      </c>
      <c r="U39" s="257">
        <f t="shared" ref="U39:AB39" si="17">MAX(U14:U35)</f>
        <v>0.67408591508899995</v>
      </c>
      <c r="V39" s="257">
        <f t="shared" si="17"/>
        <v>0.74458003044099996</v>
      </c>
      <c r="W39" s="257">
        <f t="shared" si="17"/>
        <v>0.57056248188000003</v>
      </c>
      <c r="X39" s="257">
        <f t="shared" si="17"/>
        <v>0.71322152685908902</v>
      </c>
      <c r="Y39" s="257">
        <f t="shared" si="17"/>
        <v>0.31155809760100001</v>
      </c>
      <c r="Z39" s="257">
        <f t="shared" si="17"/>
        <v>0.40097999572800003</v>
      </c>
      <c r="AA39" s="257">
        <f t="shared" si="17"/>
        <v>0.281123012304</v>
      </c>
      <c r="AB39" s="257">
        <f t="shared" si="17"/>
        <v>0.43084325363026643</v>
      </c>
      <c r="AD39" s="257">
        <f>MAX(AD14:AD35)</f>
        <v>5.3520774421509702E-2</v>
      </c>
      <c r="AE39" s="257">
        <f t="shared" ref="AE39:AG39" si="18">MAX(AE14:AE35)</f>
        <v>0.29477494789945202</v>
      </c>
      <c r="AF39" s="257">
        <f t="shared" si="18"/>
        <v>0.713411330402143</v>
      </c>
      <c r="AG39" s="257">
        <f t="shared" si="18"/>
        <v>0.52544385738520505</v>
      </c>
    </row>
    <row r="40" spans="1:33" ht="15">
      <c r="B40" s="200" t="s">
        <v>172</v>
      </c>
      <c r="K40" s="219"/>
      <c r="M40" s="219"/>
      <c r="AD40" s="13"/>
      <c r="AE40" s="13"/>
      <c r="AF40" s="13"/>
      <c r="AG40" s="13"/>
    </row>
    <row r="41" spans="1:33">
      <c r="B41"/>
      <c r="K41" s="219"/>
      <c r="M41" s="219"/>
      <c r="AD41" s="13"/>
      <c r="AE41" s="13"/>
      <c r="AF41" s="13"/>
      <c r="AG41" s="13"/>
    </row>
    <row r="42" spans="1:33">
      <c r="M42" s="219"/>
      <c r="P42" s="168"/>
      <c r="Q42" s="168"/>
      <c r="S42" t="s">
        <v>182</v>
      </c>
      <c r="U42" s="261">
        <f>MIN(U24:U33)</f>
        <v>0.52294331789000004</v>
      </c>
      <c r="V42" s="261">
        <f t="shared" ref="V42:AG42" si="19">MIN(V24:V33)</f>
        <v>0.68511998653399997</v>
      </c>
      <c r="W42" s="261">
        <f t="shared" si="19"/>
        <v>0.52372819185300001</v>
      </c>
      <c r="X42" s="261">
        <f t="shared" si="19"/>
        <v>0.62877706888786578</v>
      </c>
      <c r="Y42" s="261">
        <f t="shared" si="19"/>
        <v>0.237034767866</v>
      </c>
      <c r="Z42" s="261">
        <f t="shared" si="19"/>
        <v>0.33533999323800001</v>
      </c>
      <c r="AA42" s="261">
        <f t="shared" si="19"/>
        <v>0.215929299593</v>
      </c>
      <c r="AB42" s="261">
        <f t="shared" si="19"/>
        <v>0.31746320133919353</v>
      </c>
      <c r="AC42" s="261"/>
      <c r="AD42" s="261">
        <f t="shared" si="19"/>
        <v>3.3684584389250302E-2</v>
      </c>
      <c r="AE42" s="261">
        <f t="shared" si="19"/>
        <v>0.26332071739959101</v>
      </c>
      <c r="AF42" s="261">
        <f t="shared" si="19"/>
        <v>0.66500806486846398</v>
      </c>
      <c r="AG42" s="261">
        <f t="shared" si="19"/>
        <v>0.351180390906985</v>
      </c>
    </row>
    <row r="43" spans="1:33">
      <c r="R43" s="203" t="s">
        <v>283</v>
      </c>
      <c r="S43" t="s">
        <v>242</v>
      </c>
      <c r="U43" s="306">
        <f>AVERAGE(U24:U33)</f>
        <v>0.60646693110469996</v>
      </c>
      <c r="V43" s="306">
        <f t="shared" ref="V43:AG43" si="20">AVERAGE(V24:V33)</f>
        <v>0.72256100773819987</v>
      </c>
      <c r="W43" s="306">
        <f t="shared" si="20"/>
        <v>0.54166036248209992</v>
      </c>
      <c r="X43" s="306">
        <f t="shared" si="20"/>
        <v>0.6612955693009821</v>
      </c>
      <c r="Y43" s="306">
        <f t="shared" si="20"/>
        <v>0.27948847711100006</v>
      </c>
      <c r="Z43" s="306">
        <f t="shared" si="20"/>
        <v>0.37221699655039997</v>
      </c>
      <c r="AA43" s="306">
        <f t="shared" si="20"/>
        <v>0.22543529272090002</v>
      </c>
      <c r="AB43" s="306">
        <f t="shared" si="20"/>
        <v>0.36228809911835053</v>
      </c>
      <c r="AC43" s="306"/>
      <c r="AD43" s="306">
        <f t="shared" si="20"/>
        <v>4.3206285913935862E-2</v>
      </c>
      <c r="AE43" s="306">
        <f t="shared" si="20"/>
        <v>0.27993654255532019</v>
      </c>
      <c r="AF43" s="306">
        <f t="shared" si="20"/>
        <v>0.6768571715307441</v>
      </c>
      <c r="AG43" s="306">
        <f t="shared" si="20"/>
        <v>0.38997832857499648</v>
      </c>
    </row>
    <row r="44" spans="1:33">
      <c r="S44" t="s">
        <v>183</v>
      </c>
      <c r="U44" s="261">
        <f>MAX(U24:U33)</f>
        <v>0.66739559173600005</v>
      </c>
      <c r="V44" s="261">
        <f t="shared" ref="V44:AG44" si="21">MAX(V24:V33)</f>
        <v>0.74458003044099996</v>
      </c>
      <c r="W44" s="261">
        <f t="shared" si="21"/>
        <v>0.55913639068599996</v>
      </c>
      <c r="X44" s="261">
        <f t="shared" si="21"/>
        <v>0.68487792531749092</v>
      </c>
      <c r="Y44" s="261">
        <f t="shared" si="21"/>
        <v>0.31155809760100001</v>
      </c>
      <c r="Z44" s="261">
        <f t="shared" si="21"/>
        <v>0.40097999572800003</v>
      </c>
      <c r="AA44" s="261">
        <f t="shared" si="21"/>
        <v>0.23506590724000001</v>
      </c>
      <c r="AB44" s="261">
        <f t="shared" si="21"/>
        <v>0.40450417335255606</v>
      </c>
      <c r="AC44" s="261"/>
      <c r="AD44" s="261">
        <f t="shared" si="21"/>
        <v>5.2741257341282502E-2</v>
      </c>
      <c r="AE44" s="261">
        <f t="shared" si="21"/>
        <v>0.29477494789945202</v>
      </c>
      <c r="AF44" s="261">
        <f t="shared" si="21"/>
        <v>0.68393802525912695</v>
      </c>
      <c r="AG44" s="261">
        <f t="shared" si="21"/>
        <v>0.45109093100888498</v>
      </c>
    </row>
    <row r="45" spans="1:33">
      <c r="AD45" s="13"/>
      <c r="AE45" s="13"/>
      <c r="AF45" s="13"/>
      <c r="AG45" s="13"/>
    </row>
    <row r="46" spans="1:33">
      <c r="AD46" s="13"/>
      <c r="AE46" s="13"/>
      <c r="AF46" s="13"/>
      <c r="AG46" s="13"/>
    </row>
    <row r="47" spans="1:33">
      <c r="AD47" s="13"/>
      <c r="AE47" s="13"/>
      <c r="AF47" s="13"/>
      <c r="AG47" s="13"/>
    </row>
    <row r="48" spans="1:33">
      <c r="AD48" s="13"/>
      <c r="AE48" s="13"/>
      <c r="AF48" s="13"/>
      <c r="AG48" s="13"/>
    </row>
    <row r="49" spans="30:33">
      <c r="AD49" s="13"/>
      <c r="AE49" s="13"/>
      <c r="AF49" s="13"/>
      <c r="AG49" s="13"/>
    </row>
    <row r="50" spans="30:33">
      <c r="AD50" s="13"/>
      <c r="AE50" s="13"/>
      <c r="AF50" s="13"/>
      <c r="AG50" s="13"/>
    </row>
    <row r="51" spans="30:33">
      <c r="AD51" s="13"/>
      <c r="AE51" s="13"/>
      <c r="AF51" s="13"/>
      <c r="AG51" s="13"/>
    </row>
    <row r="52" spans="30:33">
      <c r="AD52" s="13"/>
      <c r="AE52" s="13"/>
      <c r="AF52" s="13"/>
      <c r="AG52" s="13"/>
    </row>
    <row r="53" spans="30:33">
      <c r="AD53" s="13"/>
      <c r="AE53" s="13"/>
      <c r="AF53" s="13"/>
      <c r="AG53" s="13"/>
    </row>
    <row r="54" spans="30:33">
      <c r="AD54" s="13"/>
      <c r="AE54" s="13"/>
      <c r="AF54" s="13"/>
      <c r="AG54" s="13"/>
    </row>
    <row r="55" spans="30:33">
      <c r="AD55" s="13"/>
      <c r="AE55" s="13"/>
      <c r="AF55" s="13"/>
      <c r="AG55" s="13"/>
    </row>
    <row r="56" spans="30:33">
      <c r="AD56" s="13"/>
      <c r="AE56" s="13"/>
      <c r="AF56" s="13"/>
      <c r="AG56" s="13"/>
    </row>
    <row r="57" spans="30:33">
      <c r="AD57" s="13"/>
      <c r="AE57" s="13"/>
      <c r="AF57" s="13"/>
      <c r="AG57" s="13"/>
    </row>
    <row r="58" spans="30:33">
      <c r="AD58" s="13"/>
      <c r="AE58" s="13"/>
      <c r="AF58" s="13"/>
      <c r="AG58" s="13"/>
    </row>
    <row r="59" spans="30:33">
      <c r="AD59" s="13"/>
      <c r="AE59" s="13"/>
      <c r="AF59" s="13"/>
      <c r="AG59" s="13"/>
    </row>
    <row r="60" spans="30:33">
      <c r="AD60" s="13"/>
      <c r="AE60" s="13"/>
      <c r="AF60" s="13"/>
      <c r="AG60" s="13"/>
    </row>
    <row r="61" spans="30:33">
      <c r="AD61" s="13"/>
      <c r="AE61" s="13"/>
      <c r="AF61" s="13"/>
      <c r="AG61" s="13"/>
    </row>
    <row r="62" spans="30:33">
      <c r="AD62" s="13"/>
      <c r="AE62" s="13"/>
      <c r="AF62" s="13"/>
      <c r="AG62" s="13"/>
    </row>
    <row r="63" spans="30:33">
      <c r="AD63" s="13"/>
      <c r="AE63" s="13"/>
      <c r="AF63" s="13"/>
      <c r="AG63" s="13"/>
    </row>
    <row r="64" spans="30:33">
      <c r="AD64" s="13"/>
      <c r="AE64" s="13"/>
      <c r="AF64" s="13"/>
      <c r="AG64" s="13"/>
    </row>
    <row r="65" spans="30:33">
      <c r="AD65" s="13"/>
      <c r="AE65" s="13"/>
      <c r="AF65" s="13"/>
      <c r="AG65" s="13"/>
    </row>
    <row r="66" spans="30:33">
      <c r="AD66" s="13"/>
      <c r="AE66" s="13"/>
      <c r="AF66" s="13"/>
      <c r="AG66" s="13"/>
    </row>
    <row r="67" spans="30:33">
      <c r="AD67" s="13"/>
      <c r="AE67" s="13"/>
      <c r="AF67" s="13"/>
      <c r="AG67" s="13"/>
    </row>
    <row r="68" spans="30:33">
      <c r="AD68" s="13"/>
      <c r="AE68" s="13"/>
      <c r="AF68" s="13"/>
      <c r="AG68" s="13"/>
    </row>
    <row r="69" spans="30:33">
      <c r="AD69" s="13"/>
      <c r="AE69" s="13"/>
      <c r="AF69" s="13"/>
      <c r="AG69" s="13"/>
    </row>
    <row r="70" spans="30:33">
      <c r="AD70" s="13"/>
      <c r="AE70" s="13"/>
      <c r="AF70" s="13"/>
      <c r="AG70" s="13"/>
    </row>
    <row r="71" spans="30:33">
      <c r="AD71" s="13"/>
      <c r="AE71" s="13"/>
      <c r="AF71" s="13"/>
      <c r="AG71" s="13"/>
    </row>
    <row r="72" spans="30:33">
      <c r="AD72" s="13"/>
      <c r="AE72" s="13"/>
      <c r="AF72" s="13"/>
      <c r="AG72" s="13"/>
    </row>
    <row r="73" spans="30:33">
      <c r="AD73" s="13"/>
      <c r="AE73" s="13"/>
      <c r="AF73" s="13"/>
      <c r="AG73" s="13"/>
    </row>
    <row r="74" spans="30:33">
      <c r="AD74" s="13"/>
      <c r="AE74" s="13"/>
      <c r="AF74" s="13"/>
      <c r="AG74" s="13"/>
    </row>
    <row r="75" spans="30:33">
      <c r="AD75" s="13"/>
      <c r="AE75" s="13"/>
      <c r="AF75" s="13"/>
      <c r="AG75" s="13"/>
    </row>
    <row r="76" spans="30:33">
      <c r="AD76" s="13"/>
      <c r="AE76" s="13"/>
      <c r="AF76" s="13"/>
      <c r="AG76" s="13"/>
    </row>
    <row r="77" spans="30:33">
      <c r="AD77" s="13"/>
      <c r="AE77" s="13"/>
      <c r="AF77" s="13"/>
      <c r="AG77" s="13"/>
    </row>
    <row r="78" spans="30:33">
      <c r="AD78" s="13"/>
      <c r="AE78" s="13"/>
      <c r="AF78" s="13"/>
      <c r="AG78" s="13"/>
    </row>
    <row r="79" spans="30:33">
      <c r="AD79" s="13"/>
      <c r="AE79" s="13"/>
      <c r="AF79" s="13"/>
      <c r="AG79" s="13"/>
    </row>
    <row r="80" spans="30:33">
      <c r="AD80" s="13"/>
      <c r="AE80" s="13"/>
      <c r="AF80" s="13"/>
      <c r="AG80" s="13"/>
    </row>
    <row r="81" spans="30:33">
      <c r="AD81" s="13"/>
      <c r="AE81" s="13"/>
      <c r="AF81" s="13"/>
      <c r="AG81" s="13"/>
    </row>
    <row r="82" spans="30:33">
      <c r="AD82" s="13"/>
      <c r="AE82" s="13"/>
      <c r="AF82" s="13"/>
      <c r="AG82" s="13"/>
    </row>
    <row r="83" spans="30:33">
      <c r="AD83" s="13"/>
      <c r="AE83" s="13"/>
      <c r="AF83" s="13"/>
      <c r="AG83" s="13"/>
    </row>
    <row r="84" spans="30:33">
      <c r="AD84" s="13"/>
      <c r="AE84" s="13"/>
      <c r="AF84" s="13"/>
      <c r="AG84" s="13"/>
    </row>
    <row r="85" spans="30:33">
      <c r="AD85" s="13"/>
      <c r="AE85" s="13"/>
      <c r="AF85" s="13"/>
      <c r="AG85" s="13"/>
    </row>
    <row r="86" spans="30:33">
      <c r="AD86" s="13"/>
      <c r="AE86" s="13"/>
      <c r="AF86" s="13"/>
      <c r="AG86" s="13"/>
    </row>
    <row r="87" spans="30:33">
      <c r="AD87" s="13"/>
      <c r="AE87" s="13"/>
      <c r="AF87" s="13"/>
      <c r="AG87" s="13"/>
    </row>
    <row r="88" spans="30:33">
      <c r="AD88" s="13"/>
      <c r="AE88" s="13"/>
      <c r="AF88" s="13"/>
      <c r="AG88" s="13"/>
    </row>
    <row r="89" spans="30:33">
      <c r="AD89" s="13"/>
      <c r="AE89" s="13"/>
      <c r="AF89" s="13"/>
      <c r="AG89" s="13"/>
    </row>
    <row r="90" spans="30:33">
      <c r="AD90" s="13"/>
      <c r="AE90" s="13"/>
      <c r="AF90" s="13"/>
      <c r="AG90" s="13"/>
    </row>
    <row r="91" spans="30:33">
      <c r="AD91" s="13"/>
      <c r="AE91" s="13"/>
      <c r="AF91" s="13"/>
      <c r="AG91" s="13"/>
    </row>
    <row r="92" spans="30:33">
      <c r="AD92" s="13"/>
      <c r="AE92" s="13"/>
      <c r="AF92" s="13"/>
      <c r="AG92" s="13"/>
    </row>
    <row r="93" spans="30:33">
      <c r="AD93" s="13"/>
      <c r="AE93" s="13"/>
      <c r="AF93" s="13"/>
      <c r="AG93" s="13"/>
    </row>
    <row r="94" spans="30:33">
      <c r="AD94" s="13"/>
      <c r="AE94" s="13"/>
      <c r="AF94" s="13"/>
      <c r="AG94" s="13"/>
    </row>
    <row r="95" spans="30:33">
      <c r="AD95" s="13"/>
      <c r="AE95" s="13"/>
      <c r="AF95" s="13"/>
      <c r="AG95" s="13"/>
    </row>
    <row r="96" spans="30:33">
      <c r="AD96" s="13"/>
      <c r="AE96" s="13"/>
      <c r="AF96" s="13"/>
      <c r="AG96" s="13"/>
    </row>
    <row r="97" spans="30:33">
      <c r="AD97" s="13"/>
      <c r="AE97" s="13"/>
      <c r="AF97" s="13"/>
      <c r="AG97" s="13"/>
    </row>
    <row r="98" spans="30:33">
      <c r="AD98" s="13"/>
      <c r="AE98" s="13"/>
      <c r="AF98" s="13"/>
      <c r="AG98" s="13"/>
    </row>
    <row r="99" spans="30:33">
      <c r="AD99" s="13"/>
      <c r="AE99" s="13"/>
      <c r="AF99" s="13"/>
      <c r="AG99" s="13"/>
    </row>
    <row r="100" spans="30:33">
      <c r="AD100" s="13" t="e">
        <v>#REF!</v>
      </c>
      <c r="AE100" s="13" t="e">
        <v>#REF!</v>
      </c>
      <c r="AF100" s="13" t="e">
        <v>#REF!</v>
      </c>
      <c r="AG100" s="13" t="e">
        <v>#REF!</v>
      </c>
    </row>
    <row r="101" spans="30:33">
      <c r="AD101" s="13" t="e">
        <v>#REF!</v>
      </c>
      <c r="AE101" s="13" t="e">
        <v>#REF!</v>
      </c>
      <c r="AF101" s="13" t="e">
        <v>#REF!</v>
      </c>
      <c r="AG101" s="13" t="e">
        <v>#REF!</v>
      </c>
    </row>
    <row r="102" spans="30:33">
      <c r="AD102" s="13" t="e">
        <v>#REF!</v>
      </c>
      <c r="AE102" s="13" t="e">
        <v>#REF!</v>
      </c>
      <c r="AF102" s="13" t="e">
        <v>#REF!</v>
      </c>
      <c r="AG102" s="13" t="e">
        <v>#REF!</v>
      </c>
    </row>
    <row r="103" spans="30:33">
      <c r="AD103" s="13" t="e">
        <v>#REF!</v>
      </c>
      <c r="AE103" s="13" t="e">
        <v>#REF!</v>
      </c>
      <c r="AF103" s="13" t="e">
        <v>#REF!</v>
      </c>
      <c r="AG103" s="13" t="e">
        <v>#REF!</v>
      </c>
    </row>
    <row r="104" spans="30:33">
      <c r="AD104" s="13" t="e">
        <v>#REF!</v>
      </c>
      <c r="AE104" s="13" t="e">
        <v>#REF!</v>
      </c>
      <c r="AF104" s="13" t="e">
        <v>#REF!</v>
      </c>
      <c r="AG104" s="13" t="e">
        <v>#REF!</v>
      </c>
    </row>
    <row r="105" spans="30:33">
      <c r="AD105" s="13" t="e">
        <v>#REF!</v>
      </c>
      <c r="AE105" s="13" t="e">
        <v>#REF!</v>
      </c>
      <c r="AF105" s="13" t="e">
        <v>#REF!</v>
      </c>
      <c r="AG105" s="13" t="e">
        <v>#REF!</v>
      </c>
    </row>
    <row r="106" spans="30:33">
      <c r="AD106" s="13" t="e">
        <v>#REF!</v>
      </c>
      <c r="AE106" s="13" t="e">
        <v>#REF!</v>
      </c>
      <c r="AF106" s="13" t="e">
        <v>#REF!</v>
      </c>
      <c r="AG106" s="13" t="e">
        <v>#REF!</v>
      </c>
    </row>
    <row r="107" spans="30:33">
      <c r="AD107" s="13" t="e">
        <v>#REF!</v>
      </c>
      <c r="AE107" s="13" t="e">
        <v>#REF!</v>
      </c>
      <c r="AF107" s="13" t="e">
        <v>#REF!</v>
      </c>
      <c r="AG107" s="13" t="e">
        <v>#REF!</v>
      </c>
    </row>
    <row r="108" spans="30:33">
      <c r="AD108" s="13" t="e">
        <v>#REF!</v>
      </c>
      <c r="AE108" s="13" t="e">
        <v>#REF!</v>
      </c>
      <c r="AF108" s="13" t="e">
        <v>#REF!</v>
      </c>
      <c r="AG108" s="13" t="e">
        <v>#REF!</v>
      </c>
    </row>
    <row r="109" spans="30:33">
      <c r="AD109" s="13" t="e">
        <v>#REF!</v>
      </c>
      <c r="AE109" s="13" t="e">
        <v>#REF!</v>
      </c>
      <c r="AF109" s="13" t="e">
        <v>#REF!</v>
      </c>
      <c r="AG109" s="13" t="e">
        <v>#REF!</v>
      </c>
    </row>
    <row r="110" spans="30:33">
      <c r="AD110" s="13" t="e">
        <v>#REF!</v>
      </c>
      <c r="AE110" s="13" t="e">
        <v>#REF!</v>
      </c>
      <c r="AF110" s="13" t="e">
        <v>#REF!</v>
      </c>
      <c r="AG110" s="13" t="e">
        <v>#REF!</v>
      </c>
    </row>
    <row r="111" spans="30:33">
      <c r="AD111" s="13" t="e">
        <v>#REF!</v>
      </c>
      <c r="AE111" s="13" t="e">
        <v>#REF!</v>
      </c>
      <c r="AF111" s="13" t="e">
        <v>#REF!</v>
      </c>
      <c r="AG111" s="13" t="e">
        <v>#REF!</v>
      </c>
    </row>
    <row r="112" spans="30:33">
      <c r="AD112" s="13" t="e">
        <v>#REF!</v>
      </c>
      <c r="AE112" s="13" t="e">
        <v>#REF!</v>
      </c>
      <c r="AF112" s="13" t="e">
        <v>#REF!</v>
      </c>
      <c r="AG112" s="13" t="e">
        <v>#REF!</v>
      </c>
    </row>
    <row r="113" spans="30:33">
      <c r="AD113" s="13" t="e">
        <v>#REF!</v>
      </c>
      <c r="AE113" s="13" t="e">
        <v>#REF!</v>
      </c>
      <c r="AF113" s="13" t="e">
        <v>#REF!</v>
      </c>
      <c r="AG113" s="13" t="e">
        <v>#REF!</v>
      </c>
    </row>
    <row r="114" spans="30:33">
      <c r="AD114" s="13" t="e">
        <v>#REF!</v>
      </c>
      <c r="AE114" s="13" t="e">
        <v>#REF!</v>
      </c>
      <c r="AF114" s="13" t="e">
        <v>#REF!</v>
      </c>
      <c r="AG114" s="13" t="e">
        <v>#REF!</v>
      </c>
    </row>
    <row r="115" spans="30:33">
      <c r="AD115" s="13" t="e">
        <v>#REF!</v>
      </c>
      <c r="AE115" s="13" t="e">
        <v>#REF!</v>
      </c>
      <c r="AF115" s="13" t="e">
        <v>#REF!</v>
      </c>
      <c r="AG115" s="13" t="e">
        <v>#REF!</v>
      </c>
    </row>
    <row r="116" spans="30:33">
      <c r="AD116" s="13" t="e">
        <v>#REF!</v>
      </c>
      <c r="AE116" s="13" t="e">
        <v>#REF!</v>
      </c>
      <c r="AF116" s="13" t="e">
        <v>#REF!</v>
      </c>
      <c r="AG116" s="13" t="e">
        <v>#REF!</v>
      </c>
    </row>
    <row r="117" spans="30:33">
      <c r="AD117" s="13" t="e">
        <v>#REF!</v>
      </c>
      <c r="AE117" s="13" t="e">
        <v>#REF!</v>
      </c>
      <c r="AF117" s="13" t="e">
        <v>#REF!</v>
      </c>
      <c r="AG117" s="13" t="e">
        <v>#REF!</v>
      </c>
    </row>
    <row r="118" spans="30:33">
      <c r="AD118" s="13" t="e">
        <v>#REF!</v>
      </c>
      <c r="AE118" s="13" t="e">
        <v>#REF!</v>
      </c>
      <c r="AF118" s="13" t="e">
        <v>#REF!</v>
      </c>
      <c r="AG118" s="13" t="e">
        <v>#REF!</v>
      </c>
    </row>
    <row r="119" spans="30:33">
      <c r="AD119" s="13" t="e">
        <v>#REF!</v>
      </c>
      <c r="AE119" s="13" t="e">
        <v>#REF!</v>
      </c>
      <c r="AF119" s="13" t="e">
        <v>#REF!</v>
      </c>
      <c r="AG119" s="13" t="e">
        <v>#REF!</v>
      </c>
    </row>
    <row r="120" spans="30:33">
      <c r="AD120" s="13" t="e">
        <v>#REF!</v>
      </c>
      <c r="AE120" s="13" t="e">
        <v>#REF!</v>
      </c>
      <c r="AF120" s="13" t="e">
        <v>#REF!</v>
      </c>
      <c r="AG120" s="13" t="e">
        <v>#REF!</v>
      </c>
    </row>
  </sheetData>
  <mergeCells count="16">
    <mergeCell ref="D6:D7"/>
    <mergeCell ref="C6:C7"/>
    <mergeCell ref="B6:B7"/>
    <mergeCell ref="A3:L3"/>
    <mergeCell ref="B5:G5"/>
    <mergeCell ref="H5:Q5"/>
    <mergeCell ref="E6:E7"/>
    <mergeCell ref="U6:AB6"/>
    <mergeCell ref="P7:Q7"/>
    <mergeCell ref="G6:G7"/>
    <mergeCell ref="F6:F7"/>
    <mergeCell ref="L6:L7"/>
    <mergeCell ref="M6:M7"/>
    <mergeCell ref="N6:O7"/>
    <mergeCell ref="H7:I7"/>
    <mergeCell ref="J7:K7"/>
  </mergeCells>
  <phoneticPr fontId="101" type="noConversion"/>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8"/>
  <sheetViews>
    <sheetView workbookViewId="0">
      <pane xSplit="1" ySplit="6" topLeftCell="AL7" activePane="bottomRight" state="frozen"/>
      <selection activeCell="K23" sqref="K23"/>
      <selection pane="topRight" activeCell="K23" sqref="K23"/>
      <selection pane="bottomLeft" activeCell="K23" sqref="K23"/>
      <selection pane="bottomRight" activeCell="AS10" sqref="AS10"/>
    </sheetView>
  </sheetViews>
  <sheetFormatPr baseColWidth="10" defaultColWidth="11.5" defaultRowHeight="13" x14ac:dyDescent="0"/>
  <cols>
    <col min="1" max="1" width="11.5" style="63"/>
    <col min="2" max="20" width="11.5" style="14"/>
    <col min="21" max="21" width="11.33203125" style="14" customWidth="1"/>
    <col min="22" max="34" width="11.5" style="14"/>
    <col min="35" max="36" width="18.83203125" style="14" customWidth="1"/>
    <col min="37" max="16384" width="11.5" style="14"/>
  </cols>
  <sheetData>
    <row r="1" spans="1:46" ht="17">
      <c r="A1" s="15" t="s">
        <v>255</v>
      </c>
    </row>
    <row r="2" spans="1:46">
      <c r="A2" s="234" t="s">
        <v>278</v>
      </c>
    </row>
    <row r="4" spans="1:46" s="42" customFormat="1" ht="15">
      <c r="A4" s="63"/>
      <c r="B4" s="358" t="s">
        <v>166</v>
      </c>
      <c r="C4" s="358"/>
      <c r="D4" s="358"/>
      <c r="E4" s="358"/>
      <c r="F4" s="358"/>
      <c r="G4" s="358"/>
      <c r="H4" s="358"/>
      <c r="I4" s="358"/>
      <c r="J4" s="358"/>
      <c r="K4" s="358"/>
      <c r="L4" s="358"/>
      <c r="M4" s="358"/>
      <c r="N4" s="358"/>
      <c r="O4" s="358"/>
      <c r="P4" s="358"/>
      <c r="Q4" s="358"/>
      <c r="R4" s="358"/>
      <c r="T4" s="42" t="s">
        <v>172</v>
      </c>
    </row>
    <row r="5" spans="1:46" s="42" customFormat="1" ht="29" customHeight="1">
      <c r="A5" s="63"/>
      <c r="B5" s="357" t="s">
        <v>275</v>
      </c>
      <c r="C5" s="357"/>
      <c r="D5" s="357"/>
      <c r="E5" s="357"/>
      <c r="F5" s="357"/>
      <c r="G5" s="357"/>
      <c r="H5" s="357"/>
      <c r="I5" s="357"/>
      <c r="J5" s="357"/>
      <c r="K5" s="357"/>
      <c r="L5" s="357"/>
      <c r="M5" s="357"/>
      <c r="N5" s="357"/>
      <c r="O5" s="223"/>
      <c r="P5" s="357" t="s">
        <v>276</v>
      </c>
      <c r="Q5" s="357"/>
      <c r="R5" s="357"/>
      <c r="S5" s="357"/>
      <c r="T5" s="357"/>
      <c r="U5" s="357"/>
      <c r="V5" s="357"/>
      <c r="W5" s="357"/>
      <c r="X5" s="357"/>
      <c r="Y5" s="357"/>
      <c r="Z5" s="357"/>
      <c r="AA5" s="357"/>
      <c r="AB5" s="357"/>
      <c r="AD5" s="357" t="s">
        <v>277</v>
      </c>
      <c r="AE5" s="357"/>
      <c r="AF5" s="357"/>
      <c r="AG5" s="357"/>
      <c r="AH5" s="357"/>
      <c r="AI5" s="357"/>
      <c r="AJ5" s="357"/>
      <c r="AK5" s="357"/>
      <c r="AL5" s="357"/>
      <c r="AM5" s="357"/>
      <c r="AN5" s="357"/>
      <c r="AO5" s="357"/>
      <c r="AP5" s="357"/>
    </row>
    <row r="6" spans="1:46" s="63" customFormat="1" ht="20" customHeight="1">
      <c r="A6" s="235" t="s">
        <v>5</v>
      </c>
      <c r="B6" s="235" t="s">
        <v>9</v>
      </c>
      <c r="C6" s="235" t="s">
        <v>121</v>
      </c>
      <c r="D6" s="235" t="s">
        <v>8</v>
      </c>
      <c r="E6" s="235" t="s">
        <v>7</v>
      </c>
      <c r="F6" s="235" t="s">
        <v>266</v>
      </c>
      <c r="G6" s="235" t="s">
        <v>267</v>
      </c>
      <c r="H6" s="235" t="s">
        <v>268</v>
      </c>
      <c r="I6" s="235" t="s">
        <v>269</v>
      </c>
      <c r="J6" s="235" t="s">
        <v>270</v>
      </c>
      <c r="K6" s="235" t="s">
        <v>271</v>
      </c>
      <c r="L6" s="235" t="s">
        <v>272</v>
      </c>
      <c r="M6" s="235" t="s">
        <v>273</v>
      </c>
      <c r="N6" s="235" t="s">
        <v>274</v>
      </c>
      <c r="P6" s="235" t="s">
        <v>9</v>
      </c>
      <c r="Q6" s="235" t="s">
        <v>121</v>
      </c>
      <c r="R6" s="235" t="s">
        <v>8</v>
      </c>
      <c r="S6" s="235" t="s">
        <v>7</v>
      </c>
      <c r="T6" s="235" t="s">
        <v>266</v>
      </c>
      <c r="U6" s="235" t="s">
        <v>267</v>
      </c>
      <c r="V6" s="235" t="s">
        <v>268</v>
      </c>
      <c r="W6" s="235" t="s">
        <v>269</v>
      </c>
      <c r="X6" s="235" t="s">
        <v>270</v>
      </c>
      <c r="Y6" s="235" t="s">
        <v>271</v>
      </c>
      <c r="Z6" s="235" t="s">
        <v>272</v>
      </c>
      <c r="AA6" s="235" t="s">
        <v>273</v>
      </c>
      <c r="AB6" s="235" t="s">
        <v>274</v>
      </c>
      <c r="AD6" s="235" t="s">
        <v>9</v>
      </c>
      <c r="AE6" s="235" t="s">
        <v>121</v>
      </c>
      <c r="AF6" s="235" t="s">
        <v>8</v>
      </c>
      <c r="AG6" s="235" t="s">
        <v>7</v>
      </c>
      <c r="AH6" s="235" t="s">
        <v>266</v>
      </c>
      <c r="AI6" s="235" t="s">
        <v>267</v>
      </c>
      <c r="AJ6" s="235" t="s">
        <v>268</v>
      </c>
      <c r="AK6" s="235" t="s">
        <v>269</v>
      </c>
      <c r="AL6" s="235" t="s">
        <v>270</v>
      </c>
      <c r="AM6" s="235" t="s">
        <v>271</v>
      </c>
      <c r="AN6" s="235" t="s">
        <v>272</v>
      </c>
      <c r="AO6" s="235" t="s">
        <v>273</v>
      </c>
      <c r="AP6" s="235" t="s">
        <v>274</v>
      </c>
      <c r="AR6" s="63" t="s">
        <v>304</v>
      </c>
      <c r="AS6" s="63" t="s">
        <v>305</v>
      </c>
      <c r="AT6" s="63" t="s">
        <v>306</v>
      </c>
    </row>
    <row r="7" spans="1:46">
      <c r="A7" s="236">
        <v>2005</v>
      </c>
      <c r="B7" s="237">
        <v>0.20474904559575099</v>
      </c>
      <c r="C7" s="237">
        <v>0.464585876719734</v>
      </c>
      <c r="D7" s="237">
        <v>0.33066507768451497</v>
      </c>
      <c r="E7" s="237">
        <v>8.3810381574474194E-2</v>
      </c>
      <c r="F7" s="238">
        <v>0.44640341909280501</v>
      </c>
      <c r="G7" s="217">
        <v>0.26726453106335801</v>
      </c>
      <c r="H7" s="217">
        <v>0.721214864016266</v>
      </c>
      <c r="I7" s="217">
        <v>1.9638112691991001</v>
      </c>
      <c r="J7" s="217">
        <v>4.8572499187439302</v>
      </c>
      <c r="K7" s="239">
        <v>4.0971315953802403</v>
      </c>
      <c r="L7" s="239">
        <v>2.20530938582074</v>
      </c>
      <c r="M7" s="239">
        <v>1.6229464233317501</v>
      </c>
      <c r="N7" s="239">
        <v>1.72546982297644</v>
      </c>
      <c r="P7" s="237">
        <v>0.15743256245353099</v>
      </c>
      <c r="Q7" s="237">
        <v>0.37407974823850199</v>
      </c>
      <c r="R7" s="237">
        <v>0.46848768930796703</v>
      </c>
      <c r="S7" s="237">
        <v>0.16449021678654599</v>
      </c>
      <c r="T7" s="238">
        <v>0.56002996841077302</v>
      </c>
      <c r="U7" s="217">
        <v>0.205501035359929</v>
      </c>
      <c r="V7" s="217">
        <v>0.5545456829323</v>
      </c>
      <c r="W7" s="217">
        <v>1.91755080489533</v>
      </c>
      <c r="X7" s="217">
        <v>6.7589635175055003</v>
      </c>
      <c r="Y7" s="239">
        <v>5.34662514311922</v>
      </c>
      <c r="Z7" s="239">
        <v>3.0387665560434298</v>
      </c>
      <c r="AA7" s="239">
        <v>2.3152375965248901</v>
      </c>
      <c r="AB7" s="239">
        <v>2.4336603735250502</v>
      </c>
      <c r="AD7" s="237">
        <v>0.12923235805355199</v>
      </c>
      <c r="AE7" s="237">
        <v>0.34940015214273101</v>
      </c>
      <c r="AF7" s="237">
        <v>0.52136748980371705</v>
      </c>
      <c r="AG7" s="237">
        <v>0.21568038346415</v>
      </c>
      <c r="AH7" s="237">
        <v>0.61604754407505002</v>
      </c>
      <c r="AI7" s="237">
        <v>0.15385712173308699</v>
      </c>
      <c r="AJ7" s="237">
        <v>0.48274123054219198</v>
      </c>
      <c r="AK7" s="237">
        <v>1.7985370521133801</v>
      </c>
      <c r="AL7" s="237">
        <v>7.59592437255845</v>
      </c>
      <c r="AM7" s="237">
        <v>7.1663616287445899</v>
      </c>
      <c r="AN7" s="237">
        <v>3.6075958996435502</v>
      </c>
      <c r="AO7" s="237">
        <v>2.7295330304549701</v>
      </c>
      <c r="AP7" s="237">
        <v>2.8394224703359598</v>
      </c>
      <c r="AR7" s="278">
        <v>0.106079978751836</v>
      </c>
      <c r="AS7" s="278">
        <v>6.28827573370601E-2</v>
      </c>
      <c r="AT7" s="278">
        <v>3.6561956167376702E-2</v>
      </c>
    </row>
    <row r="8" spans="1:46">
      <c r="A8" s="236">
        <v>2006</v>
      </c>
      <c r="B8" s="237">
        <v>0.204749045164969</v>
      </c>
      <c r="C8" s="237">
        <v>0.46458588269711099</v>
      </c>
      <c r="D8" s="237">
        <v>0.33066507213792001</v>
      </c>
      <c r="E8" s="237">
        <v>8.3810380816524699E-2</v>
      </c>
      <c r="F8" s="238">
        <v>0.44640341758413099</v>
      </c>
      <c r="G8" s="217">
        <v>0.267264558763253</v>
      </c>
      <c r="H8" s="217">
        <v>0.72121483874335701</v>
      </c>
      <c r="I8" s="217">
        <v>1.9638112632767</v>
      </c>
      <c r="J8" s="217">
        <v>4.8572491991993401</v>
      </c>
      <c r="K8" s="239">
        <v>4.0971311697869304</v>
      </c>
      <c r="L8" s="239">
        <v>2.20530946429409</v>
      </c>
      <c r="M8" s="239">
        <v>1.62294640051592</v>
      </c>
      <c r="N8" s="239">
        <v>1.7254700629800901</v>
      </c>
      <c r="P8" s="237">
        <v>0.16031535820845999</v>
      </c>
      <c r="Q8" s="237">
        <v>0.379492801104998</v>
      </c>
      <c r="R8" s="237">
        <v>0.46019184068654201</v>
      </c>
      <c r="S8" s="237">
        <v>0.160360797091499</v>
      </c>
      <c r="T8" s="238">
        <v>0.55319087802507305</v>
      </c>
      <c r="U8" s="217">
        <v>0.20926403972645699</v>
      </c>
      <c r="V8" s="217">
        <v>0.56470015648601801</v>
      </c>
      <c r="W8" s="217">
        <v>1.9179246307889699</v>
      </c>
      <c r="X8" s="217">
        <v>6.6249587600554003</v>
      </c>
      <c r="Y8" s="239">
        <v>5.2493988840198398</v>
      </c>
      <c r="Z8" s="239">
        <v>2.97391326050511</v>
      </c>
      <c r="AA8" s="239">
        <v>2.2753510501933998</v>
      </c>
      <c r="AB8" s="239">
        <v>2.42055540116537</v>
      </c>
      <c r="AD8" s="237">
        <v>0.13111917783715499</v>
      </c>
      <c r="AE8" s="237">
        <v>0.35298140144073697</v>
      </c>
      <c r="AF8" s="237">
        <v>0.51589942072210904</v>
      </c>
      <c r="AG8" s="237">
        <v>0.213116932133326</v>
      </c>
      <c r="AH8" s="237">
        <v>0.61154716161951905</v>
      </c>
      <c r="AI8" s="237">
        <v>0.15622990398574199</v>
      </c>
      <c r="AJ8" s="237">
        <v>0.48957670187331498</v>
      </c>
      <c r="AK8" s="237">
        <v>1.79693196222248</v>
      </c>
      <c r="AL8" s="237">
        <v>7.5056621898157898</v>
      </c>
      <c r="AM8" s="237">
        <v>7.0566312068026997</v>
      </c>
      <c r="AN8" s="237">
        <v>3.5495186712854698</v>
      </c>
      <c r="AO8" s="237">
        <v>2.7041379897832898</v>
      </c>
      <c r="AP8" s="237">
        <v>2.83941545387558</v>
      </c>
      <c r="AR8" s="278">
        <v>0.10479432643853499</v>
      </c>
      <c r="AS8" s="278">
        <v>6.2140984754803397E-2</v>
      </c>
      <c r="AT8" s="278">
        <v>3.6136636460570699E-2</v>
      </c>
    </row>
    <row r="9" spans="1:46">
      <c r="A9" s="236">
        <v>2007</v>
      </c>
      <c r="B9" s="237">
        <v>0.19535080922131101</v>
      </c>
      <c r="C9" s="237">
        <v>0.47139359682425702</v>
      </c>
      <c r="D9" s="237">
        <v>0.33325559395443299</v>
      </c>
      <c r="E9" s="237">
        <v>7.8162163758466394E-2</v>
      </c>
      <c r="F9" s="238">
        <v>0.45618315542976301</v>
      </c>
      <c r="G9" s="217">
        <v>0.23376681723218101</v>
      </c>
      <c r="H9" s="217">
        <v>0.70202193053117901</v>
      </c>
      <c r="I9" s="217">
        <v>2.0252069210393699</v>
      </c>
      <c r="J9" s="217">
        <v>4.9919250246330797</v>
      </c>
      <c r="K9" s="239">
        <v>4.7031653410197398</v>
      </c>
      <c r="L9" s="239">
        <v>2.2923762229759901</v>
      </c>
      <c r="M9" s="239">
        <v>1.5891276740585401</v>
      </c>
      <c r="N9" s="239">
        <v>1.56577198921796</v>
      </c>
      <c r="P9" s="237">
        <v>0.13228465955361099</v>
      </c>
      <c r="Q9" s="237">
        <v>0.34383366817187799</v>
      </c>
      <c r="R9" s="237">
        <v>0.52388167227451099</v>
      </c>
      <c r="S9" s="237">
        <v>0.18258507727130399</v>
      </c>
      <c r="T9" s="238">
        <v>0.61043610116983205</v>
      </c>
      <c r="U9" s="217">
        <v>0.15829862919885601</v>
      </c>
      <c r="V9" s="217">
        <v>0.47538443081684201</v>
      </c>
      <c r="W9" s="217">
        <v>1.97642012391871</v>
      </c>
      <c r="X9" s="217">
        <v>7.8543007169305801</v>
      </c>
      <c r="Y9" s="239">
        <v>6.9691731165878696</v>
      </c>
      <c r="Z9" s="239">
        <v>3.6505837557844099</v>
      </c>
      <c r="AA9" s="239">
        <v>2.5057265596581502</v>
      </c>
      <c r="AB9" s="239">
        <v>2.3246509632325001</v>
      </c>
      <c r="AD9" s="237">
        <v>0.107499264556633</v>
      </c>
      <c r="AE9" s="237">
        <v>0.32615455011535399</v>
      </c>
      <c r="AF9" s="237">
        <v>0.56634618532801295</v>
      </c>
      <c r="AG9" s="237">
        <v>0.23592811189442001</v>
      </c>
      <c r="AH9" s="237">
        <v>0.65932159875046403</v>
      </c>
      <c r="AI9" s="237">
        <v>0.11598770401264701</v>
      </c>
      <c r="AJ9" s="237">
        <v>0.42237952578465698</v>
      </c>
      <c r="AK9" s="237">
        <v>1.8351651405404701</v>
      </c>
      <c r="AL9" s="237">
        <v>8.4653614405214004</v>
      </c>
      <c r="AM9" s="237">
        <v>9.5372818815268801</v>
      </c>
      <c r="AN9" s="237">
        <v>4.22606059697313</v>
      </c>
      <c r="AO9" s="237">
        <v>2.90095364173651</v>
      </c>
      <c r="AP9" s="237">
        <v>2.78698214544149</v>
      </c>
      <c r="AR9" s="278">
        <v>0.11113085112710699</v>
      </c>
      <c r="AS9" s="278">
        <v>6.2837035295788504E-2</v>
      </c>
      <c r="AT9" s="278">
        <v>3.50754625101906E-2</v>
      </c>
    </row>
    <row r="10" spans="1:46">
      <c r="A10" s="236">
        <v>2008</v>
      </c>
      <c r="B10" s="237">
        <v>0.19535080982887201</v>
      </c>
      <c r="C10" s="237">
        <v>0.47139359897926703</v>
      </c>
      <c r="D10" s="237">
        <v>0.33325559119186099</v>
      </c>
      <c r="E10" s="237">
        <v>7.8162164782705199E-2</v>
      </c>
      <c r="F10" s="238">
        <v>0.456183154767348</v>
      </c>
      <c r="G10" s="217">
        <v>0.23376681011328601</v>
      </c>
      <c r="H10" s="217">
        <v>0.70202192806186503</v>
      </c>
      <c r="I10" s="217">
        <v>2.0252067870764301</v>
      </c>
      <c r="J10" s="217">
        <v>4.9919247374890103</v>
      </c>
      <c r="K10" s="239">
        <v>4.7031654844353303</v>
      </c>
      <c r="L10" s="239">
        <v>2.2923762293083798</v>
      </c>
      <c r="M10" s="239">
        <v>1.58912776466967</v>
      </c>
      <c r="N10" s="239">
        <v>1.5657720998017599</v>
      </c>
      <c r="P10" s="237">
        <v>0.12969458574078499</v>
      </c>
      <c r="Q10" s="237">
        <v>0.33880581822980699</v>
      </c>
      <c r="R10" s="237">
        <v>0.53149959602940799</v>
      </c>
      <c r="S10" s="237">
        <v>0.185218771968816</v>
      </c>
      <c r="T10" s="238">
        <v>0.61659247228349501</v>
      </c>
      <c r="U10" s="217">
        <v>0.155199200336647</v>
      </c>
      <c r="V10" s="217">
        <v>0.46607659387311401</v>
      </c>
      <c r="W10" s="217">
        <v>1.9795992526169901</v>
      </c>
      <c r="X10" s="217">
        <v>8.0101825925586301</v>
      </c>
      <c r="Y10" s="239">
        <v>7.1093487470408796</v>
      </c>
      <c r="Z10" s="239">
        <v>3.73460253400388</v>
      </c>
      <c r="AA10" s="239">
        <v>2.5369772863844902</v>
      </c>
      <c r="AB10" s="239">
        <v>2.3122915093206799</v>
      </c>
      <c r="AD10" s="237">
        <v>0.10608864498647499</v>
      </c>
      <c r="AE10" s="237">
        <v>0.32310559658330501</v>
      </c>
      <c r="AF10" s="237">
        <v>0.57080575843021997</v>
      </c>
      <c r="AG10" s="237">
        <v>0.236936712812819</v>
      </c>
      <c r="AH10" s="237">
        <v>0.66277754370198005</v>
      </c>
      <c r="AI10" s="237">
        <v>0.114468137914175</v>
      </c>
      <c r="AJ10" s="237">
        <v>0.41683408239237602</v>
      </c>
      <c r="AK10" s="237">
        <v>1.84002614231385</v>
      </c>
      <c r="AL10" s="237">
        <v>8.5622525976651094</v>
      </c>
      <c r="AM10" s="237">
        <v>9.6644476546431992</v>
      </c>
      <c r="AN10" s="237">
        <v>4.2890511729895602</v>
      </c>
      <c r="AO10" s="237">
        <v>2.9156656152616098</v>
      </c>
      <c r="AP10" s="237">
        <v>2.76722404659529</v>
      </c>
      <c r="AR10" s="278">
        <v>0.110909444656161</v>
      </c>
      <c r="AS10" s="278">
        <v>6.2385310423382502E-2</v>
      </c>
      <c r="AT10" s="278">
        <v>3.4685792560099002E-2</v>
      </c>
    </row>
    <row r="11" spans="1:46">
      <c r="A11" s="236">
        <v>2009</v>
      </c>
      <c r="B11" s="237">
        <v>0.19535081031169599</v>
      </c>
      <c r="C11" s="237">
        <v>0.47139360197396502</v>
      </c>
      <c r="D11" s="237">
        <v>0.333255587714339</v>
      </c>
      <c r="E11" s="237">
        <v>7.8162163970568799E-2</v>
      </c>
      <c r="F11" s="238">
        <v>0.45618314979798802</v>
      </c>
      <c r="G11" s="217">
        <v>0.23376681174653299</v>
      </c>
      <c r="H11" s="217">
        <v>0.70202193726422701</v>
      </c>
      <c r="I11" s="217">
        <v>2.0252070030002298</v>
      </c>
      <c r="J11" s="217">
        <v>4.99192454319149</v>
      </c>
      <c r="K11" s="239">
        <v>4.7031654519962798</v>
      </c>
      <c r="L11" s="239">
        <v>2.29237619788355</v>
      </c>
      <c r="M11" s="239">
        <v>1.58912757662627</v>
      </c>
      <c r="N11" s="239">
        <v>1.56577214447631</v>
      </c>
      <c r="P11" s="237">
        <v>0.13225398100177599</v>
      </c>
      <c r="Q11" s="237">
        <v>0.34451999617668999</v>
      </c>
      <c r="R11" s="237">
        <v>0.52322602282153396</v>
      </c>
      <c r="S11" s="237">
        <v>0.176764392898623</v>
      </c>
      <c r="T11" s="238">
        <v>0.60987088752662999</v>
      </c>
      <c r="U11" s="217">
        <v>0.15826191248237501</v>
      </c>
      <c r="V11" s="217">
        <v>0.47527418520849801</v>
      </c>
      <c r="W11" s="217">
        <v>1.99478546318574</v>
      </c>
      <c r="X11" s="217">
        <v>7.9916750856343999</v>
      </c>
      <c r="Y11" s="239">
        <v>6.9708015402687398</v>
      </c>
      <c r="Z11" s="239">
        <v>3.6515596512676298</v>
      </c>
      <c r="AA11" s="239">
        <v>2.4806143218491501</v>
      </c>
      <c r="AB11" s="239">
        <v>2.2118566008316498</v>
      </c>
      <c r="AD11" s="237">
        <v>0.107767026129724</v>
      </c>
      <c r="AE11" s="237">
        <v>0.326834315417665</v>
      </c>
      <c r="AF11" s="237">
        <v>0.56539865845261095</v>
      </c>
      <c r="AG11" s="237">
        <v>0.23145339013178601</v>
      </c>
      <c r="AH11" s="237">
        <v>0.65837922694557605</v>
      </c>
      <c r="AI11" s="237">
        <v>0.116432008273715</v>
      </c>
      <c r="AJ11" s="237">
        <v>0.42286677536671202</v>
      </c>
      <c r="AK11" s="237">
        <v>1.8495900311201601</v>
      </c>
      <c r="AL11" s="237">
        <v>8.54958983920395</v>
      </c>
      <c r="AM11" s="237">
        <v>9.5005906189432601</v>
      </c>
      <c r="AN11" s="237">
        <v>4.2199246942327298</v>
      </c>
      <c r="AO11" s="237">
        <v>2.8744500569878801</v>
      </c>
      <c r="AP11" s="237">
        <v>2.7071870637637101</v>
      </c>
      <c r="AR11" s="278">
        <v>0.10620989969444899</v>
      </c>
      <c r="AS11" s="278">
        <v>5.9065550934270197E-2</v>
      </c>
      <c r="AT11" s="278">
        <v>3.2647953330641202E-2</v>
      </c>
    </row>
    <row r="12" spans="1:46">
      <c r="A12" s="236">
        <v>2010</v>
      </c>
      <c r="B12" s="237">
        <v>0.19535081123050901</v>
      </c>
      <c r="C12" s="237">
        <v>0.47139360031788902</v>
      </c>
      <c r="D12" s="237">
        <v>0.33325558845160203</v>
      </c>
      <c r="E12" s="237">
        <v>7.8162163371971502E-2</v>
      </c>
      <c r="F12" s="238">
        <v>0.45618315073551902</v>
      </c>
      <c r="G12" s="217">
        <v>0.23376684036264</v>
      </c>
      <c r="H12" s="217">
        <v>0.70202194144877705</v>
      </c>
      <c r="I12" s="217">
        <v>2.0252067615967202</v>
      </c>
      <c r="J12" s="217">
        <v>4.9919245587396599</v>
      </c>
      <c r="K12" s="239">
        <v>4.7031648749062898</v>
      </c>
      <c r="L12" s="239">
        <v>2.2923761816017301</v>
      </c>
      <c r="M12" s="239">
        <v>1.58912777237437</v>
      </c>
      <c r="N12" s="239">
        <v>1.56577212760814</v>
      </c>
      <c r="P12" s="237">
        <v>0.12964374787029401</v>
      </c>
      <c r="Q12" s="237">
        <v>0.33938172472274503</v>
      </c>
      <c r="R12" s="237">
        <v>0.53097452740696105</v>
      </c>
      <c r="S12" s="237">
        <v>0.179977916532126</v>
      </c>
      <c r="T12" s="238">
        <v>0.61613625723403498</v>
      </c>
      <c r="U12" s="217">
        <v>0.15513838934711599</v>
      </c>
      <c r="V12" s="217">
        <v>0.46589392833982002</v>
      </c>
      <c r="W12" s="217">
        <v>1.99623765002539</v>
      </c>
      <c r="X12" s="217">
        <v>8.1358149955281895</v>
      </c>
      <c r="Y12" s="239">
        <v>7.1121550329562204</v>
      </c>
      <c r="Z12" s="239">
        <v>3.7362850176269</v>
      </c>
      <c r="AA12" s="239">
        <v>2.5142975150145301</v>
      </c>
      <c r="AB12" s="239">
        <v>2.2121682539616501</v>
      </c>
      <c r="AD12" s="237">
        <v>0.106440041518391</v>
      </c>
      <c r="AE12" s="237">
        <v>0.323754035909461</v>
      </c>
      <c r="AF12" s="237">
        <v>0.56980592257214802</v>
      </c>
      <c r="AG12" s="237">
        <v>0.23260642475993501</v>
      </c>
      <c r="AH12" s="237">
        <v>0.66172560008437797</v>
      </c>
      <c r="AI12" s="237">
        <v>0.11507079487428901</v>
      </c>
      <c r="AJ12" s="237">
        <v>0.41746806247093199</v>
      </c>
      <c r="AK12" s="237">
        <v>1.8533727841316701</v>
      </c>
      <c r="AL12" s="237">
        <v>8.6339386710291599</v>
      </c>
      <c r="AM12" s="237">
        <v>9.6134278930553503</v>
      </c>
      <c r="AN12" s="237">
        <v>4.2808542200462396</v>
      </c>
      <c r="AO12" s="237">
        <v>2.89051404456273</v>
      </c>
      <c r="AP12" s="237">
        <v>2.6940940122777999</v>
      </c>
      <c r="AR12" s="278">
        <v>0.10624535318164501</v>
      </c>
      <c r="AS12" s="278">
        <v>5.8822643835340402E-2</v>
      </c>
      <c r="AT12" s="278">
        <v>3.23991563634956E-2</v>
      </c>
    </row>
    <row r="13" spans="1:46">
      <c r="A13" s="236">
        <v>2011</v>
      </c>
      <c r="B13" s="237">
        <v>0.19535080860464399</v>
      </c>
      <c r="C13" s="237">
        <v>0.47139360618812498</v>
      </c>
      <c r="D13" s="237">
        <v>0.33325558520723098</v>
      </c>
      <c r="E13" s="237">
        <v>7.8162165065585598E-2</v>
      </c>
      <c r="F13" s="238">
        <v>0.456183153217111</v>
      </c>
      <c r="G13" s="217">
        <v>0.23376682529366999</v>
      </c>
      <c r="H13" s="217">
        <v>0.70202195690596703</v>
      </c>
      <c r="I13" s="217">
        <v>2.02520693010353</v>
      </c>
      <c r="J13" s="217">
        <v>4.9919244050377198</v>
      </c>
      <c r="K13" s="239">
        <v>4.7031651785497601</v>
      </c>
      <c r="L13" s="239">
        <v>2.2923761386088302</v>
      </c>
      <c r="M13" s="239">
        <v>1.5891276337822799</v>
      </c>
      <c r="N13" s="239">
        <v>1.56577220974553</v>
      </c>
      <c r="P13" s="237">
        <v>0.12861686093956101</v>
      </c>
      <c r="Q13" s="237">
        <v>0.33726096970859498</v>
      </c>
      <c r="R13" s="237">
        <v>0.53412216935184398</v>
      </c>
      <c r="S13" s="237">
        <v>0.18202132916817901</v>
      </c>
      <c r="T13" s="238">
        <v>0.61868600337484403</v>
      </c>
      <c r="U13" s="217">
        <v>0.15390955734811099</v>
      </c>
      <c r="V13" s="217">
        <v>0.46220366786480599</v>
      </c>
      <c r="W13" s="217">
        <v>1.99436847267738</v>
      </c>
      <c r="X13" s="217">
        <v>8.1744760876745595</v>
      </c>
      <c r="Y13" s="239">
        <v>7.1693377953159798</v>
      </c>
      <c r="Z13" s="239">
        <v>3.7705591696659502</v>
      </c>
      <c r="AA13" s="239">
        <v>2.5309555240539798</v>
      </c>
      <c r="AB13" s="239">
        <v>2.22670330448002</v>
      </c>
      <c r="AD13" s="237">
        <v>0.10529631324911599</v>
      </c>
      <c r="AE13" s="237">
        <v>0.32209847091306498</v>
      </c>
      <c r="AF13" s="237">
        <v>0.57260521583781898</v>
      </c>
      <c r="AG13" s="237">
        <v>0.234881189365061</v>
      </c>
      <c r="AH13" s="237">
        <v>0.66428804333278502</v>
      </c>
      <c r="AI13" s="237">
        <v>0.113488727598814</v>
      </c>
      <c r="AJ13" s="237">
        <v>0.41409470610030003</v>
      </c>
      <c r="AK13" s="237">
        <v>1.8501182391469499</v>
      </c>
      <c r="AL13" s="237">
        <v>8.6697766353501997</v>
      </c>
      <c r="AM13" s="237">
        <v>9.7483066625034098</v>
      </c>
      <c r="AN13" s="237">
        <v>4.3212515087511099</v>
      </c>
      <c r="AO13" s="237">
        <v>2.90918954124969</v>
      </c>
      <c r="AP13" s="237">
        <v>2.7091953950388299</v>
      </c>
      <c r="AR13" s="278">
        <v>0.10779644377273701</v>
      </c>
      <c r="AS13" s="278">
        <v>5.9874506824817E-2</v>
      </c>
      <c r="AT13" s="278">
        <v>3.3046231452357598E-2</v>
      </c>
    </row>
    <row r="14" spans="1:46">
      <c r="A14" s="236">
        <v>2012</v>
      </c>
      <c r="B14" s="237">
        <v>0.19535081043271499</v>
      </c>
      <c r="C14" s="237">
        <v>0.47139360318964502</v>
      </c>
      <c r="D14" s="237">
        <v>0.33325558637764002</v>
      </c>
      <c r="E14" s="237">
        <v>7.81621639460061E-2</v>
      </c>
      <c r="F14" s="238">
        <v>0.45618315159740502</v>
      </c>
      <c r="G14" s="217">
        <v>0.23376682099208301</v>
      </c>
      <c r="H14" s="217">
        <v>0.70202193343288699</v>
      </c>
      <c r="I14" s="217">
        <v>2.0252068478094398</v>
      </c>
      <c r="J14" s="217">
        <v>4.9919244237759797</v>
      </c>
      <c r="K14" s="239">
        <v>4.7031652635541601</v>
      </c>
      <c r="L14" s="239">
        <v>2.2923762100495901</v>
      </c>
      <c r="M14" s="239">
        <v>1.5891277004279001</v>
      </c>
      <c r="N14" s="239">
        <v>1.5657721814402601</v>
      </c>
      <c r="P14" s="237">
        <v>0.12630356257672601</v>
      </c>
      <c r="Q14" s="237">
        <v>0.33274802197494202</v>
      </c>
      <c r="R14" s="237">
        <v>0.54094841544833205</v>
      </c>
      <c r="S14" s="237">
        <v>0.18454911153465001</v>
      </c>
      <c r="T14" s="238">
        <v>0.62420374574625004</v>
      </c>
      <c r="U14" s="217">
        <v>0.15114134026016601</v>
      </c>
      <c r="V14" s="217">
        <v>0.45389047296985002</v>
      </c>
      <c r="W14" s="217">
        <v>1.99665844075204</v>
      </c>
      <c r="X14" s="217">
        <v>8.3096345731727705</v>
      </c>
      <c r="Y14" s="239">
        <v>7.3015613306566198</v>
      </c>
      <c r="Z14" s="239">
        <v>3.8498117473433302</v>
      </c>
      <c r="AA14" s="239">
        <v>2.5593625572158101</v>
      </c>
      <c r="AB14" s="239">
        <v>2.2209052625545902</v>
      </c>
      <c r="AD14" s="237">
        <v>0.104429833349636</v>
      </c>
      <c r="AE14" s="237">
        <v>0.31953222126429698</v>
      </c>
      <c r="AF14" s="237">
        <v>0.57603794538606701</v>
      </c>
      <c r="AG14" s="237">
        <v>0.23502609992524401</v>
      </c>
      <c r="AH14" s="237">
        <v>0.66665675512982403</v>
      </c>
      <c r="AI14" s="237">
        <v>0.11280542605589799</v>
      </c>
      <c r="AJ14" s="237">
        <v>0.40983488693183601</v>
      </c>
      <c r="AK14" s="237">
        <v>1.85592495346385</v>
      </c>
      <c r="AL14" s="237">
        <v>8.7436185851020998</v>
      </c>
      <c r="AM14" s="237">
        <v>9.8074021242587897</v>
      </c>
      <c r="AN14" s="237">
        <v>4.37039498201292</v>
      </c>
      <c r="AO14" s="237">
        <v>2.9173225722076701</v>
      </c>
      <c r="AP14" s="237">
        <v>2.6879729214823702</v>
      </c>
      <c r="AR14" s="278">
        <v>0.10707944952779801</v>
      </c>
      <c r="AS14" s="278">
        <v>5.9100567847142002E-2</v>
      </c>
      <c r="AT14" s="278">
        <v>3.24579620869078E-2</v>
      </c>
    </row>
    <row r="15" spans="1:46">
      <c r="A15" s="236">
        <v>2013</v>
      </c>
      <c r="B15" s="237">
        <v>0.195350808631018</v>
      </c>
      <c r="C15" s="237">
        <v>0.47139360366731298</v>
      </c>
      <c r="D15" s="237">
        <v>0.33325558770167002</v>
      </c>
      <c r="E15" s="237">
        <v>7.8162163645689897E-2</v>
      </c>
      <c r="F15" s="238">
        <v>0.45618315405652898</v>
      </c>
      <c r="G15" s="217">
        <v>0.233766835630978</v>
      </c>
      <c r="H15" s="217">
        <v>0.70202191845739104</v>
      </c>
      <c r="I15" s="217">
        <v>2.0252067618763201</v>
      </c>
      <c r="J15" s="217">
        <v>4.9919245588946701</v>
      </c>
      <c r="K15" s="239">
        <v>4.7031649707408203</v>
      </c>
      <c r="L15" s="239">
        <v>2.2923762640833298</v>
      </c>
      <c r="M15" s="239">
        <v>1.58912776699622</v>
      </c>
      <c r="N15" s="239">
        <v>1.5657721330427501</v>
      </c>
      <c r="P15" s="237">
        <v>0.12613388126511099</v>
      </c>
      <c r="Q15" s="237">
        <v>0.33240868255834499</v>
      </c>
      <c r="R15" s="237">
        <v>0.54145743617654396</v>
      </c>
      <c r="S15" s="237">
        <v>0.18479974157854501</v>
      </c>
      <c r="T15" s="238">
        <v>0.62461558011288498</v>
      </c>
      <c r="U15" s="217">
        <v>0.15093829111079199</v>
      </c>
      <c r="V15" s="217">
        <v>0.45328068815432798</v>
      </c>
      <c r="W15" s="217">
        <v>1.9966221577318899</v>
      </c>
      <c r="X15" s="217">
        <v>8.3180376638291804</v>
      </c>
      <c r="Y15" s="239">
        <v>7.3114508696327896</v>
      </c>
      <c r="Z15" s="239">
        <v>3.8557394637442202</v>
      </c>
      <c r="AA15" s="239">
        <v>2.5617330603665001</v>
      </c>
      <c r="AB15" s="239">
        <v>2.2216747392494098</v>
      </c>
      <c r="AD15" s="237">
        <v>0.10527603296315401</v>
      </c>
      <c r="AE15" s="237">
        <v>0.31981691916524002</v>
      </c>
      <c r="AF15" s="237">
        <v>0.57490704787160596</v>
      </c>
      <c r="AG15" s="237">
        <v>0.23315431121211799</v>
      </c>
      <c r="AH15" s="237">
        <v>0.66511808509331505</v>
      </c>
      <c r="AI15" s="237">
        <v>0.114355973824827</v>
      </c>
      <c r="AJ15" s="237">
        <v>0.41133036022434599</v>
      </c>
      <c r="AK15" s="237">
        <v>1.8613499870033301</v>
      </c>
      <c r="AL15" s="237">
        <v>8.7306830277882295</v>
      </c>
      <c r="AM15" s="237">
        <v>9.6734097742142406</v>
      </c>
      <c r="AN15" s="237">
        <v>4.3503910897744102</v>
      </c>
      <c r="AO15" s="237">
        <v>2.9036181433289099</v>
      </c>
      <c r="AP15" s="237">
        <v>2.6705162754165799</v>
      </c>
      <c r="AR15" s="278">
        <v>0.105650396738401</v>
      </c>
      <c r="AS15" s="278">
        <v>5.8013621733568499E-2</v>
      </c>
      <c r="AT15" s="278">
        <v>3.1724792418804701E-2</v>
      </c>
    </row>
    <row r="16" spans="1:46">
      <c r="A16" s="236">
        <v>2014</v>
      </c>
      <c r="B16" s="237">
        <v>0.19535081074646901</v>
      </c>
      <c r="C16" s="237">
        <v>0.47139359909481199</v>
      </c>
      <c r="D16" s="237">
        <v>0.33325559015871897</v>
      </c>
      <c r="E16" s="237">
        <v>7.8162163810982593E-2</v>
      </c>
      <c r="F16" s="238">
        <v>0.45618315411517202</v>
      </c>
      <c r="G16" s="217">
        <v>0.23376683941405199</v>
      </c>
      <c r="H16" s="217">
        <v>0.70202193490671005</v>
      </c>
      <c r="I16" s="217">
        <v>2.0252070023567899</v>
      </c>
      <c r="J16" s="217">
        <v>4.9919251487628999</v>
      </c>
      <c r="K16" s="239">
        <v>4.7031648961120398</v>
      </c>
      <c r="L16" s="239">
        <v>2.2923762043431299</v>
      </c>
      <c r="M16" s="239">
        <v>1.5891275917922101</v>
      </c>
      <c r="N16" s="239">
        <v>1.5657719513352999</v>
      </c>
      <c r="P16" s="237">
        <v>0.12864210456658201</v>
      </c>
      <c r="Q16" s="237">
        <v>0.33704891070659398</v>
      </c>
      <c r="R16" s="237">
        <v>0.53430898472682398</v>
      </c>
      <c r="S16" s="237">
        <v>0.184043841252437</v>
      </c>
      <c r="T16" s="238">
        <v>0.618849256480133</v>
      </c>
      <c r="U16" s="217">
        <v>0.15393976412088001</v>
      </c>
      <c r="V16" s="217">
        <v>0.46229438269394502</v>
      </c>
      <c r="W16" s="217">
        <v>1.98792305473419</v>
      </c>
      <c r="X16" s="217">
        <v>8.1255221466660892</v>
      </c>
      <c r="Y16" s="239">
        <v>7.1679212019234697</v>
      </c>
      <c r="Z16" s="239">
        <v>3.7697100724249499</v>
      </c>
      <c r="AA16" s="239">
        <v>2.5396823446049499</v>
      </c>
      <c r="AB16" s="239">
        <v>2.2650094102315599</v>
      </c>
      <c r="AD16" s="237">
        <v>0.10640492138475301</v>
      </c>
      <c r="AE16" s="237">
        <v>0.322573181717277</v>
      </c>
      <c r="AF16" s="237">
        <v>0.57102189689797</v>
      </c>
      <c r="AG16" s="237">
        <v>0.23399460714579201</v>
      </c>
      <c r="AH16" s="237">
        <v>0.66232617088629797</v>
      </c>
      <c r="AI16" s="237">
        <v>0.115362459440624</v>
      </c>
      <c r="AJ16" s="237">
        <v>0.41635216221453297</v>
      </c>
      <c r="AK16" s="237">
        <v>1.8516325501926301</v>
      </c>
      <c r="AL16" s="237">
        <v>8.6130389080729497</v>
      </c>
      <c r="AM16" s="237">
        <v>9.5887759293832406</v>
      </c>
      <c r="AN16" s="237">
        <v>4.2924963995013696</v>
      </c>
      <c r="AO16" s="237">
        <v>2.8991344586198302</v>
      </c>
      <c r="AP16" s="237">
        <v>2.7167485209717399</v>
      </c>
      <c r="AR16" s="278">
        <v>0.107738915628738</v>
      </c>
      <c r="AS16" s="278">
        <v>5.9859642218050998E-2</v>
      </c>
      <c r="AT16" s="278">
        <v>3.2993121545391302E-2</v>
      </c>
    </row>
    <row r="18" spans="30:33" ht="27" customHeight="1">
      <c r="AD18" s="307">
        <f>AVERAGE(AD7:AD16)</f>
        <v>0.11095536140285892</v>
      </c>
      <c r="AE18" s="307">
        <f t="shared" ref="AE18:AG18" si="0">AVERAGE(AE7:AE16)</f>
        <v>0.32862508446691319</v>
      </c>
      <c r="AF18" s="307">
        <f t="shared" si="0"/>
        <v>0.56041955413022793</v>
      </c>
      <c r="AG18" s="307">
        <f t="shared" si="0"/>
        <v>0.23027781628446511</v>
      </c>
    </row>
  </sheetData>
  <mergeCells count="4">
    <mergeCell ref="B5:N5"/>
    <mergeCell ref="P5:AB5"/>
    <mergeCell ref="AD5:AP5"/>
    <mergeCell ref="B4:R4"/>
  </mergeCells>
  <phoneticPr fontId="101" type="noConversion"/>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7"/>
  <sheetViews>
    <sheetView workbookViewId="0">
      <pane xSplit="1" ySplit="4" topLeftCell="B110" activePane="bottomRight" state="frozen"/>
      <selection pane="topRight" activeCell="B1" sqref="B1"/>
      <selection pane="bottomLeft" activeCell="A5" sqref="A5"/>
      <selection pane="bottomRight" activeCell="G5" sqref="G5"/>
    </sheetView>
  </sheetViews>
  <sheetFormatPr baseColWidth="10" defaultRowHeight="14" x14ac:dyDescent="0"/>
  <cols>
    <col min="1" max="1" width="14.1640625" customWidth="1"/>
    <col min="3" max="3" width="14.1640625" bestFit="1" customWidth="1"/>
    <col min="4" max="4" width="14.33203125" bestFit="1" customWidth="1"/>
    <col min="6" max="6" width="11.6640625" bestFit="1" customWidth="1"/>
    <col min="7" max="7" width="12.1640625" bestFit="1" customWidth="1"/>
    <col min="8" max="8" width="14.1640625" bestFit="1" customWidth="1"/>
    <col min="9" max="10" width="13.33203125" customWidth="1"/>
    <col min="11" max="11" width="14.1640625" customWidth="1"/>
    <col min="15" max="17" width="14.5" customWidth="1"/>
    <col min="18" max="19" width="12.6640625" customWidth="1"/>
    <col min="20" max="20" width="13.83203125" customWidth="1"/>
  </cols>
  <sheetData>
    <row r="1" spans="1:23" ht="17">
      <c r="A1" s="15" t="s">
        <v>265</v>
      </c>
      <c r="B1" s="15"/>
    </row>
    <row r="2" spans="1:23" ht="18" customHeight="1">
      <c r="A2" s="8" t="s">
        <v>260</v>
      </c>
    </row>
    <row r="3" spans="1:23" ht="15">
      <c r="C3" s="360">
        <v>2005</v>
      </c>
      <c r="D3" s="360"/>
      <c r="E3" s="360">
        <v>2010</v>
      </c>
      <c r="F3" s="360"/>
      <c r="G3" s="360">
        <v>2014</v>
      </c>
      <c r="H3" s="360"/>
      <c r="I3" s="360" t="s">
        <v>263</v>
      </c>
      <c r="J3" s="360"/>
      <c r="K3" s="360"/>
      <c r="L3" s="360" t="s">
        <v>264</v>
      </c>
      <c r="M3" s="360"/>
      <c r="N3" s="360"/>
      <c r="O3" s="360" t="s">
        <v>256</v>
      </c>
      <c r="P3" s="360"/>
      <c r="Q3" s="360"/>
      <c r="R3" s="360" t="s">
        <v>257</v>
      </c>
      <c r="S3" s="360"/>
      <c r="T3" s="360"/>
      <c r="U3" s="224">
        <v>2005</v>
      </c>
      <c r="V3" s="224">
        <v>2010</v>
      </c>
      <c r="W3" s="224">
        <v>2014</v>
      </c>
    </row>
    <row r="4" spans="1:23">
      <c r="A4" s="14" t="s">
        <v>10</v>
      </c>
      <c r="B4" s="14" t="s">
        <v>10</v>
      </c>
      <c r="C4" s="14" t="s">
        <v>11</v>
      </c>
      <c r="D4" s="14" t="s">
        <v>12</v>
      </c>
      <c r="E4" s="14" t="s">
        <v>11</v>
      </c>
      <c r="F4" s="14" t="s">
        <v>12</v>
      </c>
      <c r="G4" s="14" t="s">
        <v>11</v>
      </c>
      <c r="H4" s="14" t="s">
        <v>12</v>
      </c>
      <c r="I4" s="14" t="s">
        <v>11</v>
      </c>
      <c r="J4" s="14" t="s">
        <v>114</v>
      </c>
      <c r="K4" s="14" t="s">
        <v>12</v>
      </c>
      <c r="L4" s="14" t="s">
        <v>11</v>
      </c>
      <c r="M4" s="14" t="s">
        <v>114</v>
      </c>
      <c r="N4" s="14" t="s">
        <v>12</v>
      </c>
      <c r="O4" s="14" t="s">
        <v>11</v>
      </c>
      <c r="P4" s="14" t="s">
        <v>114</v>
      </c>
      <c r="Q4" s="14" t="s">
        <v>12</v>
      </c>
      <c r="R4" s="14" t="s">
        <v>11</v>
      </c>
      <c r="S4" s="14" t="s">
        <v>114</v>
      </c>
      <c r="T4" s="14" t="s">
        <v>12</v>
      </c>
      <c r="U4" s="359" t="s">
        <v>13</v>
      </c>
      <c r="V4" s="359"/>
      <c r="W4" s="359"/>
    </row>
    <row r="5" spans="1:23">
      <c r="A5" s="28" t="s">
        <v>94</v>
      </c>
      <c r="B5" s="28">
        <v>0</v>
      </c>
      <c r="C5" s="8">
        <v>14609.6778179378</v>
      </c>
      <c r="D5" s="8">
        <v>-549.47814941376498</v>
      </c>
      <c r="E5" s="8">
        <v>17556.328739468699</v>
      </c>
      <c r="F5" s="8">
        <v>-874.07330322331904</v>
      </c>
      <c r="G5" s="8">
        <v>14280.7972671192</v>
      </c>
      <c r="H5" s="8">
        <v>-691.40435791083496</v>
      </c>
      <c r="I5" s="11">
        <f>MacroData!B33/MacroData!B29-1</f>
        <v>-0.18657270510744883</v>
      </c>
      <c r="J5" s="11">
        <f>I$5</f>
        <v>-0.18657270510744883</v>
      </c>
      <c r="K5" s="11">
        <f>(($H5/$F5)/($G$5/$E$5))*(1+$I$5)-1</f>
        <v>-0.20898585716283469</v>
      </c>
      <c r="L5" s="16">
        <f>(1+I5)^(1/27)-1</f>
        <v>-7.6189287867693967E-3</v>
      </c>
      <c r="M5" s="16">
        <f>L$5</f>
        <v>-7.6189287867693967E-3</v>
      </c>
      <c r="N5" s="16">
        <f t="shared" ref="N5:N68" si="0">(1+K5)^(1/27)-1</f>
        <v>-8.6453540437526621E-3</v>
      </c>
      <c r="O5" s="11">
        <f>MacroData!B33/MacroData!B24-1</f>
        <v>-2.2511147302951451E-2</v>
      </c>
      <c r="P5" s="11">
        <f>O$5</f>
        <v>-2.2511147302951451E-2</v>
      </c>
      <c r="Q5" s="11">
        <f t="shared" ref="Q5:Q36" si="1">((H5/D5)/($G$5/$C$5))*(1+$O$5)-1</f>
        <v>0.25829271975941848</v>
      </c>
      <c r="R5" s="274">
        <f>(1+O5)^(1/116)-1</f>
        <v>-1.962599719236291E-4</v>
      </c>
      <c r="S5" s="274">
        <f>R$5</f>
        <v>-1.962599719236291E-4</v>
      </c>
      <c r="T5" s="16">
        <f>(1+Q5)^(1/116)-1</f>
        <v>1.9826163919327566E-3</v>
      </c>
      <c r="U5" s="11">
        <f t="shared" ref="U5:U36" si="2">D5/C$5</f>
        <v>-3.7610558991185573E-2</v>
      </c>
      <c r="V5" s="11">
        <f t="shared" ref="V5:V36" si="3">F5/E$5</f>
        <v>-4.9786792910655582E-2</v>
      </c>
      <c r="W5" s="11">
        <f t="shared" ref="W5:W36" si="4">H5/G$5</f>
        <v>-4.8414969064980558E-2</v>
      </c>
    </row>
    <row r="6" spans="1:23">
      <c r="A6" s="28" t="s">
        <v>95</v>
      </c>
      <c r="B6" s="28">
        <f>B5+1</f>
        <v>1</v>
      </c>
      <c r="C6" s="8">
        <v>14762.8006054868</v>
      </c>
      <c r="D6" s="8">
        <v>52.396869658394699</v>
      </c>
      <c r="E6" s="8">
        <v>17742.494416667701</v>
      </c>
      <c r="F6" s="8">
        <v>-874.07330322331904</v>
      </c>
      <c r="G6" s="8">
        <v>14432.031626968001</v>
      </c>
      <c r="H6" s="8">
        <v>-104.23498535084499</v>
      </c>
      <c r="I6" s="11">
        <f>((G6/E6)/($G$5/$E$5))*(1+$I$5)-1</f>
        <v>-0.18658385834421209</v>
      </c>
      <c r="J6" s="11">
        <f t="shared" ref="J6:J69" si="5">I$5</f>
        <v>-0.18657270510744883</v>
      </c>
      <c r="K6" s="11">
        <f>((H6/F6)/($G$5/$E$5))*(1+$I$5)-1</f>
        <v>-0.88074800708505774</v>
      </c>
      <c r="L6" s="16">
        <f t="shared" ref="L6:L69" si="6">(1+I6)^(1/27)-1</f>
        <v>-7.6194327510489268E-3</v>
      </c>
      <c r="M6" s="16">
        <f t="shared" ref="M6:M69" si="7">L$5</f>
        <v>-7.6189287867693967E-3</v>
      </c>
      <c r="N6" s="16">
        <f t="shared" si="0"/>
        <v>-7.573815739977241E-2</v>
      </c>
      <c r="O6" s="11">
        <f t="shared" ref="O6:O37" si="8">((G6/C6)/($G$5/$C$5))*(1+$O$5)-1</f>
        <v>-2.2405575105173048E-2</v>
      </c>
      <c r="P6" s="11">
        <f t="shared" ref="P6:P69" si="9">O$5</f>
        <v>-2.2511147302951451E-2</v>
      </c>
      <c r="Q6" s="11">
        <f t="shared" si="1"/>
        <v>-2.9893361111602479</v>
      </c>
      <c r="R6" s="274">
        <f t="shared" ref="R6:R69" si="10">(1+O6)^(1/116)-1</f>
        <v>-1.9532914000364165E-4</v>
      </c>
      <c r="S6" s="274">
        <f t="shared" ref="S6:S69" si="11">R$5</f>
        <v>-1.962599719236291E-4</v>
      </c>
      <c r="T6" s="16" t="e">
        <f t="shared" ref="T6:T69" si="12">(1+Q6)^(1/116)-1</f>
        <v>#NUM!</v>
      </c>
      <c r="U6" s="11">
        <f t="shared" si="2"/>
        <v>3.5864493598935965E-3</v>
      </c>
      <c r="V6" s="11">
        <f t="shared" si="3"/>
        <v>-4.9786792910655582E-2</v>
      </c>
      <c r="W6" s="11">
        <f t="shared" si="4"/>
        <v>-7.2989612135199678E-3</v>
      </c>
    </row>
    <row r="7" spans="1:23">
      <c r="A7" s="28" t="s">
        <v>96</v>
      </c>
      <c r="B7" s="28">
        <f t="shared" ref="B7:B70" si="13">B6+1</f>
        <v>2</v>
      </c>
      <c r="C7" s="8">
        <v>14912.9067660564</v>
      </c>
      <c r="D7" s="8">
        <v>434.67803955181301</v>
      </c>
      <c r="E7" s="8">
        <v>17924.913442492201</v>
      </c>
      <c r="F7" s="8">
        <v>-874.07330322331904</v>
      </c>
      <c r="G7" s="8">
        <v>14580.360878114099</v>
      </c>
      <c r="H7" s="8">
        <v>81.296531677761607</v>
      </c>
      <c r="I7" s="11">
        <f t="shared" ref="I7:I70" si="14">((G7/E7)/($G$5/$E$5))*(1+$I$5)-1</f>
        <v>-0.18658683363519035</v>
      </c>
      <c r="J7" s="11">
        <f t="shared" si="5"/>
        <v>-0.18657270510744883</v>
      </c>
      <c r="K7" s="11">
        <f t="shared" ref="K7:K70" si="15">((H7/F7)/($G$5/$E$5))*(1+$I$5)-1</f>
        <v>-1.0930088241199836</v>
      </c>
      <c r="L7" s="16">
        <f t="shared" si="6"/>
        <v>-7.6195671921036601E-3</v>
      </c>
      <c r="M7" s="16">
        <f t="shared" si="7"/>
        <v>-7.6189287867693967E-3</v>
      </c>
      <c r="N7" s="16">
        <f t="shared" si="0"/>
        <v>-1.9157927285489671</v>
      </c>
      <c r="O7" s="11">
        <f t="shared" si="8"/>
        <v>-2.2299203835827286E-2</v>
      </c>
      <c r="P7" s="11">
        <f t="shared" si="9"/>
        <v>-2.2511147302951451E-2</v>
      </c>
      <c r="Q7" s="11">
        <f t="shared" si="1"/>
        <v>-0.8129729962248603</v>
      </c>
      <c r="R7" s="274">
        <f t="shared" si="10"/>
        <v>-1.9439136344012731E-4</v>
      </c>
      <c r="S7" s="274">
        <f t="shared" si="11"/>
        <v>-1.962599719236291E-4</v>
      </c>
      <c r="T7" s="16">
        <f t="shared" si="12"/>
        <v>-1.4348668171833667E-2</v>
      </c>
      <c r="U7" s="11">
        <f t="shared" si="2"/>
        <v>2.9752746430733345E-2</v>
      </c>
      <c r="V7" s="11">
        <f t="shared" si="3"/>
        <v>-4.9786792910655582E-2</v>
      </c>
      <c r="W7" s="11">
        <f t="shared" si="4"/>
        <v>5.6927166009801628E-3</v>
      </c>
    </row>
    <row r="8" spans="1:23">
      <c r="A8" s="28" t="s">
        <v>97</v>
      </c>
      <c r="B8" s="28">
        <f t="shared" si="13"/>
        <v>3</v>
      </c>
      <c r="C8" s="8">
        <v>15062.1668560204</v>
      </c>
      <c r="D8" s="8">
        <v>910.28210449290202</v>
      </c>
      <c r="E8" s="8">
        <v>18108.697524628398</v>
      </c>
      <c r="F8" s="8">
        <v>-874.07330322331904</v>
      </c>
      <c r="G8" s="8">
        <v>14729.835768283599</v>
      </c>
      <c r="H8" s="8">
        <v>283.33517455924698</v>
      </c>
      <c r="I8" s="11">
        <f t="shared" si="14"/>
        <v>-0.1865878002899567</v>
      </c>
      <c r="J8" s="11">
        <f t="shared" si="5"/>
        <v>-0.18657270510744883</v>
      </c>
      <c r="K8" s="11">
        <f t="shared" si="15"/>
        <v>-1.3241549285526846</v>
      </c>
      <c r="L8" s="16">
        <f t="shared" si="6"/>
        <v>-7.6196108713237898E-3</v>
      </c>
      <c r="M8" s="16">
        <f t="shared" si="7"/>
        <v>-7.6189287867693967E-3</v>
      </c>
      <c r="N8" s="16">
        <f t="shared" si="0"/>
        <v>-1.9591349730386729</v>
      </c>
      <c r="O8" s="11">
        <f t="shared" si="8"/>
        <v>-2.2063966715113792E-2</v>
      </c>
      <c r="P8" s="11">
        <f t="shared" si="9"/>
        <v>-2.2511147302951451E-2</v>
      </c>
      <c r="Q8" s="11">
        <f t="shared" si="1"/>
        <v>-0.68873915899439686</v>
      </c>
      <c r="R8" s="274">
        <f t="shared" si="10"/>
        <v>-1.923178556320071E-4</v>
      </c>
      <c r="S8" s="274">
        <f t="shared" si="11"/>
        <v>-1.962599719236291E-4</v>
      </c>
      <c r="T8" s="16">
        <f t="shared" si="12"/>
        <v>-1.0010967110295588E-2</v>
      </c>
      <c r="U8" s="11">
        <f t="shared" si="2"/>
        <v>6.2306788406740587E-2</v>
      </c>
      <c r="V8" s="11">
        <f t="shared" si="3"/>
        <v>-4.9786792910655582E-2</v>
      </c>
      <c r="W8" s="11">
        <f t="shared" si="4"/>
        <v>1.9840291074757543E-2</v>
      </c>
    </row>
    <row r="9" spans="1:23">
      <c r="A9" s="28" t="s">
        <v>98</v>
      </c>
      <c r="B9" s="28">
        <f t="shared" si="13"/>
        <v>4</v>
      </c>
      <c r="C9" s="8">
        <v>15209.582322182199</v>
      </c>
      <c r="D9" s="8">
        <v>1200.1312255835201</v>
      </c>
      <c r="E9" s="8">
        <v>18293.7203182351</v>
      </c>
      <c r="F9" s="8">
        <v>-874.07330322331904</v>
      </c>
      <c r="G9" s="8">
        <v>14880.3201494682</v>
      </c>
      <c r="H9" s="8">
        <v>562.88220214838805</v>
      </c>
      <c r="I9" s="11">
        <f t="shared" si="14"/>
        <v>-0.18658864316001988</v>
      </c>
      <c r="J9" s="11">
        <f t="shared" si="5"/>
        <v>-0.18657270510744883</v>
      </c>
      <c r="K9" s="11">
        <f t="shared" si="15"/>
        <v>-1.6439759564085989</v>
      </c>
      <c r="L9" s="16">
        <f t="shared" si="6"/>
        <v>-7.6196489572545323E-3</v>
      </c>
      <c r="M9" s="16">
        <f t="shared" si="7"/>
        <v>-7.6189287867693967E-3</v>
      </c>
      <c r="N9" s="16">
        <f t="shared" si="0"/>
        <v>-1.983832348838503</v>
      </c>
      <c r="O9" s="11">
        <f t="shared" si="8"/>
        <v>-2.1648341603904941E-2</v>
      </c>
      <c r="P9" s="11">
        <f t="shared" si="9"/>
        <v>-2.2511147302951451E-2</v>
      </c>
      <c r="Q9" s="11">
        <f t="shared" si="1"/>
        <v>-0.53098278934840915</v>
      </c>
      <c r="R9" s="274">
        <f t="shared" si="10"/>
        <v>-1.8865551838309624E-4</v>
      </c>
      <c r="S9" s="274">
        <f t="shared" si="11"/>
        <v>-1.962599719236291E-4</v>
      </c>
      <c r="T9" s="16">
        <f t="shared" si="12"/>
        <v>-6.5056067830415731E-3</v>
      </c>
      <c r="U9" s="11">
        <f t="shared" si="2"/>
        <v>8.2146317019393539E-2</v>
      </c>
      <c r="V9" s="11">
        <f t="shared" si="3"/>
        <v>-4.9786792910655582E-2</v>
      </c>
      <c r="W9" s="11">
        <f t="shared" si="4"/>
        <v>3.9415320560876196E-2</v>
      </c>
    </row>
    <row r="10" spans="1:23">
      <c r="A10" s="28" t="s">
        <v>99</v>
      </c>
      <c r="B10" s="28">
        <f t="shared" si="13"/>
        <v>5</v>
      </c>
      <c r="C10" s="8">
        <v>15357.0502284621</v>
      </c>
      <c r="D10" s="8">
        <v>1429.47021484531</v>
      </c>
      <c r="E10" s="8">
        <v>18479.041267874101</v>
      </c>
      <c r="F10" s="8">
        <v>-874.07330322331904</v>
      </c>
      <c r="G10" s="8">
        <v>15031.030022597901</v>
      </c>
      <c r="H10" s="8">
        <v>876.30023193487705</v>
      </c>
      <c r="I10" s="11">
        <f t="shared" si="14"/>
        <v>-0.18659039080701834</v>
      </c>
      <c r="J10" s="11">
        <f t="shared" si="5"/>
        <v>-0.18657270510744883</v>
      </c>
      <c r="K10" s="11">
        <f t="shared" si="15"/>
        <v>-2.0025477405529575</v>
      </c>
      <c r="L10" s="16">
        <f t="shared" si="6"/>
        <v>-7.6197279265612927E-3</v>
      </c>
      <c r="M10" s="16">
        <f t="shared" si="7"/>
        <v>-7.6189287867693967E-3</v>
      </c>
      <c r="N10" s="16">
        <f t="shared" si="0"/>
        <v>-2.0000942452024271</v>
      </c>
      <c r="O10" s="11">
        <f t="shared" si="8"/>
        <v>-2.1229354770722741E-2</v>
      </c>
      <c r="P10" s="11">
        <f t="shared" si="9"/>
        <v>-2.2511147302951451E-2</v>
      </c>
      <c r="Q10" s="11">
        <f t="shared" si="1"/>
        <v>-0.38697552475095187</v>
      </c>
      <c r="R10" s="274">
        <f t="shared" si="10"/>
        <v>-1.8496511972343477E-4</v>
      </c>
      <c r="S10" s="274">
        <f t="shared" si="11"/>
        <v>-1.962599719236291E-4</v>
      </c>
      <c r="T10" s="16">
        <f t="shared" si="12"/>
        <v>-4.2096525435535437E-3</v>
      </c>
      <c r="U10" s="11">
        <f t="shared" si="2"/>
        <v>9.7844061495333104E-2</v>
      </c>
      <c r="V10" s="11">
        <f t="shared" si="3"/>
        <v>-4.9786792910655582E-2</v>
      </c>
      <c r="W10" s="11">
        <f t="shared" si="4"/>
        <v>6.1362136549092616E-2</v>
      </c>
    </row>
    <row r="11" spans="1:23">
      <c r="A11" s="28" t="s">
        <v>100</v>
      </c>
      <c r="B11" s="28">
        <f t="shared" si="13"/>
        <v>6</v>
      </c>
      <c r="C11" s="8">
        <v>15505.215973287901</v>
      </c>
      <c r="D11" s="8">
        <v>1649.3430175777801</v>
      </c>
      <c r="E11" s="8">
        <v>18664.224661722801</v>
      </c>
      <c r="F11" s="8">
        <v>-874.07330322331904</v>
      </c>
      <c r="G11" s="8">
        <v>15181.6122544135</v>
      </c>
      <c r="H11" s="8">
        <v>1085.4331054680599</v>
      </c>
      <c r="I11" s="11">
        <f t="shared" si="14"/>
        <v>-0.18659294773484725</v>
      </c>
      <c r="J11" s="11">
        <f t="shared" si="5"/>
        <v>-0.18657270510744883</v>
      </c>
      <c r="K11" s="11">
        <f t="shared" si="15"/>
        <v>-2.2418101328190154</v>
      </c>
      <c r="L11" s="16">
        <f t="shared" si="6"/>
        <v>-7.6198434643860447E-3</v>
      </c>
      <c r="M11" s="16">
        <f t="shared" si="7"/>
        <v>-7.6189287867693967E-3</v>
      </c>
      <c r="N11" s="16">
        <f t="shared" si="0"/>
        <v>-2.008053370128549</v>
      </c>
      <c r="O11" s="11">
        <f t="shared" si="8"/>
        <v>-2.0870640029608367E-2</v>
      </c>
      <c r="P11" s="11">
        <f t="shared" si="9"/>
        <v>-2.2511147302951451E-2</v>
      </c>
      <c r="Q11" s="11">
        <f t="shared" si="1"/>
        <v>-0.34189972040568628</v>
      </c>
      <c r="R11" s="274">
        <f t="shared" si="10"/>
        <v>-1.8180683647373019E-4</v>
      </c>
      <c r="S11" s="274">
        <f t="shared" si="11"/>
        <v>-1.962599719236291E-4</v>
      </c>
      <c r="T11" s="16">
        <f t="shared" si="12"/>
        <v>-3.6003819797654213E-3</v>
      </c>
      <c r="U11" s="11">
        <f t="shared" si="2"/>
        <v>0.11289386652679723</v>
      </c>
      <c r="V11" s="11">
        <f t="shared" si="3"/>
        <v>-4.9786792910655582E-2</v>
      </c>
      <c r="W11" s="11">
        <f t="shared" si="4"/>
        <v>7.6006478151413412E-2</v>
      </c>
    </row>
    <row r="12" spans="1:23">
      <c r="A12" s="28" t="s">
        <v>101</v>
      </c>
      <c r="B12" s="28">
        <f t="shared" si="13"/>
        <v>7</v>
      </c>
      <c r="C12" s="8">
        <v>15654.203854531999</v>
      </c>
      <c r="D12" s="8">
        <v>1854.27575683739</v>
      </c>
      <c r="E12" s="8">
        <v>18850.6229107736</v>
      </c>
      <c r="F12" s="8">
        <v>-874.07330322331904</v>
      </c>
      <c r="G12" s="8">
        <v>15333.1840732193</v>
      </c>
      <c r="H12" s="8">
        <v>1253.71362304797</v>
      </c>
      <c r="I12" s="11">
        <f t="shared" si="14"/>
        <v>-0.18659537918725189</v>
      </c>
      <c r="J12" s="11">
        <f t="shared" si="5"/>
        <v>-0.18657270510744883</v>
      </c>
      <c r="K12" s="11">
        <f t="shared" si="15"/>
        <v>-2.4343346198961324</v>
      </c>
      <c r="L12" s="16">
        <f t="shared" si="6"/>
        <v>-7.6199533327788727E-3</v>
      </c>
      <c r="M12" s="16">
        <f t="shared" si="7"/>
        <v>-7.6189287867693967E-3</v>
      </c>
      <c r="N12" s="16">
        <f t="shared" si="0"/>
        <v>-2.0134489327331586</v>
      </c>
      <c r="O12" s="11">
        <f t="shared" si="8"/>
        <v>-2.0506941598760209E-2</v>
      </c>
      <c r="P12" s="11">
        <f t="shared" si="9"/>
        <v>-2.2511147302951451E-2</v>
      </c>
      <c r="Q12" s="11">
        <f t="shared" si="1"/>
        <v>-0.32387962616591681</v>
      </c>
      <c r="R12" s="274">
        <f t="shared" si="10"/>
        <v>-1.7860584551143699E-4</v>
      </c>
      <c r="S12" s="274">
        <f t="shared" si="11"/>
        <v>-1.962599719236291E-4</v>
      </c>
      <c r="T12" s="16">
        <f t="shared" si="12"/>
        <v>-3.3683157553858756E-3</v>
      </c>
      <c r="U12" s="11">
        <f t="shared" si="2"/>
        <v>0.1269210573939355</v>
      </c>
      <c r="V12" s="11">
        <f t="shared" si="3"/>
        <v>-4.9786792910655582E-2</v>
      </c>
      <c r="W12" s="11">
        <f t="shared" si="4"/>
        <v>8.7790170226320699E-2</v>
      </c>
    </row>
    <row r="13" spans="1:23">
      <c r="A13" s="28" t="s">
        <v>102</v>
      </c>
      <c r="B13" s="28">
        <f t="shared" si="13"/>
        <v>8</v>
      </c>
      <c r="C13" s="8">
        <v>15804.2030729853</v>
      </c>
      <c r="D13" s="8">
        <v>2033.3237304679401</v>
      </c>
      <c r="E13" s="8">
        <v>19038.818533604201</v>
      </c>
      <c r="F13" s="8">
        <v>-874.07330322331904</v>
      </c>
      <c r="G13" s="8">
        <v>15486.2217955038</v>
      </c>
      <c r="H13" s="8">
        <v>1413.64807128811</v>
      </c>
      <c r="I13" s="11">
        <f t="shared" si="14"/>
        <v>-0.1865975573613301</v>
      </c>
      <c r="J13" s="11">
        <f t="shared" si="5"/>
        <v>-0.18657270510744883</v>
      </c>
      <c r="K13" s="11">
        <f t="shared" si="15"/>
        <v>-2.6173106295745736</v>
      </c>
      <c r="L13" s="16">
        <f t="shared" si="6"/>
        <v>-7.6200517567241999E-3</v>
      </c>
      <c r="M13" s="16">
        <f t="shared" si="7"/>
        <v>-7.6189287867693967E-3</v>
      </c>
      <c r="N13" s="16">
        <f t="shared" si="0"/>
        <v>-2.0179655723906187</v>
      </c>
      <c r="O13" s="11">
        <f t="shared" si="8"/>
        <v>-2.0120049049495048E-2</v>
      </c>
      <c r="P13" s="11">
        <f t="shared" si="9"/>
        <v>-2.2511147302951451E-2</v>
      </c>
      <c r="Q13" s="11">
        <f t="shared" si="1"/>
        <v>-0.30475996305663444</v>
      </c>
      <c r="R13" s="274">
        <f t="shared" si="10"/>
        <v>-1.7520201112131151E-4</v>
      </c>
      <c r="S13" s="274">
        <f t="shared" si="11"/>
        <v>-1.962599719236291E-4</v>
      </c>
      <c r="T13" s="16">
        <f t="shared" si="12"/>
        <v>-3.1286998355173345E-3</v>
      </c>
      <c r="U13" s="11">
        <f t="shared" si="2"/>
        <v>0.13917649354124839</v>
      </c>
      <c r="V13" s="11">
        <f t="shared" si="3"/>
        <v>-4.9786792910655582E-2</v>
      </c>
      <c r="W13" s="11">
        <f t="shared" si="4"/>
        <v>9.8989436293095617E-2</v>
      </c>
    </row>
    <row r="14" spans="1:23">
      <c r="A14" s="28" t="s">
        <v>103</v>
      </c>
      <c r="B14" s="28">
        <f t="shared" si="13"/>
        <v>9</v>
      </c>
      <c r="C14" s="8">
        <v>15955.5314174085</v>
      </c>
      <c r="D14" s="8">
        <v>2182.1477050787898</v>
      </c>
      <c r="E14" s="8">
        <v>19228.990733803901</v>
      </c>
      <c r="F14" s="8">
        <v>-874.07330322331904</v>
      </c>
      <c r="G14" s="8">
        <v>15640.8654628029</v>
      </c>
      <c r="H14" s="8">
        <v>1570.7120361336099</v>
      </c>
      <c r="I14" s="11">
        <f t="shared" si="14"/>
        <v>-0.18659978669384625</v>
      </c>
      <c r="J14" s="11">
        <f t="shared" si="5"/>
        <v>-0.18657270510744883</v>
      </c>
      <c r="K14" s="11">
        <f t="shared" si="15"/>
        <v>-2.7970026088069231</v>
      </c>
      <c r="L14" s="16">
        <f t="shared" si="6"/>
        <v>-7.620152492600174E-3</v>
      </c>
      <c r="M14" s="16">
        <f t="shared" si="7"/>
        <v>-7.6189287867693967E-3</v>
      </c>
      <c r="N14" s="16">
        <f t="shared" si="0"/>
        <v>-2.021945486514976</v>
      </c>
      <c r="O14" s="11">
        <f t="shared" si="8"/>
        <v>-1.972143769726642E-2</v>
      </c>
      <c r="P14" s="11">
        <f t="shared" si="9"/>
        <v>-2.2511147302951451E-2</v>
      </c>
      <c r="Q14" s="11">
        <f t="shared" si="1"/>
        <v>-0.28019903234150922</v>
      </c>
      <c r="R14" s="274">
        <f t="shared" si="10"/>
        <v>-1.7169646933956617E-4</v>
      </c>
      <c r="S14" s="274">
        <f t="shared" si="11"/>
        <v>-1.962599719236291E-4</v>
      </c>
      <c r="T14" s="16">
        <f t="shared" si="12"/>
        <v>-2.8303021127465966E-3</v>
      </c>
      <c r="U14" s="11">
        <f t="shared" si="2"/>
        <v>0.14936316408015127</v>
      </c>
      <c r="V14" s="11">
        <f t="shared" si="3"/>
        <v>-4.9786792910655582E-2</v>
      </c>
      <c r="W14" s="11">
        <f t="shared" si="4"/>
        <v>0.10998769933875424</v>
      </c>
    </row>
    <row r="15" spans="1:23">
      <c r="A15" s="28" t="s">
        <v>104</v>
      </c>
      <c r="B15" s="28">
        <f t="shared" si="13"/>
        <v>10</v>
      </c>
      <c r="C15" s="8">
        <v>16108.5690142122</v>
      </c>
      <c r="D15" s="8">
        <v>2306.6145019525002</v>
      </c>
      <c r="E15" s="8">
        <v>19421.246057549801</v>
      </c>
      <c r="F15" s="8">
        <v>-874.07330322331904</v>
      </c>
      <c r="G15" s="8">
        <v>15797.200500876999</v>
      </c>
      <c r="H15" s="8">
        <v>1721.7827148430999</v>
      </c>
      <c r="I15" s="11">
        <f t="shared" si="14"/>
        <v>-0.18660212878102067</v>
      </c>
      <c r="J15" s="11">
        <f t="shared" si="5"/>
        <v>-0.18657270510744883</v>
      </c>
      <c r="K15" s="11">
        <f t="shared" si="15"/>
        <v>-2.9698378564589589</v>
      </c>
      <c r="L15" s="16">
        <f t="shared" si="6"/>
        <v>-7.6202583237582333E-3</v>
      </c>
      <c r="M15" s="16">
        <f t="shared" si="7"/>
        <v>-7.6189287867693967E-3</v>
      </c>
      <c r="N15" s="16">
        <f t="shared" si="0"/>
        <v>-2.0254271986428307</v>
      </c>
      <c r="O15" s="11">
        <f t="shared" si="8"/>
        <v>-1.9329375431888396E-2</v>
      </c>
      <c r="P15" s="11">
        <f t="shared" si="9"/>
        <v>-2.2511147302951451E-2</v>
      </c>
      <c r="Q15" s="11">
        <f t="shared" si="1"/>
        <v>-0.25354552903326077</v>
      </c>
      <c r="R15" s="274">
        <f t="shared" si="10"/>
        <v>-1.6824990101482751E-4</v>
      </c>
      <c r="S15" s="274">
        <f t="shared" si="11"/>
        <v>-1.962599719236291E-4</v>
      </c>
      <c r="T15" s="16">
        <f t="shared" si="12"/>
        <v>-2.5176929869417108E-3</v>
      </c>
      <c r="U15" s="11">
        <f t="shared" si="2"/>
        <v>0.15788263989781026</v>
      </c>
      <c r="V15" s="11">
        <f t="shared" si="3"/>
        <v>-4.9786792910655582E-2</v>
      </c>
      <c r="W15" s="11">
        <f t="shared" si="4"/>
        <v>0.1205662879065874</v>
      </c>
    </row>
    <row r="16" spans="1:23">
      <c r="A16" s="28" t="s">
        <v>105</v>
      </c>
      <c r="B16" s="28">
        <f t="shared" si="13"/>
        <v>11</v>
      </c>
      <c r="C16" s="8">
        <v>16263.647154799401</v>
      </c>
      <c r="D16" s="8">
        <v>2416.1069335920602</v>
      </c>
      <c r="E16" s="8">
        <v>19615.7385381604</v>
      </c>
      <c r="F16" s="8">
        <v>-874.07330322331904</v>
      </c>
      <c r="G16" s="8">
        <v>15955.351262517799</v>
      </c>
      <c r="H16" s="8">
        <v>1861.39160156352</v>
      </c>
      <c r="I16" s="11">
        <f t="shared" si="14"/>
        <v>-0.18660462733960081</v>
      </c>
      <c r="J16" s="11">
        <f t="shared" si="5"/>
        <v>-0.18657270510744883</v>
      </c>
      <c r="K16" s="11">
        <f t="shared" si="15"/>
        <v>-3.1295600256904201</v>
      </c>
      <c r="L16" s="16">
        <f t="shared" si="6"/>
        <v>-7.6203712256640577E-3</v>
      </c>
      <c r="M16" s="16">
        <f t="shared" si="7"/>
        <v>-7.6189287867693967E-3</v>
      </c>
      <c r="N16" s="16">
        <f t="shared" si="0"/>
        <v>-2.0283924620314782</v>
      </c>
      <c r="O16" s="11">
        <f t="shared" si="8"/>
        <v>-1.895613910010685E-2</v>
      </c>
      <c r="P16" s="11">
        <f t="shared" si="9"/>
        <v>-2.2511147302951451E-2</v>
      </c>
      <c r="Q16" s="11">
        <f t="shared" si="1"/>
        <v>-0.22959055824592445</v>
      </c>
      <c r="R16" s="274">
        <f t="shared" si="10"/>
        <v>-1.6497009799532059E-4</v>
      </c>
      <c r="S16" s="274">
        <f t="shared" si="11"/>
        <v>-1.962599719236291E-4</v>
      </c>
      <c r="T16" s="16">
        <f t="shared" si="12"/>
        <v>-2.2460356280885607E-3</v>
      </c>
      <c r="U16" s="11">
        <f t="shared" si="2"/>
        <v>0.16537715367176392</v>
      </c>
      <c r="V16" s="11">
        <f t="shared" si="3"/>
        <v>-4.9786792910655582E-2</v>
      </c>
      <c r="W16" s="11">
        <f t="shared" si="4"/>
        <v>0.13034227478666602</v>
      </c>
    </row>
    <row r="17" spans="1:23">
      <c r="A17" s="28" t="s">
        <v>106</v>
      </c>
      <c r="B17" s="28">
        <f t="shared" si="13"/>
        <v>12</v>
      </c>
      <c r="C17" s="8">
        <v>16421.005566404001</v>
      </c>
      <c r="D17" s="8">
        <v>2519.1384277365401</v>
      </c>
      <c r="E17" s="8">
        <v>19812.7050244561</v>
      </c>
      <c r="F17" s="8">
        <v>-874.07330322331904</v>
      </c>
      <c r="G17" s="8">
        <v>16115.509895028699</v>
      </c>
      <c r="H17" s="8">
        <v>1984.8238525373399</v>
      </c>
      <c r="I17" s="11">
        <f t="shared" si="14"/>
        <v>-0.18660730234360912</v>
      </c>
      <c r="J17" s="11">
        <f t="shared" si="5"/>
        <v>-0.18657270510744883</v>
      </c>
      <c r="K17" s="11">
        <f t="shared" si="15"/>
        <v>-3.2707750109380389</v>
      </c>
      <c r="L17" s="16">
        <f t="shared" si="6"/>
        <v>-7.6204921009470628E-3</v>
      </c>
      <c r="M17" s="16">
        <f t="shared" si="7"/>
        <v>-7.6189287867693967E-3</v>
      </c>
      <c r="N17" s="16">
        <f t="shared" si="0"/>
        <v>-2.0308408813170447</v>
      </c>
      <c r="O17" s="11">
        <f t="shared" si="8"/>
        <v>-1.860396041258483E-2</v>
      </c>
      <c r="P17" s="11">
        <f t="shared" si="9"/>
        <v>-2.2511147302951451E-2</v>
      </c>
      <c r="Q17" s="11">
        <f t="shared" si="1"/>
        <v>-0.21210211295232329</v>
      </c>
      <c r="R17" s="274">
        <f t="shared" si="10"/>
        <v>-1.6187647251086901E-4</v>
      </c>
      <c r="S17" s="274">
        <f t="shared" si="11"/>
        <v>-1.962599719236291E-4</v>
      </c>
      <c r="T17" s="16">
        <f t="shared" si="12"/>
        <v>-2.0529482828165468E-3</v>
      </c>
      <c r="U17" s="11">
        <f t="shared" si="2"/>
        <v>0.17242943062327737</v>
      </c>
      <c r="V17" s="11">
        <f t="shared" si="3"/>
        <v>-4.9786792910655582E-2</v>
      </c>
      <c r="W17" s="11">
        <f t="shared" si="4"/>
        <v>0.13898550728027592</v>
      </c>
    </row>
    <row r="18" spans="1:23">
      <c r="A18" s="28" t="s">
        <v>107</v>
      </c>
      <c r="B18" s="28">
        <f t="shared" si="13"/>
        <v>13</v>
      </c>
      <c r="C18" s="8">
        <v>16580.7971427105</v>
      </c>
      <c r="D18" s="8">
        <v>2621.8029785151898</v>
      </c>
      <c r="E18" s="8">
        <v>20012.459308928101</v>
      </c>
      <c r="F18" s="8">
        <v>-874.07330322331904</v>
      </c>
      <c r="G18" s="8">
        <v>16277.931573678001</v>
      </c>
      <c r="H18" s="8">
        <v>2091.7421874994898</v>
      </c>
      <c r="I18" s="11">
        <f t="shared" si="14"/>
        <v>-0.18661015060739505</v>
      </c>
      <c r="J18" s="11">
        <f t="shared" si="5"/>
        <v>-0.18657270510744883</v>
      </c>
      <c r="K18" s="11">
        <f t="shared" si="15"/>
        <v>-3.3930969403791735</v>
      </c>
      <c r="L18" s="16">
        <f t="shared" si="6"/>
        <v>-7.6206208057324476E-3</v>
      </c>
      <c r="M18" s="16">
        <f t="shared" si="7"/>
        <v>-7.6189287867693967E-3</v>
      </c>
      <c r="N18" s="16">
        <f t="shared" si="0"/>
        <v>-2.032845986758459</v>
      </c>
      <c r="O18" s="11">
        <f t="shared" si="8"/>
        <v>-1.8266047959517473E-2</v>
      </c>
      <c r="P18" s="11">
        <f t="shared" si="9"/>
        <v>-2.2511147302951451E-2</v>
      </c>
      <c r="Q18" s="11">
        <f t="shared" si="1"/>
        <v>-0.20217415417601536</v>
      </c>
      <c r="R18" s="274">
        <f t="shared" si="10"/>
        <v>-1.5890919963612582E-4</v>
      </c>
      <c r="S18" s="274">
        <f t="shared" si="11"/>
        <v>-1.962599719236291E-4</v>
      </c>
      <c r="T18" s="16">
        <f t="shared" si="12"/>
        <v>-1.9452171912953675E-3</v>
      </c>
      <c r="U18" s="11">
        <f t="shared" si="2"/>
        <v>0.17945659111634435</v>
      </c>
      <c r="V18" s="11">
        <f t="shared" si="3"/>
        <v>-4.9786792910655582E-2</v>
      </c>
      <c r="W18" s="11">
        <f t="shared" si="4"/>
        <v>0.14647236763983887</v>
      </c>
    </row>
    <row r="19" spans="1:23">
      <c r="A19" s="28" t="s">
        <v>108</v>
      </c>
      <c r="B19" s="28">
        <f t="shared" si="13"/>
        <v>14</v>
      </c>
      <c r="C19" s="8">
        <v>16743.1110283407</v>
      </c>
      <c r="D19" s="8">
        <v>2728.2448730471601</v>
      </c>
      <c r="E19" s="8">
        <v>20215.333424143701</v>
      </c>
      <c r="F19" s="8">
        <v>-874.07330322331904</v>
      </c>
      <c r="G19" s="8">
        <v>16442.8872642149</v>
      </c>
      <c r="H19" s="8">
        <v>2185.1669921889302</v>
      </c>
      <c r="I19" s="11">
        <f t="shared" si="14"/>
        <v>-0.18661312155169518</v>
      </c>
      <c r="J19" s="11">
        <f t="shared" si="5"/>
        <v>-0.18657270510744883</v>
      </c>
      <c r="K19" s="11">
        <f t="shared" si="15"/>
        <v>-3.4999813430526632</v>
      </c>
      <c r="L19" s="16">
        <f t="shared" si="6"/>
        <v>-7.6207550545570601E-3</v>
      </c>
      <c r="M19" s="16">
        <f t="shared" si="7"/>
        <v>-7.6189287867693967E-3</v>
      </c>
      <c r="N19" s="16">
        <f t="shared" si="0"/>
        <v>-2.0345188272120689</v>
      </c>
      <c r="O19" s="11">
        <f t="shared" si="8"/>
        <v>-1.7931185612856559E-2</v>
      </c>
      <c r="P19" s="11">
        <f t="shared" si="9"/>
        <v>-2.2511147302951451E-2</v>
      </c>
      <c r="Q19" s="11">
        <f t="shared" si="1"/>
        <v>-0.19905760483175716</v>
      </c>
      <c r="R19" s="274">
        <f t="shared" si="10"/>
        <v>-1.5596970901354812E-4</v>
      </c>
      <c r="S19" s="274">
        <f t="shared" si="11"/>
        <v>-1.962599719236291E-4</v>
      </c>
      <c r="T19" s="16">
        <f t="shared" si="12"/>
        <v>-1.9116725826211489E-3</v>
      </c>
      <c r="U19" s="11">
        <f t="shared" si="2"/>
        <v>0.18674230240022227</v>
      </c>
      <c r="V19" s="11">
        <f t="shared" si="3"/>
        <v>-4.9786792910655582E-2</v>
      </c>
      <c r="W19" s="11">
        <f t="shared" si="4"/>
        <v>0.15301435566347299</v>
      </c>
    </row>
    <row r="20" spans="1:23">
      <c r="A20" s="28" t="s">
        <v>109</v>
      </c>
      <c r="B20" s="28">
        <f t="shared" si="13"/>
        <v>15</v>
      </c>
      <c r="C20" s="8">
        <v>16907.9918066383</v>
      </c>
      <c r="D20" s="8">
        <v>2841.4250488262601</v>
      </c>
      <c r="E20" s="8">
        <v>20421.630051284301</v>
      </c>
      <c r="F20" s="8">
        <v>-874.07330322331904</v>
      </c>
      <c r="G20" s="8">
        <v>16610.625149768199</v>
      </c>
      <c r="H20" s="8">
        <v>2269.6989746081699</v>
      </c>
      <c r="I20" s="11">
        <f t="shared" si="14"/>
        <v>-0.18661611285207347</v>
      </c>
      <c r="J20" s="11">
        <f t="shared" si="5"/>
        <v>-0.18657270510744883</v>
      </c>
      <c r="K20" s="11">
        <f t="shared" si="15"/>
        <v>-3.596691745367345</v>
      </c>
      <c r="L20" s="16">
        <f t="shared" si="6"/>
        <v>-7.6208902236941656E-3</v>
      </c>
      <c r="M20" s="16">
        <f t="shared" si="7"/>
        <v>-7.6189287867693967E-3</v>
      </c>
      <c r="N20" s="16">
        <f t="shared" si="0"/>
        <v>-2.0359741135841105</v>
      </c>
      <c r="O20" s="11">
        <f t="shared" si="8"/>
        <v>-1.7587347357334915E-2</v>
      </c>
      <c r="P20" s="11">
        <f t="shared" si="9"/>
        <v>-2.2511147302951451E-2</v>
      </c>
      <c r="Q20" s="11">
        <f t="shared" si="1"/>
        <v>-0.20121103801985807</v>
      </c>
      <c r="R20" s="274">
        <f t="shared" si="10"/>
        <v>-1.5295245979962679E-4</v>
      </c>
      <c r="S20" s="274">
        <f t="shared" si="11"/>
        <v>-1.962599719236291E-4</v>
      </c>
      <c r="T20" s="16">
        <f t="shared" si="12"/>
        <v>-1.9348369556413392E-3</v>
      </c>
      <c r="U20" s="11">
        <f t="shared" si="2"/>
        <v>0.19448923407041538</v>
      </c>
      <c r="V20" s="11">
        <f t="shared" si="3"/>
        <v>-4.9786792910655582E-2</v>
      </c>
      <c r="W20" s="11">
        <f t="shared" si="4"/>
        <v>0.15893363179617673</v>
      </c>
    </row>
    <row r="21" spans="1:23">
      <c r="A21" s="28" t="s">
        <v>110</v>
      </c>
      <c r="B21" s="28">
        <f t="shared" si="13"/>
        <v>16</v>
      </c>
      <c r="C21" s="8">
        <v>17075.4509347075</v>
      </c>
      <c r="D21" s="8">
        <v>2961.9030761737699</v>
      </c>
      <c r="E21" s="8">
        <v>20631.598184219099</v>
      </c>
      <c r="F21" s="8">
        <v>-874.07330322331904</v>
      </c>
      <c r="G21" s="8">
        <v>16781.350461377198</v>
      </c>
      <c r="H21" s="8">
        <v>2349.7097167984498</v>
      </c>
      <c r="I21" s="11">
        <f t="shared" si="14"/>
        <v>-0.18661899133922855</v>
      </c>
      <c r="J21" s="11">
        <f t="shared" si="5"/>
        <v>-0.18657270510744883</v>
      </c>
      <c r="K21" s="11">
        <f t="shared" si="15"/>
        <v>-3.6882295378722221</v>
      </c>
      <c r="L21" s="16">
        <f t="shared" si="6"/>
        <v>-7.6210202955451223E-3</v>
      </c>
      <c r="M21" s="16">
        <f t="shared" si="7"/>
        <v>-7.6189287867693967E-3</v>
      </c>
      <c r="N21" s="16">
        <f t="shared" si="0"/>
        <v>-2.0373042590575192</v>
      </c>
      <c r="O21" s="11">
        <f t="shared" si="8"/>
        <v>-1.7223588607031437E-2</v>
      </c>
      <c r="P21" s="11">
        <f t="shared" si="9"/>
        <v>-2.2511147302951451E-2</v>
      </c>
      <c r="Q21" s="11">
        <f t="shared" si="1"/>
        <v>-0.206689197205699</v>
      </c>
      <c r="R21" s="274">
        <f t="shared" si="10"/>
        <v>-1.4976154371337813E-4</v>
      </c>
      <c r="S21" s="274">
        <f t="shared" si="11"/>
        <v>-1.962599719236291E-4</v>
      </c>
      <c r="T21" s="16">
        <f t="shared" si="12"/>
        <v>-1.9940454619448156E-3</v>
      </c>
      <c r="U21" s="11">
        <f t="shared" si="2"/>
        <v>0.2027356874726654</v>
      </c>
      <c r="V21" s="11">
        <f t="shared" si="3"/>
        <v>-4.9786792910655582E-2</v>
      </c>
      <c r="W21" s="11">
        <f t="shared" si="4"/>
        <v>0.16453631214333778</v>
      </c>
    </row>
    <row r="22" spans="1:23">
      <c r="A22" s="28" t="s">
        <v>111</v>
      </c>
      <c r="B22" s="28">
        <f t="shared" si="13"/>
        <v>17</v>
      </c>
      <c r="C22" s="8">
        <v>17245.493679990999</v>
      </c>
      <c r="D22" s="8">
        <v>3087.5412597637501</v>
      </c>
      <c r="E22" s="8">
        <v>20845.435966488501</v>
      </c>
      <c r="F22" s="8">
        <v>-874.07330322331904</v>
      </c>
      <c r="G22" s="8">
        <v>16955.225651070999</v>
      </c>
      <c r="H22" s="8">
        <v>2428.3740234359002</v>
      </c>
      <c r="I22" s="11">
        <f t="shared" si="14"/>
        <v>-0.18662169719071964</v>
      </c>
      <c r="J22" s="11">
        <f t="shared" si="5"/>
        <v>-0.18657270510744883</v>
      </c>
      <c r="K22" s="11">
        <f t="shared" si="15"/>
        <v>-3.7782269154917705</v>
      </c>
      <c r="L22" s="16">
        <f t="shared" si="6"/>
        <v>-7.6211425668133437E-3</v>
      </c>
      <c r="M22" s="16">
        <f t="shared" si="7"/>
        <v>-7.6189287867693967E-3</v>
      </c>
      <c r="N22" s="16">
        <f t="shared" si="0"/>
        <v>-2.0385701621614944</v>
      </c>
      <c r="O22" s="11">
        <f t="shared" si="8"/>
        <v>-1.6831533145310273E-2</v>
      </c>
      <c r="P22" s="11">
        <f t="shared" si="9"/>
        <v>-2.2511147302951451E-2</v>
      </c>
      <c r="Q22" s="11">
        <f t="shared" si="1"/>
        <v>-0.21349261138008224</v>
      </c>
      <c r="R22" s="274">
        <f t="shared" si="10"/>
        <v>-1.4632371776768238E-4</v>
      </c>
      <c r="S22" s="274">
        <f t="shared" si="11"/>
        <v>-1.962599719236291E-4</v>
      </c>
      <c r="T22" s="16">
        <f t="shared" si="12"/>
        <v>-2.0681443175656344E-3</v>
      </c>
      <c r="U22" s="11">
        <f t="shared" si="2"/>
        <v>0.21133534210951996</v>
      </c>
      <c r="V22" s="11">
        <f t="shared" si="3"/>
        <v>-4.9786792910655582E-2</v>
      </c>
      <c r="W22" s="11">
        <f t="shared" si="4"/>
        <v>0.17004470955043288</v>
      </c>
    </row>
    <row r="23" spans="1:23">
      <c r="A23" s="28" t="s">
        <v>112</v>
      </c>
      <c r="B23" s="28">
        <f t="shared" si="13"/>
        <v>18</v>
      </c>
      <c r="C23" s="8">
        <v>17418.151636335198</v>
      </c>
      <c r="D23" s="8">
        <v>3212.9223632820799</v>
      </c>
      <c r="E23" s="8">
        <v>21063.304576312199</v>
      </c>
      <c r="F23" s="8">
        <v>-874.07330322331904</v>
      </c>
      <c r="G23" s="8">
        <v>17132.382378237198</v>
      </c>
      <c r="H23" s="8">
        <v>2507.7370605485798</v>
      </c>
      <c r="I23" s="11">
        <f t="shared" si="14"/>
        <v>-0.18662420754258446</v>
      </c>
      <c r="J23" s="11">
        <f t="shared" si="5"/>
        <v>-0.18657270510744883</v>
      </c>
      <c r="K23" s="11">
        <f t="shared" si="15"/>
        <v>-3.8690236888362857</v>
      </c>
      <c r="L23" s="16">
        <f t="shared" si="6"/>
        <v>-7.6212560042488997E-3</v>
      </c>
      <c r="M23" s="16">
        <f t="shared" si="7"/>
        <v>-7.6189287867693967E-3</v>
      </c>
      <c r="N23" s="16">
        <f t="shared" si="0"/>
        <v>-2.0398079081199896</v>
      </c>
      <c r="O23" s="11">
        <f t="shared" si="8"/>
        <v>-1.6406409494719165E-2</v>
      </c>
      <c r="P23" s="11">
        <f t="shared" si="9"/>
        <v>-2.2511147302951451E-2</v>
      </c>
      <c r="Q23" s="11">
        <f t="shared" si="1"/>
        <v>-0.21948408124670638</v>
      </c>
      <c r="R23" s="274">
        <f t="shared" si="10"/>
        <v>-1.4259746153610919E-4</v>
      </c>
      <c r="S23" s="274">
        <f t="shared" si="11"/>
        <v>-1.962599719236291E-4</v>
      </c>
      <c r="T23" s="16">
        <f t="shared" si="12"/>
        <v>-2.1339280661777371E-3</v>
      </c>
      <c r="U23" s="11">
        <f t="shared" si="2"/>
        <v>0.21991740018641928</v>
      </c>
      <c r="V23" s="11">
        <f t="shared" si="3"/>
        <v>-4.9786792910655582E-2</v>
      </c>
      <c r="W23" s="11">
        <f t="shared" si="4"/>
        <v>0.17560203493137705</v>
      </c>
    </row>
    <row r="24" spans="1:23">
      <c r="A24" s="28" t="s">
        <v>113</v>
      </c>
      <c r="B24" s="28">
        <f t="shared" si="13"/>
        <v>19</v>
      </c>
      <c r="C24" s="8">
        <v>17593.524837237099</v>
      </c>
      <c r="D24" s="8">
        <v>3329.7272949217199</v>
      </c>
      <c r="E24" s="8">
        <v>21285.3410845123</v>
      </c>
      <c r="F24" s="8">
        <v>-874.07330322331904</v>
      </c>
      <c r="G24" s="8">
        <v>17312.933554998799</v>
      </c>
      <c r="H24" s="8">
        <v>2589.8205566387501</v>
      </c>
      <c r="I24" s="11">
        <f t="shared" si="14"/>
        <v>-0.18662646014887252</v>
      </c>
      <c r="J24" s="11">
        <f t="shared" si="5"/>
        <v>-0.18657270510744883</v>
      </c>
      <c r="K24" s="11">
        <f t="shared" si="15"/>
        <v>-3.962932854374432</v>
      </c>
      <c r="L24" s="16">
        <f t="shared" si="6"/>
        <v>-7.621357794999728E-3</v>
      </c>
      <c r="M24" s="16">
        <f t="shared" si="7"/>
        <v>-7.6189287867693967E-3</v>
      </c>
      <c r="N24" s="16">
        <f t="shared" si="0"/>
        <v>-2.0410490163259887</v>
      </c>
      <c r="O24" s="11">
        <f t="shared" si="8"/>
        <v>-1.5948558112356959E-2</v>
      </c>
      <c r="P24" s="11">
        <f t="shared" si="9"/>
        <v>-2.2511147302951451E-2</v>
      </c>
      <c r="Q24" s="11">
        <f t="shared" si="1"/>
        <v>-0.22221241662542557</v>
      </c>
      <c r="R24" s="274">
        <f t="shared" si="10"/>
        <v>-1.3858612842798657E-4</v>
      </c>
      <c r="S24" s="274">
        <f t="shared" si="11"/>
        <v>-1.962599719236291E-4</v>
      </c>
      <c r="T24" s="16">
        <f t="shared" si="12"/>
        <v>-2.1640500700300658E-3</v>
      </c>
      <c r="U24" s="11">
        <f t="shared" si="2"/>
        <v>0.22791243834504496</v>
      </c>
      <c r="V24" s="11">
        <f t="shared" si="3"/>
        <v>-4.9786792910655582E-2</v>
      </c>
      <c r="W24" s="11">
        <f t="shared" si="4"/>
        <v>0.18134985800839554</v>
      </c>
    </row>
    <row r="25" spans="1:23">
      <c r="A25" s="28" t="s">
        <v>14</v>
      </c>
      <c r="B25" s="28">
        <f>B24+1</f>
        <v>20</v>
      </c>
      <c r="C25" s="8">
        <v>17771.8223065161</v>
      </c>
      <c r="D25" s="8">
        <v>3431.8454589845101</v>
      </c>
      <c r="E25" s="8">
        <v>21511.6602314915</v>
      </c>
      <c r="F25" s="8">
        <v>-874.07330322331904</v>
      </c>
      <c r="G25" s="8">
        <v>17496.972467478299</v>
      </c>
      <c r="H25" s="8">
        <v>2676.4890136741401</v>
      </c>
      <c r="I25" s="11">
        <f t="shared" si="14"/>
        <v>-0.18662846356209772</v>
      </c>
      <c r="J25" s="11">
        <f t="shared" si="5"/>
        <v>-0.18657270510744883</v>
      </c>
      <c r="K25" s="11">
        <f t="shared" si="15"/>
        <v>-4.0620875306047335</v>
      </c>
      <c r="L25" s="16">
        <f t="shared" si="6"/>
        <v>-7.6214483254448684E-3</v>
      </c>
      <c r="M25" s="16">
        <f t="shared" si="7"/>
        <v>-7.6189287867693967E-3</v>
      </c>
      <c r="N25" s="16">
        <f t="shared" si="0"/>
        <v>-2.0423189939407691</v>
      </c>
      <c r="O25" s="11">
        <f t="shared" si="8"/>
        <v>-1.5465488349028389E-2</v>
      </c>
      <c r="P25" s="11">
        <f t="shared" si="9"/>
        <v>-2.2511147302951451E-2</v>
      </c>
      <c r="Q25" s="11">
        <f t="shared" si="1"/>
        <v>-0.22010211861774265</v>
      </c>
      <c r="R25" s="274">
        <f t="shared" si="10"/>
        <v>-1.3435585718335474E-4</v>
      </c>
      <c r="S25" s="274">
        <f t="shared" si="11"/>
        <v>-1.962599719236291E-4</v>
      </c>
      <c r="T25" s="16">
        <f t="shared" si="12"/>
        <v>-2.14074231137662E-3</v>
      </c>
      <c r="U25" s="11">
        <f t="shared" si="2"/>
        <v>0.23490219988088179</v>
      </c>
      <c r="V25" s="11">
        <f t="shared" si="3"/>
        <v>-4.9786792910655582E-2</v>
      </c>
      <c r="W25" s="11">
        <f t="shared" si="4"/>
        <v>0.18741873885687169</v>
      </c>
    </row>
    <row r="26" spans="1:23">
      <c r="A26" s="28" t="s">
        <v>15</v>
      </c>
      <c r="B26" s="28">
        <f t="shared" si="13"/>
        <v>21</v>
      </c>
      <c r="C26" s="8">
        <v>17953.341000788601</v>
      </c>
      <c r="D26" s="8">
        <v>3520.6318359387301</v>
      </c>
      <c r="E26" s="8">
        <v>21742.3537556095</v>
      </c>
      <c r="F26" s="8">
        <v>-874.07330322331904</v>
      </c>
      <c r="G26" s="8">
        <v>17684.573523855601</v>
      </c>
      <c r="H26" s="8">
        <v>2768.95190429591</v>
      </c>
      <c r="I26" s="11">
        <f t="shared" si="14"/>
        <v>-0.18663023399407286</v>
      </c>
      <c r="J26" s="11">
        <f t="shared" si="5"/>
        <v>-0.18657270510744883</v>
      </c>
      <c r="K26" s="11">
        <f t="shared" si="15"/>
        <v>-4.1678714374207484</v>
      </c>
      <c r="L26" s="16">
        <f t="shared" si="6"/>
        <v>-7.6215283280878232E-3</v>
      </c>
      <c r="M26" s="16">
        <f t="shared" si="7"/>
        <v>-7.6189287867693967E-3</v>
      </c>
      <c r="N26" s="16">
        <f t="shared" si="0"/>
        <v>-2.0436309407224149</v>
      </c>
      <c r="O26" s="11">
        <f t="shared" si="8"/>
        <v>-1.4970336132728024E-2</v>
      </c>
      <c r="P26" s="11">
        <f t="shared" si="9"/>
        <v>-2.2511147302951451E-2</v>
      </c>
      <c r="Q26" s="11">
        <f t="shared" si="1"/>
        <v>-0.21350711407247758</v>
      </c>
      <c r="R26" s="274">
        <f t="shared" si="10"/>
        <v>-1.3002191419586584E-4</v>
      </c>
      <c r="S26" s="274">
        <f t="shared" si="11"/>
        <v>-1.962599719236291E-4</v>
      </c>
      <c r="T26" s="16">
        <f t="shared" si="12"/>
        <v>-2.0683029502580608E-3</v>
      </c>
      <c r="U26" s="11">
        <f t="shared" si="2"/>
        <v>0.24097943019770698</v>
      </c>
      <c r="V26" s="11">
        <f t="shared" si="3"/>
        <v>-4.9786792910655582E-2</v>
      </c>
      <c r="W26" s="11">
        <f t="shared" si="4"/>
        <v>0.19389336971201734</v>
      </c>
    </row>
    <row r="27" spans="1:23">
      <c r="A27" s="28" t="s">
        <v>16</v>
      </c>
      <c r="B27" s="28">
        <f t="shared" si="13"/>
        <v>22</v>
      </c>
      <c r="C27" s="8">
        <v>18138.375733671299</v>
      </c>
      <c r="D27" s="8">
        <v>3600.8732910137201</v>
      </c>
      <c r="E27" s="8">
        <v>21977.498984798</v>
      </c>
      <c r="F27" s="8">
        <v>-874.07330322331904</v>
      </c>
      <c r="G27" s="8">
        <v>17875.7994420551</v>
      </c>
      <c r="H27" s="8">
        <v>2866.7478027352599</v>
      </c>
      <c r="I27" s="11">
        <f t="shared" si="14"/>
        <v>-0.18663178583077555</v>
      </c>
      <c r="J27" s="11">
        <f t="shared" si="5"/>
        <v>-0.18657270510744883</v>
      </c>
      <c r="K27" s="11">
        <f t="shared" si="15"/>
        <v>-4.2797566720043712</v>
      </c>
      <c r="L27" s="16">
        <f t="shared" si="6"/>
        <v>-7.6215984529407477E-3</v>
      </c>
      <c r="M27" s="16">
        <f t="shared" si="7"/>
        <v>-7.6189287867693967E-3</v>
      </c>
      <c r="N27" s="16">
        <f t="shared" si="0"/>
        <v>-2.0449734235893571</v>
      </c>
      <c r="O27" s="11">
        <f t="shared" si="8"/>
        <v>-1.4476288770862489E-2</v>
      </c>
      <c r="P27" s="11">
        <f t="shared" si="9"/>
        <v>-2.2511147302951451E-2</v>
      </c>
      <c r="Q27" s="11">
        <f t="shared" si="1"/>
        <v>-0.20387429401415058</v>
      </c>
      <c r="R27" s="274">
        <f t="shared" si="10"/>
        <v>-1.2569979375853801E-4</v>
      </c>
      <c r="S27" s="274">
        <f t="shared" si="11"/>
        <v>-1.962599719236291E-4</v>
      </c>
      <c r="T27" s="16">
        <f t="shared" si="12"/>
        <v>-1.9635712486755219E-3</v>
      </c>
      <c r="U27" s="11">
        <f t="shared" si="2"/>
        <v>0.24647177958931843</v>
      </c>
      <c r="V27" s="11">
        <f t="shared" si="3"/>
        <v>-4.9786792910655582E-2</v>
      </c>
      <c r="W27" s="11">
        <f t="shared" si="4"/>
        <v>0.20074143964887725</v>
      </c>
    </row>
    <row r="28" spans="1:23">
      <c r="A28" s="28" t="s">
        <v>17</v>
      </c>
      <c r="B28" s="28">
        <f t="shared" si="13"/>
        <v>23</v>
      </c>
      <c r="C28" s="8">
        <v>18327.174466692799</v>
      </c>
      <c r="D28" s="8">
        <v>3677.34643554786</v>
      </c>
      <c r="E28" s="8">
        <v>22217.183690947</v>
      </c>
      <c r="F28" s="8">
        <v>-874.07330322331904</v>
      </c>
      <c r="G28" s="8">
        <v>18070.7221906177</v>
      </c>
      <c r="H28" s="8">
        <v>2968.5185546872099</v>
      </c>
      <c r="I28" s="11">
        <f t="shared" si="14"/>
        <v>-0.18663309907366843</v>
      </c>
      <c r="J28" s="11">
        <f t="shared" si="5"/>
        <v>-0.18657270510744883</v>
      </c>
      <c r="K28" s="11">
        <f t="shared" si="15"/>
        <v>-4.3961894124117542</v>
      </c>
      <c r="L28" s="16">
        <f t="shared" si="6"/>
        <v>-7.6216577962470167E-3</v>
      </c>
      <c r="M28" s="16">
        <f t="shared" si="7"/>
        <v>-7.6189287867693967E-3</v>
      </c>
      <c r="N28" s="16">
        <f t="shared" si="0"/>
        <v>-2.0463244330997385</v>
      </c>
      <c r="O28" s="11">
        <f t="shared" si="8"/>
        <v>-1.3993010798238781E-2</v>
      </c>
      <c r="P28" s="11">
        <f t="shared" si="9"/>
        <v>-2.2511147302951451E-2</v>
      </c>
      <c r="Q28" s="11">
        <f t="shared" si="1"/>
        <v>-0.19275526672916077</v>
      </c>
      <c r="R28" s="274">
        <f t="shared" si="10"/>
        <v>-1.2147396596351445E-4</v>
      </c>
      <c r="S28" s="274">
        <f t="shared" si="11"/>
        <v>-1.962599719236291E-4</v>
      </c>
      <c r="T28" s="16">
        <f t="shared" si="12"/>
        <v>-1.8442317389075757E-3</v>
      </c>
      <c r="U28" s="11">
        <f t="shared" si="2"/>
        <v>0.25170619649345072</v>
      </c>
      <c r="V28" s="11">
        <f t="shared" si="3"/>
        <v>-4.9786792910655582E-2</v>
      </c>
      <c r="W28" s="11">
        <f t="shared" si="4"/>
        <v>0.2078678451322932</v>
      </c>
    </row>
    <row r="29" spans="1:23">
      <c r="A29" s="28" t="s">
        <v>18</v>
      </c>
      <c r="B29" s="28">
        <f t="shared" si="13"/>
        <v>24</v>
      </c>
      <c r="C29" s="8">
        <v>18519.9353618395</v>
      </c>
      <c r="D29" s="8">
        <v>3753.1999511721401</v>
      </c>
      <c r="E29" s="8">
        <v>22461.526028780201</v>
      </c>
      <c r="F29" s="8">
        <v>-874.07330322331904</v>
      </c>
      <c r="G29" s="8">
        <v>18269.435396353601</v>
      </c>
      <c r="H29" s="8">
        <v>3070.78906249894</v>
      </c>
      <c r="I29" s="11">
        <f t="shared" si="14"/>
        <v>-0.18663429080667582</v>
      </c>
      <c r="J29" s="11">
        <f t="shared" si="5"/>
        <v>-0.18657270510744883</v>
      </c>
      <c r="K29" s="11">
        <f t="shared" si="15"/>
        <v>-4.5131939078978087</v>
      </c>
      <c r="L29" s="16">
        <f t="shared" si="6"/>
        <v>-7.6217116487995451E-3</v>
      </c>
      <c r="M29" s="16">
        <f t="shared" si="7"/>
        <v>-7.6189287867693967E-3</v>
      </c>
      <c r="N29" s="16">
        <f t="shared" si="0"/>
        <v>-2.0476378718284538</v>
      </c>
      <c r="O29" s="11">
        <f t="shared" si="8"/>
        <v>-1.3525967318215204E-2</v>
      </c>
      <c r="P29" s="11">
        <f t="shared" si="9"/>
        <v>-2.2511147302951451E-2</v>
      </c>
      <c r="Q29" s="11">
        <f t="shared" si="1"/>
        <v>-0.18182108871086677</v>
      </c>
      <c r="R29" s="274">
        <f t="shared" si="10"/>
        <v>-1.1739204470628817E-4</v>
      </c>
      <c r="S29" s="274">
        <f t="shared" si="11"/>
        <v>-1.962599719236291E-4</v>
      </c>
      <c r="T29" s="16">
        <f t="shared" si="12"/>
        <v>-1.7284549149843009E-3</v>
      </c>
      <c r="U29" s="11">
        <f t="shared" si="2"/>
        <v>0.25689820117483708</v>
      </c>
      <c r="V29" s="11">
        <f t="shared" si="3"/>
        <v>-4.9786792910655582E-2</v>
      </c>
      <c r="W29" s="11">
        <f t="shared" si="4"/>
        <v>0.21502924557085293</v>
      </c>
    </row>
    <row r="30" spans="1:23">
      <c r="A30" s="28" t="s">
        <v>19</v>
      </c>
      <c r="B30" s="28">
        <f t="shared" si="13"/>
        <v>25</v>
      </c>
      <c r="C30" s="8">
        <v>18716.825167315001</v>
      </c>
      <c r="D30" s="8">
        <v>3830.9541015617701</v>
      </c>
      <c r="E30" s="8">
        <v>22710.708651221201</v>
      </c>
      <c r="F30" s="8">
        <v>-874.07330322331904</v>
      </c>
      <c r="G30" s="8">
        <v>18472.084014138301</v>
      </c>
      <c r="H30" s="8">
        <v>3169.8720703116701</v>
      </c>
      <c r="I30" s="11">
        <f t="shared" si="14"/>
        <v>-0.18663552311080722</v>
      </c>
      <c r="J30" s="11">
        <f t="shared" si="5"/>
        <v>-0.18657270510744883</v>
      </c>
      <c r="K30" s="11">
        <f t="shared" si="15"/>
        <v>-4.6265516841367926</v>
      </c>
      <c r="L30" s="16">
        <f t="shared" si="6"/>
        <v>-7.6217673347777071E-3</v>
      </c>
      <c r="M30" s="16">
        <f t="shared" si="7"/>
        <v>-7.6189287867693967E-3</v>
      </c>
      <c r="N30" s="16">
        <f t="shared" si="0"/>
        <v>-2.0488708004254392</v>
      </c>
      <c r="O30" s="11">
        <f t="shared" si="8"/>
        <v>-1.3076001232799395E-2</v>
      </c>
      <c r="P30" s="11">
        <f t="shared" si="9"/>
        <v>-2.2511147302951451E-2</v>
      </c>
      <c r="Q30" s="11">
        <f t="shared" si="1"/>
        <v>-0.1725632901698283</v>
      </c>
      <c r="R30" s="274">
        <f t="shared" si="10"/>
        <v>-1.1346119016886203E-4</v>
      </c>
      <c r="S30" s="274">
        <f t="shared" si="11"/>
        <v>-1.962599719236291E-4</v>
      </c>
      <c r="T30" s="16">
        <f t="shared" si="12"/>
        <v>-1.6316214065109635E-3</v>
      </c>
      <c r="U30" s="11">
        <f t="shared" si="2"/>
        <v>0.26222030008479141</v>
      </c>
      <c r="V30" s="11">
        <f t="shared" si="3"/>
        <v>-4.9786792910655582E-2</v>
      </c>
      <c r="W30" s="11">
        <f t="shared" si="4"/>
        <v>0.22196744418535633</v>
      </c>
    </row>
    <row r="31" spans="1:23">
      <c r="A31" s="28" t="s">
        <v>20</v>
      </c>
      <c r="B31" s="28">
        <f t="shared" si="13"/>
        <v>26</v>
      </c>
      <c r="C31" s="8">
        <v>18917.985587122501</v>
      </c>
      <c r="D31" s="8">
        <v>3914.3515625008899</v>
      </c>
      <c r="E31" s="8">
        <v>22964.9837602115</v>
      </c>
      <c r="F31" s="8">
        <v>-874.07330322331904</v>
      </c>
      <c r="G31" s="8">
        <v>18678.870662027901</v>
      </c>
      <c r="H31" s="8">
        <v>3263.23071289269</v>
      </c>
      <c r="I31" s="11">
        <f t="shared" si="14"/>
        <v>-0.18663690334533756</v>
      </c>
      <c r="J31" s="11">
        <f t="shared" si="5"/>
        <v>-0.18657270510744883</v>
      </c>
      <c r="K31" s="11">
        <f t="shared" si="15"/>
        <v>-4.7333603928073709</v>
      </c>
      <c r="L31" s="16">
        <f t="shared" si="6"/>
        <v>-7.6218297056054318E-3</v>
      </c>
      <c r="M31" s="16">
        <f t="shared" si="7"/>
        <v>-7.6189287867693967E-3</v>
      </c>
      <c r="N31" s="16">
        <f t="shared" si="0"/>
        <v>-2.0499990007545748</v>
      </c>
      <c r="O31" s="11">
        <f t="shared" si="8"/>
        <v>-1.2639559356200758E-2</v>
      </c>
      <c r="P31" s="11">
        <f t="shared" si="9"/>
        <v>-2.2511147302951451E-2</v>
      </c>
      <c r="Q31" s="11">
        <f t="shared" si="1"/>
        <v>-0.1663419477274074</v>
      </c>
      <c r="R31" s="274">
        <f t="shared" si="10"/>
        <v>-1.0965017870934179E-4</v>
      </c>
      <c r="S31" s="274">
        <f t="shared" si="11"/>
        <v>-1.962599719236291E-4</v>
      </c>
      <c r="T31" s="16">
        <f t="shared" si="12"/>
        <v>-1.5671497877379759E-3</v>
      </c>
      <c r="U31" s="11">
        <f t="shared" si="2"/>
        <v>0.26792867106862817</v>
      </c>
      <c r="V31" s="11">
        <f t="shared" si="3"/>
        <v>-4.9786792910655582E-2</v>
      </c>
      <c r="W31" s="11">
        <f t="shared" si="4"/>
        <v>0.22850479926678258</v>
      </c>
    </row>
    <row r="32" spans="1:23">
      <c r="A32" s="28" t="s">
        <v>21</v>
      </c>
      <c r="B32" s="28">
        <f t="shared" si="13"/>
        <v>27</v>
      </c>
      <c r="C32" s="8">
        <v>19123.514820336499</v>
      </c>
      <c r="D32" s="8">
        <v>4005.6452636722802</v>
      </c>
      <c r="E32" s="8">
        <v>23224.658773862699</v>
      </c>
      <c r="F32" s="8">
        <v>-874.07330322331904</v>
      </c>
      <c r="G32" s="8">
        <v>18890.043812016</v>
      </c>
      <c r="H32" s="8">
        <v>3350.5520019523001</v>
      </c>
      <c r="I32" s="11">
        <f t="shared" si="14"/>
        <v>-0.18663849334786131</v>
      </c>
      <c r="J32" s="11">
        <f t="shared" si="5"/>
        <v>-0.18657270510744883</v>
      </c>
      <c r="K32" s="11">
        <f t="shared" si="15"/>
        <v>-4.8332619537776189</v>
      </c>
      <c r="L32" s="16">
        <f t="shared" si="6"/>
        <v>-7.6219015556755476E-3</v>
      </c>
      <c r="M32" s="16">
        <f t="shared" si="7"/>
        <v>-7.6189287867693967E-3</v>
      </c>
      <c r="N32" s="16">
        <f t="shared" si="0"/>
        <v>-2.0510264561288793</v>
      </c>
      <c r="O32" s="11">
        <f t="shared" si="8"/>
        <v>-1.2208586549800171E-2</v>
      </c>
      <c r="P32" s="11">
        <f t="shared" si="9"/>
        <v>-2.2511147302951451E-2</v>
      </c>
      <c r="Q32" s="11">
        <f t="shared" si="1"/>
        <v>-0.16354250872072407</v>
      </c>
      <c r="R32" s="274">
        <f t="shared" si="10"/>
        <v>-1.0588856162518923E-4</v>
      </c>
      <c r="S32" s="274">
        <f t="shared" si="11"/>
        <v>-1.962599719236291E-4</v>
      </c>
      <c r="T32" s="16">
        <f t="shared" si="12"/>
        <v>-1.5382947237280176E-3</v>
      </c>
      <c r="U32" s="11">
        <f t="shared" si="2"/>
        <v>0.27417752215960156</v>
      </c>
      <c r="V32" s="11">
        <f t="shared" si="3"/>
        <v>-4.9786792910655582E-2</v>
      </c>
      <c r="W32" s="11">
        <f t="shared" si="4"/>
        <v>0.23461939409130703</v>
      </c>
    </row>
    <row r="33" spans="1:23">
      <c r="A33" s="28" t="s">
        <v>22</v>
      </c>
      <c r="B33" s="28">
        <f t="shared" si="13"/>
        <v>28</v>
      </c>
      <c r="C33" s="8">
        <v>19333.485230845701</v>
      </c>
      <c r="D33" s="8">
        <v>4104.9536132794901</v>
      </c>
      <c r="E33" s="8">
        <v>23490.0553950166</v>
      </c>
      <c r="F33" s="8">
        <v>-874.07330322331904</v>
      </c>
      <c r="G33" s="8">
        <v>19105.870087155799</v>
      </c>
      <c r="H33" s="8">
        <v>3433.5495605470001</v>
      </c>
      <c r="I33" s="11">
        <f t="shared" si="14"/>
        <v>-0.1866400737876438</v>
      </c>
      <c r="J33" s="11">
        <f t="shared" si="5"/>
        <v>-0.18657270510744883</v>
      </c>
      <c r="K33" s="11">
        <f t="shared" si="15"/>
        <v>-4.9282168696935962</v>
      </c>
      <c r="L33" s="16">
        <f t="shared" si="6"/>
        <v>-7.6219729737523334E-3</v>
      </c>
      <c r="M33" s="16">
        <f t="shared" si="7"/>
        <v>-7.6189287867693967E-3</v>
      </c>
      <c r="N33" s="16">
        <f t="shared" si="0"/>
        <v>-2.0519794088083994</v>
      </c>
      <c r="O33" s="11">
        <f t="shared" si="8"/>
        <v>-1.1773108643245656E-2</v>
      </c>
      <c r="P33" s="11">
        <f t="shared" si="9"/>
        <v>-2.2511147302951451E-2</v>
      </c>
      <c r="Q33" s="11">
        <f t="shared" si="1"/>
        <v>-0.16355947717589003</v>
      </c>
      <c r="R33" s="274">
        <f t="shared" si="10"/>
        <v>-1.0208927540511503E-4</v>
      </c>
      <c r="S33" s="274">
        <f t="shared" si="11"/>
        <v>-1.962599719236291E-4</v>
      </c>
      <c r="T33" s="16">
        <f t="shared" si="12"/>
        <v>-1.5384693365860791E-3</v>
      </c>
      <c r="U33" s="11">
        <f t="shared" si="2"/>
        <v>0.28097495813627166</v>
      </c>
      <c r="V33" s="11">
        <f t="shared" si="3"/>
        <v>-4.9786792910655582E-2</v>
      </c>
      <c r="W33" s="11">
        <f t="shared" si="4"/>
        <v>0.24043122357409072</v>
      </c>
    </row>
    <row r="34" spans="1:23">
      <c r="A34" s="28" t="s">
        <v>23</v>
      </c>
      <c r="B34" s="28">
        <f t="shared" si="13"/>
        <v>29</v>
      </c>
      <c r="C34" s="8">
        <v>19547.9715916565</v>
      </c>
      <c r="D34" s="8">
        <v>4210.91943359586</v>
      </c>
      <c r="E34" s="8">
        <v>23761.4856357805</v>
      </c>
      <c r="F34" s="8">
        <v>-874.07330322331904</v>
      </c>
      <c r="G34" s="8">
        <v>19326.606995981299</v>
      </c>
      <c r="H34" s="8">
        <v>3514.4377441402798</v>
      </c>
      <c r="I34" s="11">
        <f t="shared" si="14"/>
        <v>-0.186641486829905</v>
      </c>
      <c r="J34" s="11">
        <f t="shared" si="5"/>
        <v>-0.18657270510744883</v>
      </c>
      <c r="K34" s="11">
        <f t="shared" si="15"/>
        <v>-5.0207585155172181</v>
      </c>
      <c r="L34" s="16">
        <f t="shared" si="6"/>
        <v>-7.6220368274598771E-3</v>
      </c>
      <c r="M34" s="16">
        <f t="shared" si="7"/>
        <v>-7.6189287867693967E-3</v>
      </c>
      <c r="N34" s="16">
        <f t="shared" si="0"/>
        <v>-2.052887033792155</v>
      </c>
      <c r="O34" s="11">
        <f t="shared" si="8"/>
        <v>-1.1324176215844806E-2</v>
      </c>
      <c r="P34" s="11">
        <f t="shared" si="9"/>
        <v>-2.2511147302951451E-2</v>
      </c>
      <c r="Q34" s="11">
        <f t="shared" si="1"/>
        <v>-0.16539896211680105</v>
      </c>
      <c r="R34" s="274">
        <f t="shared" si="10"/>
        <v>-9.8174343578949497E-5</v>
      </c>
      <c r="S34" s="274">
        <f t="shared" si="11"/>
        <v>-1.962599719236291E-4</v>
      </c>
      <c r="T34" s="16">
        <f t="shared" si="12"/>
        <v>-1.5574193002992898E-3</v>
      </c>
      <c r="U34" s="11">
        <f t="shared" si="2"/>
        <v>0.28822808319740512</v>
      </c>
      <c r="V34" s="11">
        <f t="shared" si="3"/>
        <v>-4.9786792910655582E-2</v>
      </c>
      <c r="W34" s="11">
        <f t="shared" si="4"/>
        <v>0.24609534596727956</v>
      </c>
    </row>
    <row r="35" spans="1:23">
      <c r="A35" s="28" t="s">
        <v>24</v>
      </c>
      <c r="B35" s="28">
        <f>B34+1</f>
        <v>30</v>
      </c>
      <c r="C35" s="8">
        <v>19767.0723367717</v>
      </c>
      <c r="D35" s="8">
        <v>4322.1201171875</v>
      </c>
      <c r="E35" s="8">
        <v>24039.2426641153</v>
      </c>
      <c r="F35" s="8">
        <v>-874.07330322331904</v>
      </c>
      <c r="G35" s="8">
        <v>19552.4951281504</v>
      </c>
      <c r="H35" s="8">
        <v>3595.2416992187</v>
      </c>
      <c r="I35" s="11">
        <f t="shared" si="14"/>
        <v>-0.18664264808643116</v>
      </c>
      <c r="J35" s="11">
        <f t="shared" si="5"/>
        <v>-0.18657270510744883</v>
      </c>
      <c r="K35" s="11">
        <f t="shared" si="15"/>
        <v>-5.1132037981262881</v>
      </c>
      <c r="L35" s="16">
        <f t="shared" si="6"/>
        <v>-7.6220893033479564E-3</v>
      </c>
      <c r="M35" s="16">
        <f t="shared" si="7"/>
        <v>-7.6189287867693967E-3</v>
      </c>
      <c r="N35" s="16">
        <f t="shared" si="0"/>
        <v>-2.0537738469740501</v>
      </c>
      <c r="O35" s="11">
        <f t="shared" si="8"/>
        <v>-1.085528930047619E-2</v>
      </c>
      <c r="P35" s="11">
        <f t="shared" si="9"/>
        <v>-2.2511147302951451E-2</v>
      </c>
      <c r="Q35" s="11">
        <f t="shared" si="1"/>
        <v>-0.16817636090871824</v>
      </c>
      <c r="R35" s="274">
        <f t="shared" si="10"/>
        <v>-9.4087279042032179E-5</v>
      </c>
      <c r="S35" s="274">
        <f t="shared" si="11"/>
        <v>-1.962599719236291E-4</v>
      </c>
      <c r="T35" s="16">
        <f t="shared" si="12"/>
        <v>-1.5861100447293053E-3</v>
      </c>
      <c r="U35" s="11">
        <f t="shared" si="2"/>
        <v>0.29583952302362138</v>
      </c>
      <c r="V35" s="11">
        <f t="shared" si="3"/>
        <v>-4.9786792910655582E-2</v>
      </c>
      <c r="W35" s="11">
        <f t="shared" si="4"/>
        <v>0.25175357033437895</v>
      </c>
    </row>
    <row r="36" spans="1:23">
      <c r="A36" s="28" t="s">
        <v>25</v>
      </c>
      <c r="B36" s="28">
        <f t="shared" si="13"/>
        <v>31</v>
      </c>
      <c r="C36" s="8">
        <v>19990.912224012001</v>
      </c>
      <c r="D36" s="8">
        <v>4437.5375976555697</v>
      </c>
      <c r="E36" s="8">
        <v>24323.599208330299</v>
      </c>
      <c r="F36" s="8">
        <v>-874.07330322331904</v>
      </c>
      <c r="G36" s="8">
        <v>19783.759670598702</v>
      </c>
      <c r="H36" s="8">
        <v>3678.4345703133099</v>
      </c>
      <c r="I36" s="11">
        <f t="shared" si="14"/>
        <v>-0.18664342707327686</v>
      </c>
      <c r="J36" s="11">
        <f t="shared" si="5"/>
        <v>-0.18657270510744883</v>
      </c>
      <c r="K36" s="11">
        <f t="shared" si="15"/>
        <v>-5.2083821649764896</v>
      </c>
      <c r="L36" s="16">
        <f t="shared" si="6"/>
        <v>-7.6221245049357123E-3</v>
      </c>
      <c r="M36" s="16">
        <f t="shared" si="7"/>
        <v>-7.6189287867693967E-3</v>
      </c>
      <c r="N36" s="16">
        <f t="shared" si="0"/>
        <v>-2.0546670469942896</v>
      </c>
      <c r="O36" s="11">
        <f t="shared" si="8"/>
        <v>-1.0362340260344882E-2</v>
      </c>
      <c r="P36" s="11">
        <f t="shared" si="9"/>
        <v>-2.2511147302951451E-2</v>
      </c>
      <c r="Q36" s="11">
        <f t="shared" si="1"/>
        <v>-0.17106402497519757</v>
      </c>
      <c r="R36" s="274">
        <f t="shared" si="10"/>
        <v>-8.9792546950295815E-5</v>
      </c>
      <c r="S36" s="274">
        <f t="shared" si="11"/>
        <v>-1.962599719236291E-4</v>
      </c>
      <c r="T36" s="16">
        <f t="shared" si="12"/>
        <v>-1.6160407149597988E-3</v>
      </c>
      <c r="U36" s="11">
        <f t="shared" si="2"/>
        <v>0.30373959323094379</v>
      </c>
      <c r="V36" s="11">
        <f t="shared" si="3"/>
        <v>-4.9786792910655582E-2</v>
      </c>
      <c r="W36" s="11">
        <f t="shared" si="4"/>
        <v>0.25757907639951699</v>
      </c>
    </row>
    <row r="37" spans="1:23">
      <c r="A37" s="28" t="s">
        <v>26</v>
      </c>
      <c r="B37" s="28">
        <f t="shared" si="13"/>
        <v>32</v>
      </c>
      <c r="C37" s="8">
        <v>20219.6383214585</v>
      </c>
      <c r="D37" s="8">
        <v>4556.3266601547202</v>
      </c>
      <c r="E37" s="8">
        <v>24614.799526996001</v>
      </c>
      <c r="F37" s="8">
        <v>-874.07330322331904</v>
      </c>
      <c r="G37" s="8">
        <v>20020.602686779399</v>
      </c>
      <c r="H37" s="8">
        <v>3766.5288085935299</v>
      </c>
      <c r="I37" s="11">
        <f t="shared" si="14"/>
        <v>-0.18664369851814056</v>
      </c>
      <c r="J37" s="11">
        <f t="shared" si="5"/>
        <v>-0.18657270510744883</v>
      </c>
      <c r="K37" s="11">
        <f t="shared" si="15"/>
        <v>-5.3091680330214635</v>
      </c>
      <c r="L37" s="16">
        <f t="shared" si="6"/>
        <v>-7.6221367712482335E-3</v>
      </c>
      <c r="M37" s="16">
        <f t="shared" si="7"/>
        <v>-7.6189287867693967E-3</v>
      </c>
      <c r="N37" s="16">
        <f t="shared" si="0"/>
        <v>-2.055591909491584</v>
      </c>
      <c r="O37" s="11">
        <f t="shared" si="8"/>
        <v>-9.8436833366184473E-3</v>
      </c>
      <c r="P37" s="11">
        <f t="shared" si="9"/>
        <v>-2.2511147302951451E-2</v>
      </c>
      <c r="Q37" s="11">
        <f t="shared" ref="Q37:Q68" si="16">((H37/D37)/($G$5/$C$5))*(1+$O$5)-1</f>
        <v>-0.17334092261665568</v>
      </c>
      <c r="R37" s="274">
        <f t="shared" si="10"/>
        <v>-8.5276128423239506E-5</v>
      </c>
      <c r="S37" s="274">
        <f t="shared" si="11"/>
        <v>-1.962599719236291E-4</v>
      </c>
      <c r="T37" s="16">
        <f t="shared" si="12"/>
        <v>-1.6397137594014177E-3</v>
      </c>
      <c r="U37" s="11">
        <f t="shared" ref="U37:U68" si="17">D37/C$5</f>
        <v>0.31187044074034614</v>
      </c>
      <c r="V37" s="11">
        <f t="shared" ref="V37:V68" si="18">F37/E$5</f>
        <v>-4.9786792910655582E-2</v>
      </c>
      <c r="W37" s="11">
        <f t="shared" ref="W37:W68" si="19">H37/G$5</f>
        <v>0.26374779629886408</v>
      </c>
    </row>
    <row r="38" spans="1:23">
      <c r="A38" s="28" t="s">
        <v>27</v>
      </c>
      <c r="B38" s="28">
        <f t="shared" si="13"/>
        <v>33</v>
      </c>
      <c r="C38" s="8">
        <v>20453.419092522701</v>
      </c>
      <c r="D38" s="8">
        <v>4677.27880859371</v>
      </c>
      <c r="E38" s="8">
        <v>24913.0560599899</v>
      </c>
      <c r="F38" s="8">
        <v>-874.07330322331904</v>
      </c>
      <c r="G38" s="8">
        <v>20263.2008043643</v>
      </c>
      <c r="H38" s="8">
        <v>3860.4685058578002</v>
      </c>
      <c r="I38" s="11">
        <f t="shared" si="14"/>
        <v>-0.18664332592676058</v>
      </c>
      <c r="J38" s="11">
        <f t="shared" si="5"/>
        <v>-0.18657270510744883</v>
      </c>
      <c r="K38" s="11">
        <f t="shared" si="15"/>
        <v>-5.4166415082168031</v>
      </c>
      <c r="L38" s="16">
        <f t="shared" si="6"/>
        <v>-7.6221199342302315E-3</v>
      </c>
      <c r="M38" s="16">
        <f t="shared" si="7"/>
        <v>-7.6189287867693967E-3</v>
      </c>
      <c r="N38" s="16">
        <f t="shared" si="0"/>
        <v>-2.056555467686362</v>
      </c>
      <c r="O38" s="11">
        <f t="shared" ref="O38:O69" si="20">((G38/C38)/($G$5/$C$5))*(1+$O$5)-1</f>
        <v>-9.3000769422232343E-3</v>
      </c>
      <c r="P38" s="11">
        <f t="shared" si="9"/>
        <v>-2.2511147302951451E-2</v>
      </c>
      <c r="Q38" s="11">
        <f t="shared" si="16"/>
        <v>-0.17463366029697835</v>
      </c>
      <c r="R38" s="274">
        <f t="shared" si="10"/>
        <v>-8.0544968731999234E-5</v>
      </c>
      <c r="S38" s="274">
        <f t="shared" si="11"/>
        <v>-1.962599719236291E-4</v>
      </c>
      <c r="T38" s="16">
        <f t="shared" si="12"/>
        <v>-1.6531832181678752E-3</v>
      </c>
      <c r="U38" s="11">
        <f t="shared" si="17"/>
        <v>0.32014934667833228</v>
      </c>
      <c r="V38" s="11">
        <f t="shared" si="18"/>
        <v>-4.9786792910655582E-2</v>
      </c>
      <c r="W38" s="11">
        <f t="shared" si="19"/>
        <v>0.27032583921251579</v>
      </c>
    </row>
    <row r="39" spans="1:23">
      <c r="A39" s="28" t="s">
        <v>28</v>
      </c>
      <c r="B39" s="28">
        <f t="shared" si="13"/>
        <v>34</v>
      </c>
      <c r="C39" s="8">
        <v>20692.451521067102</v>
      </c>
      <c r="D39" s="8">
        <v>4800.61328125004</v>
      </c>
      <c r="E39" s="8">
        <v>25218.581301251601</v>
      </c>
      <c r="F39" s="8">
        <v>-874.07330322331904</v>
      </c>
      <c r="G39" s="8">
        <v>20511.7270513113</v>
      </c>
      <c r="H39" s="8">
        <v>3959.9357910171898</v>
      </c>
      <c r="I39" s="11">
        <f t="shared" si="14"/>
        <v>-0.18664232475507037</v>
      </c>
      <c r="J39" s="11">
        <f t="shared" si="5"/>
        <v>-0.18657270510744883</v>
      </c>
      <c r="K39" s="11">
        <f t="shared" si="15"/>
        <v>-5.5304389241724046</v>
      </c>
      <c r="L39" s="16">
        <f t="shared" si="6"/>
        <v>-7.6220746923568727E-3</v>
      </c>
      <c r="M39" s="16">
        <f t="shared" si="7"/>
        <v>-7.6189287867693967E-3</v>
      </c>
      <c r="N39" s="16">
        <f t="shared" si="0"/>
        <v>-2.0575514178877832</v>
      </c>
      <c r="O39" s="11">
        <f t="shared" si="20"/>
        <v>-8.7338396673312113E-3</v>
      </c>
      <c r="P39" s="11">
        <f t="shared" si="9"/>
        <v>-2.2511147302951451E-2</v>
      </c>
      <c r="Q39" s="11">
        <f t="shared" si="16"/>
        <v>-0.17511877279569732</v>
      </c>
      <c r="R39" s="274">
        <f t="shared" si="10"/>
        <v>-7.5619581921038126E-5</v>
      </c>
      <c r="S39" s="274">
        <f t="shared" si="11"/>
        <v>-1.962599719236291E-4</v>
      </c>
      <c r="T39" s="16">
        <f t="shared" si="12"/>
        <v>-1.658243162267925E-3</v>
      </c>
      <c r="U39" s="11">
        <f t="shared" si="17"/>
        <v>0.32859131741809083</v>
      </c>
      <c r="V39" s="11">
        <f t="shared" si="18"/>
        <v>-4.9786792910655582E-2</v>
      </c>
      <c r="W39" s="11">
        <f t="shared" si="19"/>
        <v>0.27729094650301755</v>
      </c>
    </row>
    <row r="40" spans="1:23">
      <c r="A40" s="28" t="s">
        <v>29</v>
      </c>
      <c r="B40" s="28">
        <f t="shared" si="13"/>
        <v>35</v>
      </c>
      <c r="C40" s="8">
        <v>20936.941340141198</v>
      </c>
      <c r="D40" s="8">
        <v>4926.5151367199496</v>
      </c>
      <c r="E40" s="8">
        <v>25531.603172532901</v>
      </c>
      <c r="F40" s="8">
        <v>-874.07330322331904</v>
      </c>
      <c r="G40" s="8">
        <v>20766.3699937774</v>
      </c>
      <c r="H40" s="8">
        <v>4063.99340820302</v>
      </c>
      <c r="I40" s="11">
        <f t="shared" si="14"/>
        <v>-0.18664059372064634</v>
      </c>
      <c r="J40" s="11">
        <f t="shared" si="5"/>
        <v>-0.18657270510744883</v>
      </c>
      <c r="K40" s="11">
        <f t="shared" si="15"/>
        <v>-5.6494879957065214</v>
      </c>
      <c r="L40" s="16">
        <f t="shared" si="6"/>
        <v>-7.6219964688970521E-3</v>
      </c>
      <c r="M40" s="16">
        <f t="shared" si="7"/>
        <v>-7.6189287867693967E-3</v>
      </c>
      <c r="N40" s="16">
        <f t="shared" si="0"/>
        <v>-2.0585678713172895</v>
      </c>
      <c r="O40" s="11">
        <f t="shared" si="20"/>
        <v>-8.1469126168259853E-3</v>
      </c>
      <c r="P40" s="11">
        <f t="shared" si="9"/>
        <v>-2.2511147302951451E-2</v>
      </c>
      <c r="Q40" s="11">
        <f t="shared" si="16"/>
        <v>-0.17507745764574889</v>
      </c>
      <c r="R40" s="274">
        <f t="shared" si="10"/>
        <v>-7.0517169243777822E-5</v>
      </c>
      <c r="S40" s="274">
        <f t="shared" si="11"/>
        <v>-1.962599719236291E-4</v>
      </c>
      <c r="T40" s="16">
        <f t="shared" si="12"/>
        <v>-1.6578121115443656E-3</v>
      </c>
      <c r="U40" s="11">
        <f t="shared" si="17"/>
        <v>0.3372090198095376</v>
      </c>
      <c r="V40" s="11">
        <f t="shared" si="18"/>
        <v>-4.9786792910655582E-2</v>
      </c>
      <c r="W40" s="11">
        <f t="shared" si="19"/>
        <v>0.28457748767011459</v>
      </c>
    </row>
    <row r="41" spans="1:23">
      <c r="A41" s="28" t="s">
        <v>30</v>
      </c>
      <c r="B41" s="28">
        <f t="shared" si="13"/>
        <v>36</v>
      </c>
      <c r="C41" s="8">
        <v>21187.104249569598</v>
      </c>
      <c r="D41" s="8">
        <v>5055.4921874987904</v>
      </c>
      <c r="E41" s="8">
        <v>25852.3888498503</v>
      </c>
      <c r="F41" s="8">
        <v>-874.07330322331904</v>
      </c>
      <c r="G41" s="8">
        <v>21027.344627926999</v>
      </c>
      <c r="H41" s="8">
        <v>4172.1225585941102</v>
      </c>
      <c r="I41" s="11">
        <f t="shared" si="14"/>
        <v>-0.18663825037328796</v>
      </c>
      <c r="J41" s="11">
        <f t="shared" si="5"/>
        <v>-0.18657270510744883</v>
      </c>
      <c r="K41" s="11">
        <f t="shared" si="15"/>
        <v>-5.7731951812827935</v>
      </c>
      <c r="L41" s="16">
        <f t="shared" si="6"/>
        <v>-7.6218905759734001E-3</v>
      </c>
      <c r="M41" s="16">
        <f t="shared" si="7"/>
        <v>-7.6189287867693967E-3</v>
      </c>
      <c r="N41" s="16">
        <f t="shared" si="0"/>
        <v>-2.0595978813025191</v>
      </c>
      <c r="O41" s="11">
        <f t="shared" si="20"/>
        <v>-7.5404220430210778E-3</v>
      </c>
      <c r="P41" s="11">
        <f t="shared" si="9"/>
        <v>-2.2511147302951451E-2</v>
      </c>
      <c r="Q41" s="11">
        <f t="shared" si="16"/>
        <v>-0.17473464763846203</v>
      </c>
      <c r="R41" s="274">
        <f t="shared" si="10"/>
        <v>-6.5247826004588561E-5</v>
      </c>
      <c r="S41" s="274">
        <f t="shared" si="11"/>
        <v>-1.962599719236291E-4</v>
      </c>
      <c r="T41" s="16">
        <f t="shared" si="12"/>
        <v>-1.6542363190477083E-3</v>
      </c>
      <c r="U41" s="11">
        <f t="shared" si="17"/>
        <v>0.34603721249017855</v>
      </c>
      <c r="V41" s="11">
        <f t="shared" si="18"/>
        <v>-4.9786792910655582E-2</v>
      </c>
      <c r="W41" s="11">
        <f t="shared" si="19"/>
        <v>0.29214913429239747</v>
      </c>
    </row>
    <row r="42" spans="1:23">
      <c r="A42" s="28" t="s">
        <v>31</v>
      </c>
      <c r="B42" s="28">
        <f t="shared" si="13"/>
        <v>37</v>
      </c>
      <c r="C42" s="8">
        <v>21443.161583888199</v>
      </c>
      <c r="D42" s="8">
        <v>5188.1298828142399</v>
      </c>
      <c r="E42" s="8">
        <v>26181.225270706</v>
      </c>
      <c r="F42" s="8">
        <v>-874.07330322331904</v>
      </c>
      <c r="G42" s="8">
        <v>21294.8878353767</v>
      </c>
      <c r="H42" s="8">
        <v>4283.8896484374</v>
      </c>
      <c r="I42" s="11">
        <f t="shared" si="14"/>
        <v>-0.18663518574438853</v>
      </c>
      <c r="J42" s="11">
        <f t="shared" si="5"/>
        <v>-0.18657270510744883</v>
      </c>
      <c r="K42" s="11">
        <f t="shared" si="15"/>
        <v>-5.9010644198235136</v>
      </c>
      <c r="L42" s="16">
        <f t="shared" si="6"/>
        <v>-7.6217520896864066E-3</v>
      </c>
      <c r="M42" s="16">
        <f t="shared" si="7"/>
        <v>-7.6189287867693967E-3</v>
      </c>
      <c r="N42" s="16">
        <f t="shared" si="0"/>
        <v>-2.0606358722825737</v>
      </c>
      <c r="O42" s="11">
        <f t="shared" si="20"/>
        <v>-6.9147376098306346E-3</v>
      </c>
      <c r="P42" s="11">
        <f t="shared" si="9"/>
        <v>-2.2511147302951451E-2</v>
      </c>
      <c r="Q42" s="11">
        <f t="shared" si="16"/>
        <v>-0.17429021099637731</v>
      </c>
      <c r="R42" s="274">
        <f t="shared" si="10"/>
        <v>-5.9815066083546142E-5</v>
      </c>
      <c r="S42" s="274">
        <f t="shared" si="11"/>
        <v>-1.962599719236291E-4</v>
      </c>
      <c r="T42" s="16">
        <f t="shared" si="12"/>
        <v>-1.6496026679684306E-3</v>
      </c>
      <c r="U42" s="11">
        <f t="shared" si="17"/>
        <v>0.35511596815942381</v>
      </c>
      <c r="V42" s="11">
        <f t="shared" si="18"/>
        <v>-4.9786792910655582E-2</v>
      </c>
      <c r="W42" s="11">
        <f t="shared" si="19"/>
        <v>0.2999755243568113</v>
      </c>
    </row>
    <row r="43" spans="1:23">
      <c r="A43" s="28" t="s">
        <v>32</v>
      </c>
      <c r="B43" s="28">
        <f t="shared" si="13"/>
        <v>38</v>
      </c>
      <c r="C43" s="8">
        <v>21705.339514550698</v>
      </c>
      <c r="D43" s="8">
        <v>5323.8242187482801</v>
      </c>
      <c r="E43" s="8">
        <v>26518.4313124336</v>
      </c>
      <c r="F43" s="8">
        <v>-874.07330322331904</v>
      </c>
      <c r="G43" s="8">
        <v>21569.258773875699</v>
      </c>
      <c r="H43" s="8">
        <v>4398.5224609365396</v>
      </c>
      <c r="I43" s="11">
        <f t="shared" si="14"/>
        <v>-0.18663143726582843</v>
      </c>
      <c r="J43" s="11">
        <f t="shared" si="5"/>
        <v>-0.18657270510744883</v>
      </c>
      <c r="K43" s="11">
        <f t="shared" si="15"/>
        <v>-6.0322122421976889</v>
      </c>
      <c r="L43" s="16">
        <f t="shared" si="6"/>
        <v>-7.6215827018742965E-3</v>
      </c>
      <c r="M43" s="16">
        <f t="shared" si="7"/>
        <v>-7.6189287867693967E-3</v>
      </c>
      <c r="N43" s="16">
        <f t="shared" si="0"/>
        <v>-2.0616737321759526</v>
      </c>
      <c r="O43" s="11">
        <f t="shared" si="20"/>
        <v>-6.2694632846319598E-3</v>
      </c>
      <c r="P43" s="11">
        <f t="shared" si="9"/>
        <v>-2.2511147302951451E-2</v>
      </c>
      <c r="Q43" s="11">
        <f t="shared" si="16"/>
        <v>-0.1738039683201752</v>
      </c>
      <c r="R43" s="274">
        <f t="shared" si="10"/>
        <v>-5.4215762174347759E-5</v>
      </c>
      <c r="S43" s="274">
        <f t="shared" si="11"/>
        <v>-1.962599719236291E-4</v>
      </c>
      <c r="T43" s="16">
        <f t="shared" si="12"/>
        <v>-1.644535982956663E-3</v>
      </c>
      <c r="U43" s="11">
        <f t="shared" si="17"/>
        <v>0.36440394409051752</v>
      </c>
      <c r="V43" s="11">
        <f t="shared" si="18"/>
        <v>-4.9786792910655582E-2</v>
      </c>
      <c r="W43" s="11">
        <f t="shared" si="19"/>
        <v>0.30800258407588427</v>
      </c>
    </row>
    <row r="44" spans="1:23">
      <c r="A44" s="28" t="s">
        <v>33</v>
      </c>
      <c r="B44" s="28">
        <f t="shared" si="13"/>
        <v>39</v>
      </c>
      <c r="C44" s="8">
        <v>21973.888945629398</v>
      </c>
      <c r="D44" s="8">
        <v>5461.9375000015198</v>
      </c>
      <c r="E44" s="8">
        <v>26864.363083756802</v>
      </c>
      <c r="F44" s="8">
        <v>-874.07330322331904</v>
      </c>
      <c r="G44" s="8">
        <v>21850.746254415699</v>
      </c>
      <c r="H44" s="8">
        <v>4514.9560546884504</v>
      </c>
      <c r="I44" s="11">
        <f t="shared" si="14"/>
        <v>-0.18662706539493967</v>
      </c>
      <c r="J44" s="11">
        <f t="shared" si="5"/>
        <v>-0.18657270510744883</v>
      </c>
      <c r="K44" s="11">
        <f t="shared" si="15"/>
        <v>-6.1654202821895288</v>
      </c>
      <c r="L44" s="16">
        <f t="shared" si="6"/>
        <v>-7.6213851448992953E-3</v>
      </c>
      <c r="M44" s="16">
        <f t="shared" si="7"/>
        <v>-7.6189287867693967E-3</v>
      </c>
      <c r="N44" s="16">
        <f t="shared" si="0"/>
        <v>-2.0627015667651118</v>
      </c>
      <c r="O44" s="11">
        <f t="shared" si="20"/>
        <v>-5.6040503874940084E-3</v>
      </c>
      <c r="P44" s="11">
        <f t="shared" si="9"/>
        <v>-2.2511147302951451E-2</v>
      </c>
      <c r="Q44" s="11">
        <f t="shared" si="16"/>
        <v>-0.17337830464670523</v>
      </c>
      <c r="R44" s="274">
        <f t="shared" si="10"/>
        <v>-4.8445481577452654E-5</v>
      </c>
      <c r="S44" s="274">
        <f t="shared" si="11"/>
        <v>-1.962599719236291E-4</v>
      </c>
      <c r="T44" s="16">
        <f t="shared" si="12"/>
        <v>-1.6401029617801877E-3</v>
      </c>
      <c r="U44" s="11">
        <f t="shared" si="17"/>
        <v>0.37385749145647407</v>
      </c>
      <c r="V44" s="11">
        <f t="shared" si="18"/>
        <v>-4.9786792910655582E-2</v>
      </c>
      <c r="W44" s="11">
        <f t="shared" si="19"/>
        <v>0.31615574188451678</v>
      </c>
    </row>
    <row r="45" spans="1:23">
      <c r="A45" s="28" t="s">
        <v>34</v>
      </c>
      <c r="B45" s="28">
        <f t="shared" si="13"/>
        <v>40</v>
      </c>
      <c r="C45" s="8">
        <v>22249.088136389899</v>
      </c>
      <c r="D45" s="8">
        <v>5602.6064453122699</v>
      </c>
      <c r="E45" s="8">
        <v>27219.418166728301</v>
      </c>
      <c r="F45" s="8">
        <v>-874.07330322331904</v>
      </c>
      <c r="G45" s="8">
        <v>22139.676091077799</v>
      </c>
      <c r="H45" s="8">
        <v>4633.57666015619</v>
      </c>
      <c r="I45" s="11">
        <f t="shared" si="14"/>
        <v>-0.18662200884418911</v>
      </c>
      <c r="J45" s="11">
        <f t="shared" si="5"/>
        <v>-0.18657270510744883</v>
      </c>
      <c r="K45" s="11">
        <f t="shared" si="15"/>
        <v>-6.3011304140151507</v>
      </c>
      <c r="L45" s="16">
        <f t="shared" si="6"/>
        <v>-7.6211566497492722E-3</v>
      </c>
      <c r="M45" s="16">
        <f t="shared" si="7"/>
        <v>-7.6189287867693967E-3</v>
      </c>
      <c r="N45" s="16">
        <f t="shared" si="0"/>
        <v>-2.063722786433118</v>
      </c>
      <c r="O45" s="11">
        <f t="shared" si="20"/>
        <v>-4.917600913510678E-3</v>
      </c>
      <c r="P45" s="11">
        <f t="shared" si="9"/>
        <v>-2.2511147302951451E-2</v>
      </c>
      <c r="Q45" s="11">
        <f t="shared" si="16"/>
        <v>-0.17296053428435854</v>
      </c>
      <c r="R45" s="274">
        <f t="shared" si="10"/>
        <v>-4.2496787504120448E-5</v>
      </c>
      <c r="S45" s="274">
        <f t="shared" si="11"/>
        <v>-1.962599719236291E-4</v>
      </c>
      <c r="T45" s="16">
        <f t="shared" si="12"/>
        <v>-1.6357543444777134E-3</v>
      </c>
      <c r="U45" s="11">
        <f t="shared" si="17"/>
        <v>0.38348596835129212</v>
      </c>
      <c r="V45" s="11">
        <f t="shared" si="18"/>
        <v>-4.9786792910655582E-2</v>
      </c>
      <c r="W45" s="11">
        <f t="shared" si="19"/>
        <v>0.32446204322392852</v>
      </c>
    </row>
    <row r="46" spans="1:23">
      <c r="A46" s="28" t="s">
        <v>35</v>
      </c>
      <c r="B46" s="28">
        <f t="shared" si="13"/>
        <v>41</v>
      </c>
      <c r="C46" s="8">
        <v>22531.231893865799</v>
      </c>
      <c r="D46" s="8">
        <v>5746.1245117185599</v>
      </c>
      <c r="E46" s="8">
        <v>27584.017638767698</v>
      </c>
      <c r="F46" s="8">
        <v>-874.07330322331904</v>
      </c>
      <c r="G46" s="8">
        <v>22436.3896407545</v>
      </c>
      <c r="H46" s="8">
        <v>4754.6191406242096</v>
      </c>
      <c r="I46" s="11">
        <f t="shared" si="14"/>
        <v>-0.18661634042138464</v>
      </c>
      <c r="J46" s="11">
        <f t="shared" si="5"/>
        <v>-0.18657270510744883</v>
      </c>
      <c r="K46" s="11">
        <f t="shared" si="15"/>
        <v>-6.4396113374267481</v>
      </c>
      <c r="L46" s="16">
        <f t="shared" si="6"/>
        <v>-7.6209005069831637E-3</v>
      </c>
      <c r="M46" s="16">
        <f t="shared" si="7"/>
        <v>-7.6189287867693967E-3</v>
      </c>
      <c r="N46" s="16">
        <f t="shared" si="0"/>
        <v>-2.0647392266701967</v>
      </c>
      <c r="O46" s="11">
        <f t="shared" si="20"/>
        <v>-4.2093723773103386E-3</v>
      </c>
      <c r="P46" s="11">
        <f t="shared" si="9"/>
        <v>-2.2511147302951451E-2</v>
      </c>
      <c r="Q46" s="11">
        <f t="shared" si="16"/>
        <v>-0.17255201981422608</v>
      </c>
      <c r="R46" s="274">
        <f t="shared" si="10"/>
        <v>-3.6363620945389918E-5</v>
      </c>
      <c r="S46" s="274">
        <f t="shared" si="11"/>
        <v>-1.962599719236291E-4</v>
      </c>
      <c r="T46" s="16">
        <f t="shared" si="12"/>
        <v>-1.6315041781399531E-3</v>
      </c>
      <c r="U46" s="11">
        <f t="shared" si="17"/>
        <v>0.393309461257486</v>
      </c>
      <c r="V46" s="11">
        <f t="shared" si="18"/>
        <v>-4.9786792910655582E-2</v>
      </c>
      <c r="W46" s="11">
        <f t="shared" si="19"/>
        <v>0.33293793418463236</v>
      </c>
    </row>
    <row r="47" spans="1:23">
      <c r="A47" s="28" t="s">
        <v>36</v>
      </c>
      <c r="B47" s="28">
        <f t="shared" si="13"/>
        <v>42</v>
      </c>
      <c r="C47" s="8">
        <v>22820.630297006301</v>
      </c>
      <c r="D47" s="8">
        <v>5893.0322265621098</v>
      </c>
      <c r="E47" s="8">
        <v>27958.604099269101</v>
      </c>
      <c r="F47" s="8">
        <v>-874.07330322331904</v>
      </c>
      <c r="G47" s="8">
        <v>22741.2477528257</v>
      </c>
      <c r="H47" s="8">
        <v>4878.97363281261</v>
      </c>
      <c r="I47" s="11">
        <f t="shared" si="14"/>
        <v>-0.18661005970057942</v>
      </c>
      <c r="J47" s="11">
        <f t="shared" si="5"/>
        <v>-0.18657270510744883</v>
      </c>
      <c r="K47" s="11">
        <f t="shared" si="15"/>
        <v>-6.5818814300590596</v>
      </c>
      <c r="L47" s="16">
        <f t="shared" si="6"/>
        <v>-7.6206166979101431E-3</v>
      </c>
      <c r="M47" s="16">
        <f t="shared" si="7"/>
        <v>-7.6189287867693967E-3</v>
      </c>
      <c r="N47" s="16">
        <f t="shared" si="0"/>
        <v>-2.0657578519816275</v>
      </c>
      <c r="O47" s="11">
        <f t="shared" si="20"/>
        <v>-3.4785471061798967E-3</v>
      </c>
      <c r="P47" s="11">
        <f t="shared" si="9"/>
        <v>-2.2511147302951451E-2</v>
      </c>
      <c r="Q47" s="11">
        <f t="shared" si="16"/>
        <v>-0.17207756122487594</v>
      </c>
      <c r="R47" s="274">
        <f t="shared" si="10"/>
        <v>-3.0039301555540021E-5</v>
      </c>
      <c r="S47" s="274">
        <f t="shared" si="11"/>
        <v>-1.962599719236291E-4</v>
      </c>
      <c r="T47" s="16">
        <f t="shared" si="12"/>
        <v>-1.6265705423877952E-3</v>
      </c>
      <c r="U47" s="11">
        <f t="shared" si="17"/>
        <v>0.40336496807113909</v>
      </c>
      <c r="V47" s="11">
        <f t="shared" si="18"/>
        <v>-4.9786792910655582E-2</v>
      </c>
      <c r="W47" s="11">
        <f t="shared" si="19"/>
        <v>0.34164574579083168</v>
      </c>
    </row>
    <row r="48" spans="1:23">
      <c r="A48" s="28" t="s">
        <v>37</v>
      </c>
      <c r="B48" s="28">
        <f t="shared" si="13"/>
        <v>43</v>
      </c>
      <c r="C48" s="8">
        <v>23117.605701750901</v>
      </c>
      <c r="D48" s="8">
        <v>6042.7265625006303</v>
      </c>
      <c r="E48" s="8">
        <v>28343.6363789026</v>
      </c>
      <c r="F48" s="8">
        <v>-874.07330322331904</v>
      </c>
      <c r="G48" s="8">
        <v>23054.620983001401</v>
      </c>
      <c r="H48" s="8">
        <v>5007.53857421869</v>
      </c>
      <c r="I48" s="11">
        <f t="shared" si="14"/>
        <v>-0.18660329129398545</v>
      </c>
      <c r="J48" s="11">
        <f t="shared" si="5"/>
        <v>-0.18657270510744883</v>
      </c>
      <c r="K48" s="11">
        <f t="shared" si="15"/>
        <v>-6.7289685662069001</v>
      </c>
      <c r="L48" s="16">
        <f t="shared" si="6"/>
        <v>-7.6203108539756315E-3</v>
      </c>
      <c r="M48" s="16">
        <f t="shared" si="7"/>
        <v>-7.6189287867693967E-3</v>
      </c>
      <c r="N48" s="16">
        <f t="shared" si="0"/>
        <v>-2.0667850115191286</v>
      </c>
      <c r="O48" s="11">
        <f t="shared" si="20"/>
        <v>-2.7245387843366498E-3</v>
      </c>
      <c r="P48" s="11">
        <f t="shared" si="9"/>
        <v>-2.2511147302951451E-2</v>
      </c>
      <c r="Q48" s="11">
        <f t="shared" si="16"/>
        <v>-0.17131141019194551</v>
      </c>
      <c r="R48" s="274">
        <f t="shared" si="10"/>
        <v>-2.3519181139186607E-5</v>
      </c>
      <c r="S48" s="274">
        <f t="shared" si="11"/>
        <v>-1.962599719236291E-4</v>
      </c>
      <c r="T48" s="16">
        <f t="shared" si="12"/>
        <v>-1.6186096706590769E-3</v>
      </c>
      <c r="U48" s="11">
        <f t="shared" si="17"/>
        <v>0.4136112129099353</v>
      </c>
      <c r="V48" s="11">
        <f t="shared" si="18"/>
        <v>-4.9786792910655582E-2</v>
      </c>
      <c r="W48" s="11">
        <f t="shared" si="19"/>
        <v>0.35064839032119655</v>
      </c>
    </row>
    <row r="49" spans="1:23">
      <c r="A49" s="28" t="s">
        <v>38</v>
      </c>
      <c r="B49" s="28">
        <f t="shared" si="13"/>
        <v>44</v>
      </c>
      <c r="C49" s="8">
        <v>23422.5142578089</v>
      </c>
      <c r="D49" s="8">
        <v>6194.7407226557798</v>
      </c>
      <c r="E49" s="8">
        <v>28739.580421034199</v>
      </c>
      <c r="F49" s="8">
        <v>-874.07330322331904</v>
      </c>
      <c r="G49" s="8">
        <v>23376.890311729599</v>
      </c>
      <c r="H49" s="8">
        <v>5140.6728515622099</v>
      </c>
      <c r="I49" s="11">
        <f t="shared" si="14"/>
        <v>-0.18659599327926202</v>
      </c>
      <c r="J49" s="11">
        <f t="shared" si="5"/>
        <v>-0.18657270510744883</v>
      </c>
      <c r="K49" s="11">
        <f t="shared" si="15"/>
        <v>-6.8812833369632491</v>
      </c>
      <c r="L49" s="16">
        <f t="shared" si="6"/>
        <v>-7.619981081388616E-3</v>
      </c>
      <c r="M49" s="16">
        <f t="shared" si="7"/>
        <v>-7.6189287867693967E-3</v>
      </c>
      <c r="N49" s="16">
        <f t="shared" si="0"/>
        <v>-2.0678222520533875</v>
      </c>
      <c r="O49" s="11">
        <f t="shared" si="20"/>
        <v>-1.9478712441038937E-3</v>
      </c>
      <c r="P49" s="11">
        <f t="shared" si="9"/>
        <v>-2.2511147302951451E-2</v>
      </c>
      <c r="Q49" s="11">
        <f t="shared" si="16"/>
        <v>-0.17015528807027358</v>
      </c>
      <c r="R49" s="274">
        <f t="shared" si="10"/>
        <v>-1.6808227812914467E-5</v>
      </c>
      <c r="S49" s="274">
        <f t="shared" si="11"/>
        <v>-1.962599719236291E-4</v>
      </c>
      <c r="T49" s="16">
        <f t="shared" si="12"/>
        <v>-1.6066105152315879E-3</v>
      </c>
      <c r="U49" s="11">
        <f t="shared" si="17"/>
        <v>0.42401624456426146</v>
      </c>
      <c r="V49" s="11">
        <f t="shared" si="18"/>
        <v>-4.9786792910655582E-2</v>
      </c>
      <c r="W49" s="11">
        <f t="shared" si="19"/>
        <v>0.35997099849588537</v>
      </c>
    </row>
    <row r="50" spans="1:23">
      <c r="A50" s="28" t="s">
        <v>39</v>
      </c>
      <c r="B50" s="28">
        <f t="shared" si="13"/>
        <v>45</v>
      </c>
      <c r="C50" s="8">
        <v>23735.746503902599</v>
      </c>
      <c r="D50" s="8">
        <v>6348.5576171867297</v>
      </c>
      <c r="E50" s="8">
        <v>29146.927142467801</v>
      </c>
      <c r="F50" s="8">
        <v>-874.07330322331904</v>
      </c>
      <c r="G50" s="8">
        <v>23708.457901914499</v>
      </c>
      <c r="H50" s="8">
        <v>5277.89208984375</v>
      </c>
      <c r="I50" s="11">
        <f t="shared" si="14"/>
        <v>-0.18658809781493835</v>
      </c>
      <c r="J50" s="11">
        <f t="shared" si="5"/>
        <v>-0.18657270510744883</v>
      </c>
      <c r="K50" s="11">
        <f t="shared" si="15"/>
        <v>-7.0382715840116417</v>
      </c>
      <c r="L50" s="16">
        <f t="shared" si="6"/>
        <v>-7.6196243152847343E-3</v>
      </c>
      <c r="M50" s="16">
        <f t="shared" si="7"/>
        <v>-7.6189287867693967E-3</v>
      </c>
      <c r="N50" s="16">
        <f t="shared" si="0"/>
        <v>-2.0688645917841519</v>
      </c>
      <c r="O50" s="11">
        <f t="shared" si="20"/>
        <v>-1.1496878453782777E-3</v>
      </c>
      <c r="P50" s="11">
        <f t="shared" si="9"/>
        <v>-2.2511147302951451E-2</v>
      </c>
      <c r="Q50" s="11">
        <f t="shared" si="16"/>
        <v>-0.16864705552928039</v>
      </c>
      <c r="R50" s="274">
        <f t="shared" si="10"/>
        <v>-9.9167546513401206E-6</v>
      </c>
      <c r="S50" s="274">
        <f t="shared" si="11"/>
        <v>-1.962599719236291E-4</v>
      </c>
      <c r="T50" s="16">
        <f t="shared" si="12"/>
        <v>-1.5909817661475811E-3</v>
      </c>
      <c r="U50" s="11">
        <f t="shared" si="17"/>
        <v>0.43454466938291786</v>
      </c>
      <c r="V50" s="11">
        <f t="shared" si="18"/>
        <v>-4.9786792910655582E-2</v>
      </c>
      <c r="W50" s="11">
        <f t="shared" si="19"/>
        <v>0.36957965239068441</v>
      </c>
    </row>
    <row r="51" spans="1:23">
      <c r="A51" s="28" t="s">
        <v>40</v>
      </c>
      <c r="B51" s="28">
        <f t="shared" si="13"/>
        <v>46</v>
      </c>
      <c r="C51" s="8">
        <v>24057.731483286301</v>
      </c>
      <c r="D51" s="8">
        <v>6504.0068359372499</v>
      </c>
      <c r="E51" s="8">
        <v>29566.219494426099</v>
      </c>
      <c r="F51" s="8">
        <v>-874.07330322331904</v>
      </c>
      <c r="G51" s="8">
        <v>24049.7646762121</v>
      </c>
      <c r="H51" s="8">
        <v>5418.7050781260596</v>
      </c>
      <c r="I51" s="11">
        <f t="shared" si="14"/>
        <v>-0.18657966324957143</v>
      </c>
      <c r="J51" s="11">
        <f t="shared" si="5"/>
        <v>-0.18657270510744883</v>
      </c>
      <c r="K51" s="11">
        <f t="shared" si="15"/>
        <v>-7.1993713282525302</v>
      </c>
      <c r="L51" s="16">
        <f t="shared" si="6"/>
        <v>-7.619243192932279E-3</v>
      </c>
      <c r="M51" s="16">
        <f t="shared" si="7"/>
        <v>-7.6189287867693967E-3</v>
      </c>
      <c r="N51" s="16">
        <f t="shared" si="0"/>
        <v>-2.0699074442258665</v>
      </c>
      <c r="O51" s="11">
        <f t="shared" si="20"/>
        <v>-3.3115781296444435E-4</v>
      </c>
      <c r="P51" s="11">
        <f t="shared" si="9"/>
        <v>-2.2511147302951451E-2</v>
      </c>
      <c r="Q51" s="11">
        <f t="shared" si="16"/>
        <v>-0.16686664196687495</v>
      </c>
      <c r="R51" s="274">
        <f t="shared" si="10"/>
        <v>-2.8552774565815398E-6</v>
      </c>
      <c r="S51" s="274">
        <f t="shared" si="11"/>
        <v>-1.962599719236291E-4</v>
      </c>
      <c r="T51" s="16">
        <f t="shared" si="12"/>
        <v>-1.5725687327781124E-3</v>
      </c>
      <c r="U51" s="11">
        <f t="shared" si="17"/>
        <v>0.44518482316917446</v>
      </c>
      <c r="V51" s="11">
        <f t="shared" si="18"/>
        <v>-4.9786792910655582E-2</v>
      </c>
      <c r="W51" s="11">
        <f t="shared" si="19"/>
        <v>0.37943995540097392</v>
      </c>
    </row>
    <row r="52" spans="1:23">
      <c r="A52" s="28" t="s">
        <v>41</v>
      </c>
      <c r="B52" s="28">
        <f t="shared" si="13"/>
        <v>47</v>
      </c>
      <c r="C52" s="8">
        <v>24388.933835123</v>
      </c>
      <c r="D52" s="8">
        <v>6659.9077148447705</v>
      </c>
      <c r="E52" s="8">
        <v>29998.047421576201</v>
      </c>
      <c r="F52" s="8">
        <v>-874.07330322331904</v>
      </c>
      <c r="G52" s="8">
        <v>24401.294102591099</v>
      </c>
      <c r="H52" s="8">
        <v>5563.4018554684399</v>
      </c>
      <c r="I52" s="11">
        <f t="shared" si="14"/>
        <v>-0.18657060260135727</v>
      </c>
      <c r="J52" s="11">
        <f t="shared" si="5"/>
        <v>-0.18657270510744883</v>
      </c>
      <c r="K52" s="11">
        <f t="shared" si="15"/>
        <v>-7.3649143943197295</v>
      </c>
      <c r="L52" s="16">
        <f t="shared" si="6"/>
        <v>-7.6188337847824528E-3</v>
      </c>
      <c r="M52" s="16">
        <f t="shared" si="7"/>
        <v>-7.6189287867693967E-3</v>
      </c>
      <c r="N52" s="16">
        <f t="shared" si="0"/>
        <v>-2.0709522191112244</v>
      </c>
      <c r="O52" s="11">
        <f t="shared" si="20"/>
        <v>5.0679408295373207E-4</v>
      </c>
      <c r="P52" s="11">
        <f t="shared" si="9"/>
        <v>-2.2511147302951451E-2</v>
      </c>
      <c r="Q52" s="11">
        <f t="shared" si="16"/>
        <v>-0.16464280424744471</v>
      </c>
      <c r="R52" s="274">
        <f t="shared" si="10"/>
        <v>4.3678173509142937E-6</v>
      </c>
      <c r="S52" s="274">
        <f t="shared" si="11"/>
        <v>-1.962599719236291E-4</v>
      </c>
      <c r="T52" s="16">
        <f t="shared" si="12"/>
        <v>-1.5496245233471706E-3</v>
      </c>
      <c r="U52" s="11">
        <f t="shared" si="17"/>
        <v>0.45585589209008559</v>
      </c>
      <c r="V52" s="11">
        <f t="shared" si="18"/>
        <v>-4.9786792910655582E-2</v>
      </c>
      <c r="W52" s="11">
        <f t="shared" si="19"/>
        <v>0.38957221725133556</v>
      </c>
    </row>
    <row r="53" spans="1:23">
      <c r="A53" s="28" t="s">
        <v>42</v>
      </c>
      <c r="B53" s="28">
        <f t="shared" si="13"/>
        <v>48</v>
      </c>
      <c r="C53" s="8">
        <v>24729.876645128399</v>
      </c>
      <c r="D53" s="8">
        <v>6816.3281250006103</v>
      </c>
      <c r="E53" s="8">
        <v>30443.047685617999</v>
      </c>
      <c r="F53" s="8">
        <v>-874.07330322331904</v>
      </c>
      <c r="G53" s="8">
        <v>24763.561261189599</v>
      </c>
      <c r="H53" s="8">
        <v>5712.9746093742497</v>
      </c>
      <c r="I53" s="11">
        <f t="shared" si="14"/>
        <v>-0.18656104852939104</v>
      </c>
      <c r="J53" s="11">
        <f t="shared" si="5"/>
        <v>-0.18657270510744883</v>
      </c>
      <c r="K53" s="11">
        <f t="shared" si="15"/>
        <v>-7.5360359129634631</v>
      </c>
      <c r="L53" s="16">
        <f t="shared" si="6"/>
        <v>-7.6184020858865997E-3</v>
      </c>
      <c r="M53" s="16">
        <f t="shared" si="7"/>
        <v>-7.6189287867693967E-3</v>
      </c>
      <c r="N53" s="16">
        <f t="shared" si="0"/>
        <v>-2.0720050487614365</v>
      </c>
      <c r="O53" s="11">
        <f t="shared" si="20"/>
        <v>1.362097957356978E-3</v>
      </c>
      <c r="P53" s="11">
        <f t="shared" si="9"/>
        <v>-2.2511147302951451E-2</v>
      </c>
      <c r="Q53" s="11">
        <f t="shared" si="16"/>
        <v>-0.16186919391660248</v>
      </c>
      <c r="R53" s="274">
        <f t="shared" si="10"/>
        <v>1.1734302841626132E-5</v>
      </c>
      <c r="S53" s="274">
        <f t="shared" si="11"/>
        <v>-1.962599719236291E-4</v>
      </c>
      <c r="T53" s="16">
        <f t="shared" si="12"/>
        <v>-1.5210928044144811E-3</v>
      </c>
      <c r="U53" s="11">
        <f t="shared" si="17"/>
        <v>0.46656252177111701</v>
      </c>
      <c r="V53" s="11">
        <f t="shared" si="18"/>
        <v>-4.9786792910655582E-2</v>
      </c>
      <c r="W53" s="11">
        <f t="shared" si="19"/>
        <v>0.40004591498039677</v>
      </c>
    </row>
    <row r="54" spans="1:23">
      <c r="A54" s="28" t="s">
        <v>43</v>
      </c>
      <c r="B54" s="28">
        <f t="shared" si="13"/>
        <v>49</v>
      </c>
      <c r="C54" s="8">
        <v>25081.122694542599</v>
      </c>
      <c r="D54" s="8">
        <v>6973.7871093754702</v>
      </c>
      <c r="E54" s="8">
        <v>30901.8803933782</v>
      </c>
      <c r="F54" s="8">
        <v>-874.07330322331904</v>
      </c>
      <c r="G54" s="8">
        <v>25137.102175931101</v>
      </c>
      <c r="H54" s="8">
        <v>5867.1953125010996</v>
      </c>
      <c r="I54" s="11">
        <f t="shared" si="14"/>
        <v>-0.18655106496484952</v>
      </c>
      <c r="J54" s="11">
        <f t="shared" si="5"/>
        <v>-0.18657270510744883</v>
      </c>
      <c r="K54" s="11">
        <f t="shared" si="15"/>
        <v>-7.7124750052194635</v>
      </c>
      <c r="L54" s="16">
        <f t="shared" si="6"/>
        <v>-7.6179509856685312E-3</v>
      </c>
      <c r="M54" s="16">
        <f t="shared" si="7"/>
        <v>-7.6189287867693967E-3</v>
      </c>
      <c r="N54" s="16">
        <f t="shared" si="0"/>
        <v>-2.0730631585473187</v>
      </c>
      <c r="O54" s="11">
        <f t="shared" si="20"/>
        <v>2.231932714518603E-3</v>
      </c>
      <c r="P54" s="11">
        <f t="shared" si="9"/>
        <v>-2.2511147302951451E-2</v>
      </c>
      <c r="Q54" s="11">
        <f t="shared" si="16"/>
        <v>-0.15867874995179543</v>
      </c>
      <c r="R54" s="274">
        <f t="shared" si="10"/>
        <v>1.9219543767601266E-5</v>
      </c>
      <c r="S54" s="274">
        <f t="shared" si="11"/>
        <v>-1.962599719236291E-4</v>
      </c>
      <c r="T54" s="16">
        <f t="shared" si="12"/>
        <v>-1.4883887160946907E-3</v>
      </c>
      <c r="U54" s="11">
        <f t="shared" si="17"/>
        <v>0.47734023955087063</v>
      </c>
      <c r="V54" s="11">
        <f t="shared" si="18"/>
        <v>-4.9786792910655582E-2</v>
      </c>
      <c r="W54" s="11">
        <f t="shared" si="19"/>
        <v>0.41084508117834673</v>
      </c>
    </row>
    <row r="55" spans="1:23">
      <c r="A55" s="28" t="s">
        <v>44</v>
      </c>
      <c r="B55" s="28">
        <f t="shared" si="13"/>
        <v>50</v>
      </c>
      <c r="C55" s="8">
        <v>25443.269406246</v>
      </c>
      <c r="D55" s="8">
        <v>7132.5620117169801</v>
      </c>
      <c r="E55" s="8">
        <v>31375.2647590583</v>
      </c>
      <c r="F55" s="8">
        <v>-874.07330322331904</v>
      </c>
      <c r="G55" s="8">
        <v>25522.5003131997</v>
      </c>
      <c r="H55" s="8">
        <v>6024.9072265609602</v>
      </c>
      <c r="I55" s="11">
        <f t="shared" si="14"/>
        <v>-0.18654073447690189</v>
      </c>
      <c r="J55" s="11">
        <f t="shared" si="5"/>
        <v>-0.18657270510744883</v>
      </c>
      <c r="K55" s="11">
        <f t="shared" si="15"/>
        <v>-7.8929082829214217</v>
      </c>
      <c r="L55" s="16">
        <f t="shared" si="6"/>
        <v>-7.6174842155771749E-3</v>
      </c>
      <c r="M55" s="16">
        <f t="shared" si="7"/>
        <v>-7.6189287867693967E-3</v>
      </c>
      <c r="N55" s="16">
        <f t="shared" si="0"/>
        <v>-2.0741178761243706</v>
      </c>
      <c r="O55" s="11">
        <f t="shared" si="20"/>
        <v>3.1140181309947668E-3</v>
      </c>
      <c r="P55" s="11">
        <f t="shared" si="9"/>
        <v>-2.2511147302951451E-2</v>
      </c>
      <c r="Q55" s="11">
        <f t="shared" si="16"/>
        <v>-0.15529550364297462</v>
      </c>
      <c r="R55" s="274">
        <f t="shared" si="10"/>
        <v>2.6803631786309623E-5</v>
      </c>
      <c r="S55" s="274">
        <f t="shared" si="11"/>
        <v>-1.962599719236291E-4</v>
      </c>
      <c r="T55" s="16">
        <f t="shared" si="12"/>
        <v>-1.4538423289222058E-3</v>
      </c>
      <c r="U55" s="11">
        <f t="shared" si="17"/>
        <v>0.48820802899291882</v>
      </c>
      <c r="V55" s="11">
        <f t="shared" si="18"/>
        <v>-4.9786792910655582E-2</v>
      </c>
      <c r="W55" s="11">
        <f t="shared" si="19"/>
        <v>0.42188871628567953</v>
      </c>
    </row>
    <row r="56" spans="1:23">
      <c r="A56" s="28" t="s">
        <v>45</v>
      </c>
      <c r="B56" s="28">
        <f t="shared" si="13"/>
        <v>51</v>
      </c>
      <c r="C56" s="8">
        <v>25816.9573122568</v>
      </c>
      <c r="D56" s="8">
        <v>7293.5161132826097</v>
      </c>
      <c r="E56" s="8">
        <v>31863.9996046673</v>
      </c>
      <c r="F56" s="8">
        <v>-874.07330322331904</v>
      </c>
      <c r="G56" s="8">
        <v>25920.4103761923</v>
      </c>
      <c r="H56" s="8">
        <v>6185.2363281259204</v>
      </c>
      <c r="I56" s="11">
        <f t="shared" si="14"/>
        <v>-0.18652993335763723</v>
      </c>
      <c r="J56" s="11">
        <f t="shared" si="5"/>
        <v>-0.18657270510744883</v>
      </c>
      <c r="K56" s="11">
        <f t="shared" si="15"/>
        <v>-8.0763358031491936</v>
      </c>
      <c r="L56" s="16">
        <f t="shared" si="6"/>
        <v>-7.6169961867064151E-3</v>
      </c>
      <c r="M56" s="16">
        <f t="shared" si="7"/>
        <v>-7.6189287867693967E-3</v>
      </c>
      <c r="N56" s="16">
        <f t="shared" si="0"/>
        <v>-2.0751631881939856</v>
      </c>
      <c r="O56" s="11">
        <f t="shared" si="20"/>
        <v>4.0071708040907428E-3</v>
      </c>
      <c r="P56" s="11">
        <f t="shared" si="9"/>
        <v>-2.2511147302951451E-2</v>
      </c>
      <c r="Q56" s="11">
        <f t="shared" si="16"/>
        <v>-0.15195411833182071</v>
      </c>
      <c r="R56" s="274">
        <f t="shared" si="10"/>
        <v>3.4476141522743475E-5</v>
      </c>
      <c r="S56" s="274">
        <f t="shared" si="11"/>
        <v>-1.962599719236291E-4</v>
      </c>
      <c r="T56" s="16">
        <f t="shared" si="12"/>
        <v>-1.419857761576937E-3</v>
      </c>
      <c r="U56" s="11">
        <f t="shared" si="17"/>
        <v>0.49922497978207375</v>
      </c>
      <c r="V56" s="11">
        <f t="shared" si="18"/>
        <v>-4.9786792910655582E-2</v>
      </c>
      <c r="W56" s="11">
        <f t="shared" si="19"/>
        <v>0.43311561759700268</v>
      </c>
    </row>
    <row r="57" spans="1:23">
      <c r="A57" s="28" t="s">
        <v>46</v>
      </c>
      <c r="B57" s="28">
        <f t="shared" si="13"/>
        <v>52</v>
      </c>
      <c r="C57" s="8">
        <v>26202.862337235401</v>
      </c>
      <c r="D57" s="8">
        <v>7456.8813476547302</v>
      </c>
      <c r="E57" s="8">
        <v>32368.978661372599</v>
      </c>
      <c r="F57" s="8">
        <v>-874.07330322331904</v>
      </c>
      <c r="G57" s="8">
        <v>26331.559835527001</v>
      </c>
      <c r="H57" s="8">
        <v>6347.8979492182198</v>
      </c>
      <c r="I57" s="11">
        <f t="shared" si="14"/>
        <v>-0.18651868479193456</v>
      </c>
      <c r="J57" s="11">
        <f t="shared" si="5"/>
        <v>-0.18657270510744883</v>
      </c>
      <c r="K57" s="11">
        <f t="shared" si="15"/>
        <v>-8.2624318861556922</v>
      </c>
      <c r="L57" s="16">
        <f t="shared" si="6"/>
        <v>-7.6164879474175384E-3</v>
      </c>
      <c r="M57" s="16">
        <f t="shared" si="7"/>
        <v>-7.6189287867693967E-3</v>
      </c>
      <c r="N57" s="16">
        <f t="shared" si="0"/>
        <v>-2.0761973754828515</v>
      </c>
      <c r="O57" s="11">
        <f t="shared" si="20"/>
        <v>4.9115775446613164E-3</v>
      </c>
      <c r="P57" s="11">
        <f t="shared" si="9"/>
        <v>-2.2511147302951451E-2</v>
      </c>
      <c r="Q57" s="11">
        <f t="shared" si="16"/>
        <v>-0.14871946766710242</v>
      </c>
      <c r="R57" s="274">
        <f t="shared" si="10"/>
        <v>4.2238435963515286E-5</v>
      </c>
      <c r="S57" s="274">
        <f t="shared" si="11"/>
        <v>-1.962599719236291E-4</v>
      </c>
      <c r="T57" s="16">
        <f t="shared" si="12"/>
        <v>-1.3870849908648175E-3</v>
      </c>
      <c r="U57" s="11">
        <f t="shared" si="17"/>
        <v>0.51040696725694745</v>
      </c>
      <c r="V57" s="11">
        <f t="shared" si="18"/>
        <v>-4.9786792910655582E-2</v>
      </c>
      <c r="W57" s="11">
        <f t="shared" si="19"/>
        <v>0.44450585149289445</v>
      </c>
    </row>
    <row r="58" spans="1:23">
      <c r="A58" s="28" t="s">
        <v>47</v>
      </c>
      <c r="B58" s="28">
        <f t="shared" si="13"/>
        <v>53</v>
      </c>
      <c r="C58" s="8">
        <v>26601.712996588201</v>
      </c>
      <c r="D58" s="8">
        <v>7622.3554687516298</v>
      </c>
      <c r="E58" s="8">
        <v>32891.179690903198</v>
      </c>
      <c r="F58" s="8">
        <v>-874.07330322331904</v>
      </c>
      <c r="G58" s="8">
        <v>26756.744130980402</v>
      </c>
      <c r="H58" s="8">
        <v>6512.1953125005703</v>
      </c>
      <c r="I58" s="11">
        <f t="shared" si="14"/>
        <v>-0.18650702491705762</v>
      </c>
      <c r="J58" s="11">
        <f t="shared" si="5"/>
        <v>-0.18657270510744883</v>
      </c>
      <c r="K58" s="11">
        <f t="shared" si="15"/>
        <v>-8.4503993707400973</v>
      </c>
      <c r="L58" s="16">
        <f t="shared" si="6"/>
        <v>-7.6159611312596187E-3</v>
      </c>
      <c r="M58" s="16">
        <f t="shared" si="7"/>
        <v>-7.6189287867693967E-3</v>
      </c>
      <c r="N58" s="16">
        <f t="shared" si="0"/>
        <v>-2.0772163745607499</v>
      </c>
      <c r="O58" s="11">
        <f t="shared" si="20"/>
        <v>5.827858703591815E-3</v>
      </c>
      <c r="P58" s="11">
        <f t="shared" si="9"/>
        <v>-2.2511147302951451E-2</v>
      </c>
      <c r="Q58" s="11">
        <f t="shared" si="16"/>
        <v>-0.14564529134330528</v>
      </c>
      <c r="R58" s="274">
        <f t="shared" si="10"/>
        <v>5.0095586009435422E-5</v>
      </c>
      <c r="S58" s="274">
        <f t="shared" si="11"/>
        <v>-1.962599719236291E-4</v>
      </c>
      <c r="T58" s="16">
        <f t="shared" si="12"/>
        <v>-1.3560523299559479E-3</v>
      </c>
      <c r="U58" s="11">
        <f t="shared" si="17"/>
        <v>0.52173330334450507</v>
      </c>
      <c r="V58" s="11">
        <f t="shared" si="18"/>
        <v>-4.9786792910655582E-2</v>
      </c>
      <c r="W58" s="11">
        <f t="shared" si="19"/>
        <v>0.45601062676623555</v>
      </c>
    </row>
    <row r="59" spans="1:23">
      <c r="A59" s="28" t="s">
        <v>48</v>
      </c>
      <c r="B59" s="28">
        <f t="shared" si="13"/>
        <v>54</v>
      </c>
      <c r="C59" s="8">
        <v>27014.3077254542</v>
      </c>
      <c r="D59" s="8">
        <v>7790.02880859376</v>
      </c>
      <c r="E59" s="8">
        <v>33431.683268168003</v>
      </c>
      <c r="F59" s="8">
        <v>-874.07330322331904</v>
      </c>
      <c r="G59" s="8">
        <v>27196.843018338601</v>
      </c>
      <c r="H59" s="8">
        <v>6679.2280273427796</v>
      </c>
      <c r="I59" s="11">
        <f t="shared" si="14"/>
        <v>-0.18649497000943172</v>
      </c>
      <c r="J59" s="11">
        <f t="shared" si="5"/>
        <v>-0.18657270510744883</v>
      </c>
      <c r="K59" s="11">
        <f t="shared" si="15"/>
        <v>-8.6414962856567286</v>
      </c>
      <c r="L59" s="16">
        <f t="shared" si="6"/>
        <v>-7.6154164743874597E-3</v>
      </c>
      <c r="M59" s="16">
        <f t="shared" si="7"/>
        <v>-7.6189287867693967E-3</v>
      </c>
      <c r="N59" s="16">
        <f t="shared" si="0"/>
        <v>-2.0782272693787269</v>
      </c>
      <c r="O59" s="11">
        <f t="shared" si="20"/>
        <v>6.7569816394827953E-3</v>
      </c>
      <c r="P59" s="11">
        <f t="shared" si="9"/>
        <v>-2.2511147302951451E-2</v>
      </c>
      <c r="Q59" s="11">
        <f t="shared" si="16"/>
        <v>-0.14259264451350473</v>
      </c>
      <c r="R59" s="274">
        <f t="shared" si="10"/>
        <v>5.8055612358165476E-5</v>
      </c>
      <c r="S59" s="274">
        <f t="shared" si="11"/>
        <v>-1.962599719236291E-4</v>
      </c>
      <c r="T59" s="16">
        <f t="shared" si="12"/>
        <v>-1.3253463485380923E-3</v>
      </c>
      <c r="U59" s="11">
        <f t="shared" si="17"/>
        <v>0.53321017107092827</v>
      </c>
      <c r="V59" s="11">
        <f t="shared" si="18"/>
        <v>-4.9786792910655582E-2</v>
      </c>
      <c r="W59" s="11">
        <f t="shared" si="19"/>
        <v>0.46770694257535311</v>
      </c>
    </row>
    <row r="60" spans="1:23">
      <c r="A60" s="28" t="s">
        <v>49</v>
      </c>
      <c r="B60" s="28">
        <f t="shared" si="13"/>
        <v>55</v>
      </c>
      <c r="C60" s="8">
        <v>27441.513923606701</v>
      </c>
      <c r="D60" s="8">
        <v>7959.5126953112804</v>
      </c>
      <c r="E60" s="8">
        <v>33991.631698432902</v>
      </c>
      <c r="F60" s="8">
        <v>-874.07330322331904</v>
      </c>
      <c r="G60" s="8">
        <v>27652.790018138501</v>
      </c>
      <c r="H60" s="8">
        <v>6849.3408203139797</v>
      </c>
      <c r="I60" s="11">
        <f t="shared" si="14"/>
        <v>-0.18648243379013085</v>
      </c>
      <c r="J60" s="11">
        <f t="shared" si="5"/>
        <v>-0.18657270510744883</v>
      </c>
      <c r="K60" s="11">
        <f t="shared" si="15"/>
        <v>-8.8361170218122602</v>
      </c>
      <c r="L60" s="16">
        <f t="shared" si="6"/>
        <v>-7.6148500794528395E-3</v>
      </c>
      <c r="M60" s="16">
        <f t="shared" si="7"/>
        <v>-7.6189287867693967E-3</v>
      </c>
      <c r="N60" s="16">
        <f t="shared" si="0"/>
        <v>-2.079232086061598</v>
      </c>
      <c r="O60" s="11">
        <f t="shared" si="20"/>
        <v>7.6991372148484949E-3</v>
      </c>
      <c r="P60" s="11">
        <f t="shared" si="9"/>
        <v>-2.2511147302951451E-2</v>
      </c>
      <c r="Q60" s="11">
        <f t="shared" si="16"/>
        <v>-0.1394773707380329</v>
      </c>
      <c r="R60" s="274">
        <f t="shared" si="10"/>
        <v>6.6119859195579167E-5</v>
      </c>
      <c r="S60" s="274">
        <f t="shared" si="11"/>
        <v>-1.962599719236291E-4</v>
      </c>
      <c r="T60" s="16">
        <f t="shared" si="12"/>
        <v>-1.2941219516481306E-3</v>
      </c>
      <c r="U60" s="11">
        <f t="shared" si="17"/>
        <v>0.54481096670992779</v>
      </c>
      <c r="V60" s="11">
        <f t="shared" si="18"/>
        <v>-4.9786792910655582E-2</v>
      </c>
      <c r="W60" s="11">
        <f t="shared" si="19"/>
        <v>0.47961893808857814</v>
      </c>
    </row>
    <row r="61" spans="1:23">
      <c r="A61" s="28" t="s">
        <v>50</v>
      </c>
      <c r="B61" s="28">
        <f t="shared" si="13"/>
        <v>56</v>
      </c>
      <c r="C61" s="8">
        <v>27884.286678795201</v>
      </c>
      <c r="D61" s="8">
        <v>8131.6289062493597</v>
      </c>
      <c r="E61" s="8">
        <v>34572.255385826204</v>
      </c>
      <c r="F61" s="8">
        <v>-874.07330322331904</v>
      </c>
      <c r="G61" s="8">
        <v>28125.595681725499</v>
      </c>
      <c r="H61" s="8">
        <v>7023.3300781251201</v>
      </c>
      <c r="I61" s="11">
        <f t="shared" si="14"/>
        <v>-0.1864691836994532</v>
      </c>
      <c r="J61" s="11">
        <f t="shared" si="5"/>
        <v>-0.18657270510744883</v>
      </c>
      <c r="K61" s="11">
        <f t="shared" si="15"/>
        <v>-9.0351727003824873</v>
      </c>
      <c r="L61" s="16">
        <f t="shared" si="6"/>
        <v>-7.6142514404589079E-3</v>
      </c>
      <c r="M61" s="16">
        <f t="shared" si="7"/>
        <v>-7.6189287867693967E-3</v>
      </c>
      <c r="N61" s="16">
        <f t="shared" si="0"/>
        <v>-2.0802352408877209</v>
      </c>
      <c r="O61" s="11">
        <f t="shared" si="20"/>
        <v>8.6539379801759964E-3</v>
      </c>
      <c r="P61" s="11">
        <f t="shared" si="9"/>
        <v>-2.2511147302951451E-2</v>
      </c>
      <c r="Q61" s="11">
        <f t="shared" si="16"/>
        <v>-0.13629481494009388</v>
      </c>
      <c r="R61" s="274">
        <f t="shared" si="10"/>
        <v>7.428471845050133E-5</v>
      </c>
      <c r="S61" s="274">
        <f t="shared" si="11"/>
        <v>-1.962599719236291E-4</v>
      </c>
      <c r="T61" s="16">
        <f t="shared" si="12"/>
        <v>-1.262338694902887E-3</v>
      </c>
      <c r="U61" s="11">
        <f t="shared" si="17"/>
        <v>0.55659193909569482</v>
      </c>
      <c r="V61" s="11">
        <f t="shared" si="18"/>
        <v>-4.9786792910655582E-2</v>
      </c>
      <c r="W61" s="11">
        <f t="shared" si="19"/>
        <v>0.49180237956994011</v>
      </c>
    </row>
    <row r="62" spans="1:23">
      <c r="A62" s="28" t="s">
        <v>51</v>
      </c>
      <c r="B62" s="28">
        <f t="shared" si="13"/>
        <v>57</v>
      </c>
      <c r="C62" s="8">
        <v>28343.650813040502</v>
      </c>
      <c r="D62" s="8">
        <v>8306.9287109382894</v>
      </c>
      <c r="E62" s="8">
        <v>35174.884757989399</v>
      </c>
      <c r="F62" s="8">
        <v>-874.07330322331904</v>
      </c>
      <c r="G62" s="8">
        <v>28616.346044599901</v>
      </c>
      <c r="H62" s="8">
        <v>7200.6347656239404</v>
      </c>
      <c r="I62" s="11">
        <f t="shared" si="14"/>
        <v>-0.18645517403156719</v>
      </c>
      <c r="J62" s="11">
        <f t="shared" si="5"/>
        <v>-0.18657270510744883</v>
      </c>
      <c r="K62" s="11">
        <f t="shared" si="15"/>
        <v>-9.2380214585631197</v>
      </c>
      <c r="L62" s="16">
        <f t="shared" si="6"/>
        <v>-7.6136184939844531E-3</v>
      </c>
      <c r="M62" s="16">
        <f t="shared" si="7"/>
        <v>-7.6189287867693967E-3</v>
      </c>
      <c r="N62" s="16">
        <f t="shared" si="0"/>
        <v>-2.0812331871221366</v>
      </c>
      <c r="O62" s="11">
        <f t="shared" si="20"/>
        <v>9.6210299779020403E-3</v>
      </c>
      <c r="P62" s="11">
        <f t="shared" si="9"/>
        <v>-2.2511147302951451E-2</v>
      </c>
      <c r="Q62" s="11">
        <f t="shared" si="16"/>
        <v>-0.13317725640278799</v>
      </c>
      <c r="R62" s="274">
        <f t="shared" si="10"/>
        <v>8.254687747566436E-5</v>
      </c>
      <c r="S62" s="274">
        <f t="shared" si="11"/>
        <v>-1.962599719236291E-4</v>
      </c>
      <c r="T62" s="16">
        <f t="shared" si="12"/>
        <v>-1.2313169192970097E-3</v>
      </c>
      <c r="U62" s="11">
        <f t="shared" si="17"/>
        <v>0.56859082140326334</v>
      </c>
      <c r="V62" s="11">
        <f t="shared" si="18"/>
        <v>-4.9786792910655582E-2</v>
      </c>
      <c r="W62" s="11">
        <f t="shared" si="19"/>
        <v>0.50421798103688731</v>
      </c>
    </row>
    <row r="63" spans="1:23">
      <c r="A63" s="28" t="s">
        <v>52</v>
      </c>
      <c r="B63" s="28">
        <f t="shared" si="13"/>
        <v>58</v>
      </c>
      <c r="C63" s="8">
        <v>28820.7156249953</v>
      </c>
      <c r="D63" s="8">
        <v>8485.5605468762096</v>
      </c>
      <c r="E63" s="8">
        <v>35800.992853975702</v>
      </c>
      <c r="F63" s="8">
        <v>-874.07330322331904</v>
      </c>
      <c r="G63" s="8">
        <v>29126.2439321946</v>
      </c>
      <c r="H63" s="8">
        <v>7380.8017578131903</v>
      </c>
      <c r="I63" s="11">
        <f t="shared" si="14"/>
        <v>-0.186440345507489</v>
      </c>
      <c r="J63" s="11">
        <f t="shared" si="5"/>
        <v>-0.18657270510744883</v>
      </c>
      <c r="K63" s="11">
        <f t="shared" si="15"/>
        <v>-9.4441448901896674</v>
      </c>
      <c r="L63" s="16">
        <f t="shared" si="6"/>
        <v>-7.6129485636243777E-3</v>
      </c>
      <c r="M63" s="16">
        <f t="shared" si="7"/>
        <v>-7.6189287867693967E-3</v>
      </c>
      <c r="N63" s="16">
        <f t="shared" si="0"/>
        <v>-2.082223292428246</v>
      </c>
      <c r="O63" s="11">
        <f t="shared" si="20"/>
        <v>1.06009924138879E-2</v>
      </c>
      <c r="P63" s="11">
        <f t="shared" si="9"/>
        <v>-2.2511147302951451E-2</v>
      </c>
      <c r="Q63" s="11">
        <f t="shared" si="16"/>
        <v>-0.13019279200722267</v>
      </c>
      <c r="R63" s="274">
        <f t="shared" si="10"/>
        <v>9.0910993186810174E-5</v>
      </c>
      <c r="S63" s="274">
        <f t="shared" si="11"/>
        <v>-1.962599719236291E-4</v>
      </c>
      <c r="T63" s="16">
        <f t="shared" si="12"/>
        <v>-1.2017229717595779E-3</v>
      </c>
      <c r="U63" s="11">
        <f t="shared" si="17"/>
        <v>0.580817773849716</v>
      </c>
      <c r="V63" s="11">
        <f t="shared" si="18"/>
        <v>-4.9786792910655582E-2</v>
      </c>
      <c r="W63" s="11">
        <f t="shared" si="19"/>
        <v>0.51683401281853547</v>
      </c>
    </row>
    <row r="64" spans="1:23">
      <c r="A64" s="28" t="s">
        <v>53</v>
      </c>
      <c r="B64" s="28">
        <f t="shared" si="13"/>
        <v>59</v>
      </c>
      <c r="C64" s="8">
        <v>29316.695017144499</v>
      </c>
      <c r="D64" s="8">
        <v>8668.8808593739104</v>
      </c>
      <c r="E64" s="8">
        <v>36452.206951786102</v>
      </c>
      <c r="F64" s="8">
        <v>-874.07330322331904</v>
      </c>
      <c r="G64" s="8">
        <v>29656.620570594099</v>
      </c>
      <c r="H64" s="8">
        <v>7563.2763671873199</v>
      </c>
      <c r="I64" s="11">
        <f t="shared" si="14"/>
        <v>-0.1864245683593202</v>
      </c>
      <c r="J64" s="11">
        <f t="shared" si="5"/>
        <v>-0.18657270510744883</v>
      </c>
      <c r="K64" s="11">
        <f t="shared" si="15"/>
        <v>-9.6529083946022869</v>
      </c>
      <c r="L64" s="16">
        <f t="shared" si="6"/>
        <v>-7.6122357887689063E-3</v>
      </c>
      <c r="M64" s="16">
        <f t="shared" si="7"/>
        <v>-7.6189287867693967E-3</v>
      </c>
      <c r="N64" s="16">
        <f t="shared" si="0"/>
        <v>-2.083202634557118</v>
      </c>
      <c r="O64" s="11">
        <f t="shared" si="20"/>
        <v>1.1594943822246684E-2</v>
      </c>
      <c r="P64" s="11">
        <f t="shared" si="9"/>
        <v>-2.2511147302951451E-2</v>
      </c>
      <c r="Q64" s="11">
        <f t="shared" si="16"/>
        <v>-0.12753716900155976</v>
      </c>
      <c r="R64" s="274">
        <f t="shared" si="10"/>
        <v>9.9386297133241541E-5</v>
      </c>
      <c r="S64" s="274">
        <f t="shared" si="11"/>
        <v>-1.962599719236291E-4</v>
      </c>
      <c r="T64" s="16">
        <f t="shared" si="12"/>
        <v>-1.1754743328914463E-3</v>
      </c>
      <c r="U64" s="11">
        <f t="shared" si="17"/>
        <v>0.59336564210404674</v>
      </c>
      <c r="V64" s="11">
        <f t="shared" si="18"/>
        <v>-4.9786792910655582E-2</v>
      </c>
      <c r="W64" s="11">
        <f t="shared" si="19"/>
        <v>0.52961163342059159</v>
      </c>
    </row>
    <row r="65" spans="1:23">
      <c r="A65" s="28" t="s">
        <v>54</v>
      </c>
      <c r="B65" s="28">
        <f t="shared" si="13"/>
        <v>60</v>
      </c>
      <c r="C65" s="8">
        <v>29832.890371088801</v>
      </c>
      <c r="D65" s="8">
        <v>8857.3369140619707</v>
      </c>
      <c r="E65" s="8">
        <v>37130.340397065098</v>
      </c>
      <c r="F65" s="8">
        <v>-874.07330322331904</v>
      </c>
      <c r="G65" s="8">
        <v>30208.954175679301</v>
      </c>
      <c r="H65" s="8">
        <v>7747.7875976570003</v>
      </c>
      <c r="I65" s="11">
        <f t="shared" si="14"/>
        <v>-0.1864078466138972</v>
      </c>
      <c r="J65" s="11">
        <f t="shared" si="5"/>
        <v>-0.18657270510744883</v>
      </c>
      <c r="K65" s="11">
        <f t="shared" si="15"/>
        <v>-9.8640019336346594</v>
      </c>
      <c r="L65" s="16">
        <f t="shared" si="6"/>
        <v>-7.6114803537361553E-3</v>
      </c>
      <c r="M65" s="16">
        <f t="shared" si="7"/>
        <v>-7.6189287867693967E-3</v>
      </c>
      <c r="N65" s="16">
        <f t="shared" si="0"/>
        <v>-2.0841700394046487</v>
      </c>
      <c r="O65" s="11">
        <f t="shared" si="20"/>
        <v>1.2605673670058604E-2</v>
      </c>
      <c r="P65" s="11">
        <f t="shared" si="9"/>
        <v>-2.2511147302951451E-2</v>
      </c>
      <c r="Q65" s="11">
        <f t="shared" si="16"/>
        <v>-0.12526895600303967</v>
      </c>
      <c r="R65" s="274">
        <f t="shared" si="10"/>
        <v>1.0799620711310354E-4</v>
      </c>
      <c r="S65" s="274">
        <f t="shared" si="11"/>
        <v>-1.962599719236291E-4</v>
      </c>
      <c r="T65" s="16">
        <f t="shared" si="12"/>
        <v>-1.1531175636150248E-3</v>
      </c>
      <c r="U65" s="11">
        <f t="shared" si="17"/>
        <v>0.60626504050533614</v>
      </c>
      <c r="V65" s="11">
        <f t="shared" si="18"/>
        <v>-4.9786792910655582E-2</v>
      </c>
      <c r="W65" s="11">
        <f t="shared" si="19"/>
        <v>0.54253186658533992</v>
      </c>
    </row>
    <row r="66" spans="1:23">
      <c r="A66" s="28" t="s">
        <v>55</v>
      </c>
      <c r="B66" s="28">
        <f t="shared" si="13"/>
        <v>61</v>
      </c>
      <c r="C66" s="8">
        <v>30370.7250751151</v>
      </c>
      <c r="D66" s="8">
        <v>9052.3173828128092</v>
      </c>
      <c r="E66" s="8">
        <v>37837.394698111602</v>
      </c>
      <c r="F66" s="8">
        <v>-874.07330322331904</v>
      </c>
      <c r="G66" s="8">
        <v>30784.881523833701</v>
      </c>
      <c r="H66" s="8">
        <v>7934.97363281052</v>
      </c>
      <c r="I66" s="11">
        <f t="shared" si="14"/>
        <v>-0.18639004660869718</v>
      </c>
      <c r="J66" s="11">
        <f t="shared" si="5"/>
        <v>-0.18657270510744883</v>
      </c>
      <c r="K66" s="11">
        <f t="shared" si="15"/>
        <v>-10.078155633208455</v>
      </c>
      <c r="L66" s="16">
        <f t="shared" si="6"/>
        <v>-7.6106762228002056E-3</v>
      </c>
      <c r="M66" s="16">
        <f t="shared" si="7"/>
        <v>-7.6189287867693967E-3</v>
      </c>
      <c r="N66" s="16">
        <f t="shared" si="0"/>
        <v>-2.0851290583421003</v>
      </c>
      <c r="O66" s="11">
        <f t="shared" si="20"/>
        <v>1.363669525154565E-2</v>
      </c>
      <c r="P66" s="11">
        <f t="shared" si="9"/>
        <v>-2.2511147302951451E-2</v>
      </c>
      <c r="Q66" s="11">
        <f t="shared" si="16"/>
        <v>-0.1234317948991116</v>
      </c>
      <c r="R66" s="274">
        <f t="shared" si="10"/>
        <v>1.1677019867528671E-4</v>
      </c>
      <c r="S66" s="274">
        <f t="shared" si="11"/>
        <v>-1.962599719236291E-4</v>
      </c>
      <c r="T66" s="16">
        <f t="shared" si="12"/>
        <v>-1.1350515683429263E-3</v>
      </c>
      <c r="U66" s="11">
        <f t="shared" si="17"/>
        <v>0.61961102055914952</v>
      </c>
      <c r="V66" s="11">
        <f t="shared" si="18"/>
        <v>-4.9786792910655582E-2</v>
      </c>
      <c r="W66" s="11">
        <f t="shared" si="19"/>
        <v>0.5556394005452614</v>
      </c>
    </row>
    <row r="67" spans="1:23">
      <c r="A67" s="28" t="s">
        <v>56</v>
      </c>
      <c r="B67" s="28">
        <f t="shared" si="13"/>
        <v>62</v>
      </c>
      <c r="C67" s="8">
        <v>30931.735803859901</v>
      </c>
      <c r="D67" s="8">
        <v>9253.9335937506894</v>
      </c>
      <c r="E67" s="8">
        <v>38575.560332642599</v>
      </c>
      <c r="F67" s="8">
        <v>-874.07330322331904</v>
      </c>
      <c r="G67" s="8">
        <v>31386.194889386901</v>
      </c>
      <c r="H67" s="8">
        <v>8125.7695312508904</v>
      </c>
      <c r="I67" s="11">
        <f t="shared" si="14"/>
        <v>-0.18637100744052326</v>
      </c>
      <c r="J67" s="11">
        <f t="shared" si="5"/>
        <v>-0.18657270510744883</v>
      </c>
      <c r="K67" s="11">
        <f t="shared" si="15"/>
        <v>-10.296439264682354</v>
      </c>
      <c r="L67" s="16">
        <f t="shared" si="6"/>
        <v>-7.6098161303347345E-3</v>
      </c>
      <c r="M67" s="16">
        <f t="shared" si="7"/>
        <v>-7.6189287867693967E-3</v>
      </c>
      <c r="N67" s="16">
        <f t="shared" si="0"/>
        <v>-2.0860844084575274</v>
      </c>
      <c r="O67" s="11">
        <f t="shared" si="20"/>
        <v>1.4692319876290716E-2</v>
      </c>
      <c r="P67" s="11">
        <f t="shared" si="9"/>
        <v>-2.2511147302951451E-2</v>
      </c>
      <c r="Q67" s="11">
        <f t="shared" si="16"/>
        <v>-0.12191184261352006</v>
      </c>
      <c r="R67" s="274">
        <f t="shared" si="10"/>
        <v>1.2574440010237886E-4</v>
      </c>
      <c r="S67" s="274">
        <f t="shared" si="11"/>
        <v>-1.962599719236291E-4</v>
      </c>
      <c r="T67" s="16">
        <f t="shared" si="12"/>
        <v>-1.1201332451737933E-3</v>
      </c>
      <c r="U67" s="11">
        <f t="shared" si="17"/>
        <v>0.63341120242834414</v>
      </c>
      <c r="V67" s="11">
        <f t="shared" si="18"/>
        <v>-4.9786792910655582E-2</v>
      </c>
      <c r="W67" s="11">
        <f t="shared" si="19"/>
        <v>0.56899971193905652</v>
      </c>
    </row>
    <row r="68" spans="1:23">
      <c r="A68" s="28" t="s">
        <v>57</v>
      </c>
      <c r="B68" s="28">
        <f t="shared" si="13"/>
        <v>63</v>
      </c>
      <c r="C68" s="8">
        <v>31517.622350079098</v>
      </c>
      <c r="D68" s="8">
        <v>9462.8085937491596</v>
      </c>
      <c r="E68" s="8">
        <v>39347.2388794285</v>
      </c>
      <c r="F68" s="8">
        <v>-874.07330322331904</v>
      </c>
      <c r="G68" s="8">
        <v>32014.855034201399</v>
      </c>
      <c r="H68" s="8">
        <v>8320.7392578126492</v>
      </c>
      <c r="I68" s="11">
        <f t="shared" si="14"/>
        <v>-0.18635067325068366</v>
      </c>
      <c r="J68" s="11">
        <f t="shared" si="5"/>
        <v>-0.18657270510744883</v>
      </c>
      <c r="K68" s="11">
        <f t="shared" si="15"/>
        <v>-10.519498042618688</v>
      </c>
      <c r="L68" s="16">
        <f t="shared" si="6"/>
        <v>-7.6088975568016082E-3</v>
      </c>
      <c r="M68" s="16">
        <f t="shared" si="7"/>
        <v>-7.6189287867693967E-3</v>
      </c>
      <c r="N68" s="16">
        <f t="shared" si="0"/>
        <v>-2.087038597279065</v>
      </c>
      <c r="O68" s="11">
        <f t="shared" si="20"/>
        <v>1.5776334497963118E-2</v>
      </c>
      <c r="P68" s="11">
        <f t="shared" si="9"/>
        <v>-2.2511147302951451E-2</v>
      </c>
      <c r="Q68" s="11">
        <f t="shared" si="16"/>
        <v>-0.12069031712512146</v>
      </c>
      <c r="R68" s="274">
        <f t="shared" si="10"/>
        <v>1.3495032661881012E-4</v>
      </c>
      <c r="S68" s="274">
        <f t="shared" si="11"/>
        <v>-1.962599719236291E-4</v>
      </c>
      <c r="T68" s="16">
        <f t="shared" si="12"/>
        <v>-1.1081625221193159E-3</v>
      </c>
      <c r="U68" s="11">
        <f t="shared" si="17"/>
        <v>0.64770823228768937</v>
      </c>
      <c r="V68" s="11">
        <f t="shared" si="18"/>
        <v>-4.9786792910655582E-2</v>
      </c>
      <c r="W68" s="11">
        <f t="shared" si="19"/>
        <v>0.58265229189764656</v>
      </c>
    </row>
    <row r="69" spans="1:23">
      <c r="A69" s="28" t="s">
        <v>58</v>
      </c>
      <c r="B69" s="28">
        <f t="shared" si="13"/>
        <v>64</v>
      </c>
      <c r="C69" s="8">
        <v>32130.2560655327</v>
      </c>
      <c r="D69" s="8">
        <v>9679.4824218746508</v>
      </c>
      <c r="E69" s="8">
        <v>40155.080231765103</v>
      </c>
      <c r="F69" s="8">
        <v>-874.07330322331904</v>
      </c>
      <c r="G69" s="8">
        <v>32673.024916878901</v>
      </c>
      <c r="H69" s="8">
        <v>8520.4482421864795</v>
      </c>
      <c r="I69" s="11">
        <f t="shared" si="14"/>
        <v>-0.18632899983669671</v>
      </c>
      <c r="J69" s="11">
        <f t="shared" si="5"/>
        <v>-0.18657270510744883</v>
      </c>
      <c r="K69" s="11">
        <f t="shared" si="15"/>
        <v>-10.747978857475974</v>
      </c>
      <c r="L69" s="16">
        <f t="shared" si="6"/>
        <v>-7.6079185097026603E-3</v>
      </c>
      <c r="M69" s="16">
        <f t="shared" si="7"/>
        <v>-7.6189287867693967E-3</v>
      </c>
      <c r="N69" s="16">
        <f t="shared" ref="N69:N132" si="21">(1+K69)^(1/27)-1</f>
        <v>-2.087993913629794</v>
      </c>
      <c r="O69" s="11">
        <f t="shared" si="20"/>
        <v>1.6892760399790596E-2</v>
      </c>
      <c r="P69" s="11">
        <f t="shared" si="9"/>
        <v>-2.2511147302951451E-2</v>
      </c>
      <c r="Q69" s="11">
        <f t="shared" ref="Q69:Q103" si="22">((H69/D69)/($G$5/$C$5))*(1+$O$5)-1</f>
        <v>-0.11974134195704678</v>
      </c>
      <c r="R69" s="274">
        <f t="shared" si="10"/>
        <v>1.4442132866387958E-4</v>
      </c>
      <c r="S69" s="274">
        <f t="shared" si="11"/>
        <v>-1.962599719236291E-4</v>
      </c>
      <c r="T69" s="16">
        <f t="shared" si="12"/>
        <v>-1.0988741150350645E-3</v>
      </c>
      <c r="U69" s="11">
        <f t="shared" ref="U69:U103" si="23">D69/C$5</f>
        <v>0.66253907461190953</v>
      </c>
      <c r="V69" s="11">
        <f t="shared" ref="V69:V103" si="24">F69/E$5</f>
        <v>-4.9786792910655582E-2</v>
      </c>
      <c r="W69" s="11">
        <f t="shared" ref="W69:W103" si="25">H69/G$5</f>
        <v>0.59663673412718854</v>
      </c>
    </row>
    <row r="70" spans="1:23">
      <c r="A70" s="28" t="s">
        <v>59</v>
      </c>
      <c r="B70" s="28">
        <f t="shared" si="13"/>
        <v>65</v>
      </c>
      <c r="C70" s="8">
        <v>32771.706741065798</v>
      </c>
      <c r="D70" s="8">
        <v>9904.7060546890298</v>
      </c>
      <c r="E70" s="8">
        <v>41002.010035261897</v>
      </c>
      <c r="F70" s="8">
        <v>-874.07330322331904</v>
      </c>
      <c r="G70" s="8">
        <v>33363.098536155798</v>
      </c>
      <c r="H70" s="8">
        <v>8726.7460937514006</v>
      </c>
      <c r="I70" s="11">
        <f t="shared" si="14"/>
        <v>-0.1863057964416116</v>
      </c>
      <c r="J70" s="11">
        <f t="shared" ref="J70:J103" si="26">I$5</f>
        <v>-0.18657270510744883</v>
      </c>
      <c r="K70" s="11">
        <f t="shared" si="15"/>
        <v>-10.983997789606887</v>
      </c>
      <c r="L70" s="16">
        <f t="shared" ref="L70:L133" si="27">(1+I70)^(1/27)-1</f>
        <v>-7.6068703770271195E-3</v>
      </c>
      <c r="M70" s="16">
        <f t="shared" ref="M70:M103" si="28">L$5</f>
        <v>-7.6189287867693967E-3</v>
      </c>
      <c r="N70" s="16">
        <f t="shared" si="21"/>
        <v>-2.0889583688727451</v>
      </c>
      <c r="O70" s="11">
        <f t="shared" ref="O70:O103" si="29">((G70/C70)/($G$5/$C$5))*(1+$O$5)-1</f>
        <v>1.8045799777359317E-2</v>
      </c>
      <c r="P70" s="11">
        <f t="shared" ref="P70:P103" si="30">O$5</f>
        <v>-2.2511147302951451E-2</v>
      </c>
      <c r="Q70" s="11">
        <f t="shared" si="22"/>
        <v>-0.11892932412497859</v>
      </c>
      <c r="R70" s="274">
        <f t="shared" ref="R70:R134" si="31">(1+O70)^(1/116)-1</f>
        <v>1.5419211978318081E-4</v>
      </c>
      <c r="S70" s="274">
        <f t="shared" ref="S70:S133" si="32">R$5</f>
        <v>-1.962599719236291E-4</v>
      </c>
      <c r="T70" s="16">
        <f t="shared" ref="T70:T136" si="33">(1+Q70)^(1/116)-1</f>
        <v>-1.0909341011053897E-3</v>
      </c>
      <c r="U70" s="11">
        <f t="shared" si="23"/>
        <v>0.67795513207882019</v>
      </c>
      <c r="V70" s="11">
        <f t="shared" si="24"/>
        <v>-4.9786792910655582E-2</v>
      </c>
      <c r="W70" s="11">
        <f t="shared" si="25"/>
        <v>0.61108255586291982</v>
      </c>
    </row>
    <row r="71" spans="1:23">
      <c r="A71" s="28" t="s">
        <v>60</v>
      </c>
      <c r="B71" s="28">
        <f t="shared" ref="B71:B103" si="34">B70+1</f>
        <v>66</v>
      </c>
      <c r="C71" s="8">
        <v>33444.265584782697</v>
      </c>
      <c r="D71" s="8">
        <v>10139.396484374</v>
      </c>
      <c r="E71" s="8">
        <v>41891.2375822549</v>
      </c>
      <c r="F71" s="8">
        <v>-874.07330322331904</v>
      </c>
      <c r="G71" s="8">
        <v>34087.697137403004</v>
      </c>
      <c r="H71" s="8">
        <v>8940.4345703111303</v>
      </c>
      <c r="I71" s="11">
        <f t="shared" ref="I71:I134" si="35">((G71/E71)/($G$5/$E$5))*(1+$I$5)-1</f>
        <v>-0.18628098727251685</v>
      </c>
      <c r="J71" s="11">
        <f t="shared" si="26"/>
        <v>-0.18657270510744883</v>
      </c>
      <c r="K71" s="11">
        <f t="shared" ref="K71:K136" si="36">((H71/F71)/($G$5/$E$5))*(1+$I$5)-1</f>
        <v>-11.228472105086791</v>
      </c>
      <c r="L71" s="16">
        <f t="shared" si="27"/>
        <v>-7.6057497409330876E-3</v>
      </c>
      <c r="M71" s="16">
        <f t="shared" si="28"/>
        <v>-7.6189287867693967E-3</v>
      </c>
      <c r="N71" s="16">
        <f t="shared" si="21"/>
        <v>-2.0899344976495398</v>
      </c>
      <c r="O71" s="11">
        <f t="shared" si="29"/>
        <v>1.9238915895401609E-2</v>
      </c>
      <c r="P71" s="11">
        <f t="shared" si="30"/>
        <v>-2.2511147302951451E-2</v>
      </c>
      <c r="Q71" s="11">
        <f t="shared" si="22"/>
        <v>-0.11824786145708255</v>
      </c>
      <c r="R71" s="274">
        <f t="shared" si="31"/>
        <v>1.6429097611836418E-4</v>
      </c>
      <c r="S71" s="274">
        <f t="shared" si="32"/>
        <v>-1.962599719236291E-4</v>
      </c>
      <c r="T71" s="16">
        <f t="shared" si="33"/>
        <v>-1.0842762690358443E-3</v>
      </c>
      <c r="U71" s="11">
        <f t="shared" si="23"/>
        <v>0.69401917076671071</v>
      </c>
      <c r="V71" s="11">
        <f t="shared" si="24"/>
        <v>-4.9786792910655582E-2</v>
      </c>
      <c r="W71" s="11">
        <f t="shared" si="25"/>
        <v>0.6260458994748157</v>
      </c>
    </row>
    <row r="72" spans="1:23">
      <c r="A72" s="28" t="s">
        <v>61</v>
      </c>
      <c r="B72" s="28">
        <f t="shared" si="34"/>
        <v>67</v>
      </c>
      <c r="C72" s="8">
        <v>34150.473739340603</v>
      </c>
      <c r="D72" s="8">
        <v>10384.6035156246</v>
      </c>
      <c r="E72" s="8">
        <v>42826.324978213401</v>
      </c>
      <c r="F72" s="8">
        <v>-874.07330322331904</v>
      </c>
      <c r="G72" s="8">
        <v>34849.735397011798</v>
      </c>
      <c r="H72" s="8">
        <v>9162.2031250001091</v>
      </c>
      <c r="I72" s="11">
        <f t="shared" si="35"/>
        <v>-0.18625437157704527</v>
      </c>
      <c r="J72" s="11">
        <f t="shared" si="26"/>
        <v>-0.18657270510744883</v>
      </c>
      <c r="K72" s="11">
        <f t="shared" si="36"/>
        <v>-11.482190585724661</v>
      </c>
      <c r="L72" s="16">
        <f t="shared" si="27"/>
        <v>-7.6045475401926854E-3</v>
      </c>
      <c r="M72" s="16">
        <f t="shared" si="28"/>
        <v>-7.6189287867693967E-3</v>
      </c>
      <c r="N72" s="16">
        <f t="shared" si="21"/>
        <v>-2.0909240608576827</v>
      </c>
      <c r="O72" s="11">
        <f t="shared" si="29"/>
        <v>2.0475895006049294E-2</v>
      </c>
      <c r="P72" s="11">
        <f t="shared" si="30"/>
        <v>-2.2511147302951451E-2</v>
      </c>
      <c r="Q72" s="11">
        <f t="shared" si="22"/>
        <v>-0.11771276836664402</v>
      </c>
      <c r="R72" s="274">
        <f t="shared" si="31"/>
        <v>1.74748734200314E-4</v>
      </c>
      <c r="S72" s="274">
        <f t="shared" si="32"/>
        <v>-1.962599719236291E-4</v>
      </c>
      <c r="T72" s="16">
        <f t="shared" si="33"/>
        <v>-1.0790520295876904E-3</v>
      </c>
      <c r="U72" s="11">
        <f t="shared" si="23"/>
        <v>0.7108030474754452</v>
      </c>
      <c r="V72" s="11">
        <f t="shared" si="24"/>
        <v>-4.9786792910655582E-2</v>
      </c>
      <c r="W72" s="11">
        <f t="shared" si="25"/>
        <v>0.64157504329927084</v>
      </c>
    </row>
    <row r="73" spans="1:23">
      <c r="A73" s="28" t="s">
        <v>62</v>
      </c>
      <c r="B73" s="28">
        <f t="shared" si="34"/>
        <v>68</v>
      </c>
      <c r="C73" s="8">
        <v>34893.157183831703</v>
      </c>
      <c r="D73" s="8">
        <v>10641.3808593761</v>
      </c>
      <c r="E73" s="8">
        <v>43811.255513421202</v>
      </c>
      <c r="F73" s="8">
        <v>-874.07330322331904</v>
      </c>
      <c r="G73" s="8">
        <v>35652.470780512202</v>
      </c>
      <c r="H73" s="8">
        <v>9392.6679687504293</v>
      </c>
      <c r="I73" s="11">
        <f t="shared" si="35"/>
        <v>-0.18622578415465196</v>
      </c>
      <c r="J73" s="11">
        <f t="shared" si="26"/>
        <v>-0.18657270510744883</v>
      </c>
      <c r="K73" s="11">
        <f t="shared" si="36"/>
        <v>-11.745858219212113</v>
      </c>
      <c r="L73" s="16">
        <f t="shared" si="27"/>
        <v>-7.6032563209619264E-3</v>
      </c>
      <c r="M73" s="16">
        <f t="shared" si="28"/>
        <v>-7.6189287867693967E-3</v>
      </c>
      <c r="N73" s="16">
        <f t="shared" si="21"/>
        <v>-2.0919282826540058</v>
      </c>
      <c r="O73" s="11">
        <f t="shared" si="29"/>
        <v>2.1761099071922585E-2</v>
      </c>
      <c r="P73" s="11">
        <f t="shared" si="30"/>
        <v>-2.2511147302951451E-2</v>
      </c>
      <c r="Q73" s="11">
        <f t="shared" si="22"/>
        <v>-0.11734500866592168</v>
      </c>
      <c r="R73" s="274">
        <f t="shared" si="31"/>
        <v>1.8560089593222528E-4</v>
      </c>
      <c r="S73" s="274">
        <f t="shared" si="32"/>
        <v>-1.962599719236291E-4</v>
      </c>
      <c r="T73" s="16">
        <f t="shared" si="33"/>
        <v>-1.0754633262559654E-3</v>
      </c>
      <c r="U73" s="11">
        <f t="shared" si="23"/>
        <v>0.72837888637835568</v>
      </c>
      <c r="V73" s="11">
        <f t="shared" si="24"/>
        <v>-4.9786792910655582E-2</v>
      </c>
      <c r="W73" s="11">
        <f t="shared" si="25"/>
        <v>0.65771313695325428</v>
      </c>
    </row>
    <row r="74" spans="1:23">
      <c r="A74" s="28" t="s">
        <v>63</v>
      </c>
      <c r="B74" s="28">
        <f t="shared" si="34"/>
        <v>69</v>
      </c>
      <c r="C74" s="8">
        <v>35675.472549136699</v>
      </c>
      <c r="D74" s="8">
        <v>10909.973632811099</v>
      </c>
      <c r="E74" s="8">
        <v>44850.504998229197</v>
      </c>
      <c r="F74" s="8">
        <v>-874.07330322331904</v>
      </c>
      <c r="G74" s="8">
        <v>36499.5611937949</v>
      </c>
      <c r="H74" s="8">
        <v>9632.9277343743306</v>
      </c>
      <c r="I74" s="11">
        <f t="shared" si="35"/>
        <v>-0.18619510529023831</v>
      </c>
      <c r="J74" s="11">
        <f t="shared" si="26"/>
        <v>-0.18657270510744883</v>
      </c>
      <c r="K74" s="11">
        <f t="shared" si="36"/>
        <v>-12.020731917054437</v>
      </c>
      <c r="L74" s="16">
        <f t="shared" si="27"/>
        <v>-7.6018706853446805E-3</v>
      </c>
      <c r="M74" s="16">
        <f t="shared" si="28"/>
        <v>-7.6189287867693967E-3</v>
      </c>
      <c r="N74" s="16">
        <f t="shared" si="21"/>
        <v>-2.0929502320025541</v>
      </c>
      <c r="O74" s="11">
        <f t="shared" si="29"/>
        <v>2.3099581758218912E-2</v>
      </c>
      <c r="P74" s="11">
        <f t="shared" si="30"/>
        <v>-2.2511147302951451E-2</v>
      </c>
      <c r="Q74" s="11">
        <f t="shared" si="22"/>
        <v>-0.11705307280643007</v>
      </c>
      <c r="R74" s="274">
        <f t="shared" si="31"/>
        <v>1.96888561941444E-4</v>
      </c>
      <c r="S74" s="274">
        <f t="shared" si="32"/>
        <v>-1.962599719236291E-4</v>
      </c>
      <c r="T74" s="16">
        <f t="shared" si="33"/>
        <v>-1.0726155887023081E-3</v>
      </c>
      <c r="U74" s="11">
        <f t="shared" si="23"/>
        <v>0.74676346520221037</v>
      </c>
      <c r="V74" s="11">
        <f t="shared" si="24"/>
        <v>-4.9786792910655582E-2</v>
      </c>
      <c r="W74" s="11">
        <f t="shared" si="25"/>
        <v>0.67453711121252669</v>
      </c>
    </row>
    <row r="75" spans="1:23">
      <c r="A75" s="28" t="s">
        <v>64</v>
      </c>
      <c r="B75" s="28">
        <f t="shared" si="34"/>
        <v>70</v>
      </c>
      <c r="C75" s="8">
        <v>36500.989179680902</v>
      </c>
      <c r="D75" s="8">
        <v>11191.7714843756</v>
      </c>
      <c r="E75" s="8">
        <v>45949.105620565999</v>
      </c>
      <c r="F75" s="8">
        <v>-874.07330322331904</v>
      </c>
      <c r="G75" s="8">
        <v>37395.115642442201</v>
      </c>
      <c r="H75" s="8">
        <v>9885.3007812501892</v>
      </c>
      <c r="I75" s="11">
        <f t="shared" si="35"/>
        <v>-0.18616228924822376</v>
      </c>
      <c r="J75" s="11">
        <f t="shared" si="26"/>
        <v>-0.18657270510744883</v>
      </c>
      <c r="K75" s="11">
        <f t="shared" si="36"/>
        <v>-12.309464041845956</v>
      </c>
      <c r="L75" s="16">
        <f t="shared" si="27"/>
        <v>-7.6003885780583369E-3</v>
      </c>
      <c r="M75" s="16">
        <f t="shared" si="28"/>
        <v>-7.6189287867693967E-3</v>
      </c>
      <c r="N75" s="16">
        <f t="shared" si="21"/>
        <v>-2.093997605075439</v>
      </c>
      <c r="O75" s="11">
        <f t="shared" si="29"/>
        <v>2.4495947354723269E-2</v>
      </c>
      <c r="P75" s="11">
        <f t="shared" si="30"/>
        <v>-2.2511147302951451E-2</v>
      </c>
      <c r="Q75" s="11">
        <f t="shared" si="22"/>
        <v>-0.11673493740518504</v>
      </c>
      <c r="R75" s="274">
        <f t="shared" si="31"/>
        <v>2.0864877239579194E-4</v>
      </c>
      <c r="S75" s="274">
        <f t="shared" si="32"/>
        <v>-1.962599719236291E-4</v>
      </c>
      <c r="T75" s="16">
        <f t="shared" si="33"/>
        <v>-1.0695133459774908E-3</v>
      </c>
      <c r="U75" s="11">
        <f t="shared" si="23"/>
        <v>0.76605190229686748</v>
      </c>
      <c r="V75" s="11">
        <f t="shared" si="24"/>
        <v>-4.9786792910655582E-2</v>
      </c>
      <c r="W75" s="11">
        <f t="shared" si="25"/>
        <v>0.69220930710994577</v>
      </c>
    </row>
    <row r="76" spans="1:23">
      <c r="A76" s="28" t="s">
        <v>65</v>
      </c>
      <c r="B76" s="28">
        <f t="shared" si="34"/>
        <v>71</v>
      </c>
      <c r="C76" s="8">
        <v>37373.720824346601</v>
      </c>
      <c r="D76" s="8">
        <v>11488.5625000002</v>
      </c>
      <c r="E76" s="8">
        <v>47112.683380380702</v>
      </c>
      <c r="F76" s="8">
        <v>-874.07330322331904</v>
      </c>
      <c r="G76" s="8">
        <v>38343.729948000502</v>
      </c>
      <c r="H76" s="8">
        <v>10151.912109376501</v>
      </c>
      <c r="I76" s="11">
        <f t="shared" si="35"/>
        <v>-0.18612724927552649</v>
      </c>
      <c r="J76" s="11">
        <f t="shared" si="26"/>
        <v>-0.18657270510744883</v>
      </c>
      <c r="K76" s="11">
        <f t="shared" si="36"/>
        <v>-12.614485739750426</v>
      </c>
      <c r="L76" s="16">
        <f t="shared" si="27"/>
        <v>-7.5988060924550016E-3</v>
      </c>
      <c r="M76" s="16">
        <f t="shared" si="28"/>
        <v>-7.6189287867693967E-3</v>
      </c>
      <c r="N76" s="16">
        <f t="shared" si="21"/>
        <v>-2.0950764613066797</v>
      </c>
      <c r="O76" s="11">
        <f t="shared" si="29"/>
        <v>2.595430545704791E-2</v>
      </c>
      <c r="P76" s="11">
        <f t="shared" si="30"/>
        <v>-2.2511147302951451E-2</v>
      </c>
      <c r="Q76" s="11">
        <f t="shared" si="22"/>
        <v>-0.1163461862416475</v>
      </c>
      <c r="R76" s="274">
        <f t="shared" si="31"/>
        <v>2.2091413211677846E-4</v>
      </c>
      <c r="S76" s="274">
        <f t="shared" si="32"/>
        <v>-1.962599719236291E-4</v>
      </c>
      <c r="T76" s="16">
        <f t="shared" si="33"/>
        <v>-1.0657240092751818E-3</v>
      </c>
      <c r="U76" s="11">
        <f t="shared" si="23"/>
        <v>0.78636658817311589</v>
      </c>
      <c r="V76" s="11">
        <f t="shared" si="24"/>
        <v>-4.9786792910655582E-2</v>
      </c>
      <c r="W76" s="11">
        <f t="shared" si="25"/>
        <v>0.71087852586149058</v>
      </c>
    </row>
    <row r="77" spans="1:23">
      <c r="A77" s="28" t="s">
        <v>66</v>
      </c>
      <c r="B77" s="28">
        <f t="shared" si="34"/>
        <v>72</v>
      </c>
      <c r="C77" s="8">
        <v>38298.1907645018</v>
      </c>
      <c r="D77" s="8">
        <v>11803.1923828118</v>
      </c>
      <c r="E77" s="8">
        <v>48347.558651778301</v>
      </c>
      <c r="F77" s="8">
        <v>-874.07330322331904</v>
      </c>
      <c r="G77" s="8">
        <v>39350.5805850943</v>
      </c>
      <c r="H77" s="8">
        <v>10434.150390623799</v>
      </c>
      <c r="I77" s="11">
        <f t="shared" si="35"/>
        <v>-0.18608961999267715</v>
      </c>
      <c r="J77" s="11">
        <f t="shared" si="26"/>
        <v>-0.18657270510744883</v>
      </c>
      <c r="K77" s="11">
        <f t="shared" si="36"/>
        <v>-12.937385746905802</v>
      </c>
      <c r="L77" s="16">
        <f t="shared" si="27"/>
        <v>-7.5971067407187842E-3</v>
      </c>
      <c r="M77" s="16">
        <f t="shared" si="28"/>
        <v>-7.6189287867693967E-3</v>
      </c>
      <c r="N77" s="16">
        <f t="shared" si="21"/>
        <v>-2.0961892202176715</v>
      </c>
      <c r="O77" s="11">
        <f t="shared" si="29"/>
        <v>2.7478834852031175E-2</v>
      </c>
      <c r="P77" s="11">
        <f t="shared" si="30"/>
        <v>-2.2511147302951451E-2</v>
      </c>
      <c r="Q77" s="11">
        <f t="shared" si="22"/>
        <v>-0.11598913163439672</v>
      </c>
      <c r="R77" s="274">
        <f t="shared" si="31"/>
        <v>2.3371755331269561E-4</v>
      </c>
      <c r="S77" s="274">
        <f t="shared" si="32"/>
        <v>-1.962599719236291E-4</v>
      </c>
      <c r="T77" s="16">
        <f t="shared" si="33"/>
        <v>-1.0622450892888713E-3</v>
      </c>
      <c r="U77" s="11">
        <f t="shared" si="23"/>
        <v>0.80790230488996884</v>
      </c>
      <c r="V77" s="11">
        <f t="shared" si="24"/>
        <v>-4.9786792910655582E-2</v>
      </c>
      <c r="W77" s="11">
        <f t="shared" si="25"/>
        <v>0.73064200796743284</v>
      </c>
    </row>
    <row r="78" spans="1:23">
      <c r="A78" s="28" t="s">
        <v>67</v>
      </c>
      <c r="B78" s="28">
        <f t="shared" si="34"/>
        <v>73</v>
      </c>
      <c r="C78" s="8">
        <v>39279.487000860703</v>
      </c>
      <c r="D78" s="8">
        <v>12138.192382814301</v>
      </c>
      <c r="E78" s="8">
        <v>49660.929964691299</v>
      </c>
      <c r="F78" s="8">
        <v>-874.07330322331904</v>
      </c>
      <c r="G78" s="8">
        <v>40421.559481185803</v>
      </c>
      <c r="H78" s="8">
        <v>10733.8417968756</v>
      </c>
      <c r="I78" s="11">
        <f t="shared" si="35"/>
        <v>-0.18604909857501384</v>
      </c>
      <c r="J78" s="11">
        <f t="shared" si="26"/>
        <v>-0.18657270510744883</v>
      </c>
      <c r="K78" s="11">
        <f t="shared" si="36"/>
        <v>-13.280253329557782</v>
      </c>
      <c r="L78" s="16">
        <f t="shared" si="27"/>
        <v>-7.5952768637499446E-3</v>
      </c>
      <c r="M78" s="16">
        <f t="shared" si="28"/>
        <v>-7.6189287867693967E-3</v>
      </c>
      <c r="N78" s="16">
        <f t="shared" si="21"/>
        <v>-2.0973394991442325</v>
      </c>
      <c r="O78" s="11">
        <f t="shared" si="29"/>
        <v>2.9075540484095663E-2</v>
      </c>
      <c r="P78" s="11">
        <f t="shared" si="30"/>
        <v>-2.2511147302951451E-2</v>
      </c>
      <c r="Q78" s="11">
        <f t="shared" si="22"/>
        <v>-0.11569685054297218</v>
      </c>
      <c r="R78" s="274">
        <f t="shared" si="31"/>
        <v>2.4710695439988939E-4</v>
      </c>
      <c r="S78" s="274">
        <f t="shared" si="32"/>
        <v>-1.962599719236291E-4</v>
      </c>
      <c r="T78" s="16">
        <f t="shared" si="33"/>
        <v>-1.0593983192425105E-3</v>
      </c>
      <c r="U78" s="11">
        <f t="shared" si="23"/>
        <v>0.8308323108885397</v>
      </c>
      <c r="V78" s="11">
        <f t="shared" si="24"/>
        <v>-4.9786792910655582E-2</v>
      </c>
      <c r="W78" s="11">
        <f t="shared" si="25"/>
        <v>0.75162762947344108</v>
      </c>
    </row>
    <row r="79" spans="1:23">
      <c r="A79" s="28" t="s">
        <v>68</v>
      </c>
      <c r="B79" s="28">
        <f t="shared" si="34"/>
        <v>74</v>
      </c>
      <c r="C79" s="8">
        <v>40323.382947708596</v>
      </c>
      <c r="D79" s="8">
        <v>12496.1757812491</v>
      </c>
      <c r="E79" s="8">
        <v>51061.021546866999</v>
      </c>
      <c r="F79" s="8">
        <v>-874.07330322331904</v>
      </c>
      <c r="G79" s="8">
        <v>41563.394776736102</v>
      </c>
      <c r="H79" s="8">
        <v>11052.3095703122</v>
      </c>
      <c r="I79" s="11">
        <f t="shared" si="35"/>
        <v>-0.18600543575121997</v>
      </c>
      <c r="J79" s="11">
        <f t="shared" si="26"/>
        <v>-0.18657270510744883</v>
      </c>
      <c r="K79" s="11">
        <f t="shared" si="36"/>
        <v>-13.644602367778191</v>
      </c>
      <c r="L79" s="16">
        <f t="shared" si="27"/>
        <v>-7.5933052245125143E-3</v>
      </c>
      <c r="M79" s="16">
        <f t="shared" si="28"/>
        <v>-7.6189287867693967E-3</v>
      </c>
      <c r="N79" s="16">
        <f t="shared" si="21"/>
        <v>-2.0985284347179931</v>
      </c>
      <c r="O79" s="11">
        <f t="shared" si="29"/>
        <v>3.0751677261649846E-2</v>
      </c>
      <c r="P79" s="11">
        <f t="shared" si="30"/>
        <v>-2.2511147302951451E-2</v>
      </c>
      <c r="Q79" s="11">
        <f t="shared" si="22"/>
        <v>-0.11554464994383706</v>
      </c>
      <c r="R79" s="274">
        <f t="shared" si="31"/>
        <v>2.6114029660639915E-4</v>
      </c>
      <c r="S79" s="274">
        <f t="shared" si="32"/>
        <v>-1.962599719236291E-4</v>
      </c>
      <c r="T79" s="16">
        <f t="shared" si="33"/>
        <v>-1.0579162796116037E-3</v>
      </c>
      <c r="U79" s="11">
        <f t="shared" si="23"/>
        <v>0.85533547946596489</v>
      </c>
      <c r="V79" s="11">
        <f t="shared" si="24"/>
        <v>-4.9786792910655582E-2</v>
      </c>
      <c r="W79" s="11">
        <f t="shared" si="25"/>
        <v>0.77392804922450464</v>
      </c>
    </row>
    <row r="80" spans="1:23">
      <c r="A80" s="28" t="s">
        <v>69</v>
      </c>
      <c r="B80" s="28">
        <f t="shared" si="34"/>
        <v>75</v>
      </c>
      <c r="C80" s="8">
        <v>41436.471234367003</v>
      </c>
      <c r="D80" s="8">
        <v>12882.4755859374</v>
      </c>
      <c r="E80" s="8">
        <v>52557.294752491602</v>
      </c>
      <c r="F80" s="8">
        <v>-874.07330322331904</v>
      </c>
      <c r="G80" s="8">
        <v>42783.838184993103</v>
      </c>
      <c r="H80" s="8">
        <v>11395.0722656254</v>
      </c>
      <c r="I80" s="11">
        <f t="shared" si="35"/>
        <v>-0.18595815156382334</v>
      </c>
      <c r="J80" s="11">
        <f t="shared" si="26"/>
        <v>-0.18657270510744883</v>
      </c>
      <c r="K80" s="11">
        <f t="shared" si="36"/>
        <v>-14.036746467721359</v>
      </c>
      <c r="L80" s="16">
        <f t="shared" si="27"/>
        <v>-7.591170173775863E-3</v>
      </c>
      <c r="M80" s="16">
        <f t="shared" si="28"/>
        <v>-7.6189287867693967E-3</v>
      </c>
      <c r="N80" s="16">
        <f t="shared" si="21"/>
        <v>-2.0997717601008388</v>
      </c>
      <c r="O80" s="11">
        <f t="shared" si="29"/>
        <v>3.2516445898024493E-2</v>
      </c>
      <c r="P80" s="11">
        <f t="shared" si="30"/>
        <v>-2.2511147302951451E-2</v>
      </c>
      <c r="Q80" s="11">
        <f t="shared" si="22"/>
        <v>-0.11545943612624354</v>
      </c>
      <c r="R80" s="274">
        <f t="shared" si="31"/>
        <v>2.7589127476423947E-4</v>
      </c>
      <c r="S80" s="274">
        <f t="shared" si="32"/>
        <v>-1.962599719236291E-4</v>
      </c>
      <c r="T80" s="16">
        <f t="shared" si="33"/>
        <v>-1.0570866281375269E-3</v>
      </c>
      <c r="U80" s="11">
        <f t="shared" si="23"/>
        <v>0.88177684316352711</v>
      </c>
      <c r="V80" s="11">
        <f t="shared" si="24"/>
        <v>-4.9786792910655582E-2</v>
      </c>
      <c r="W80" s="11">
        <f t="shared" si="25"/>
        <v>0.79792969905552591</v>
      </c>
    </row>
    <row r="81" spans="1:23">
      <c r="A81" s="28" t="s">
        <v>70</v>
      </c>
      <c r="B81" s="28">
        <f t="shared" si="34"/>
        <v>76</v>
      </c>
      <c r="C81" s="8">
        <v>42626.221053051602</v>
      </c>
      <c r="D81" s="8">
        <v>13302.2177734373</v>
      </c>
      <c r="E81" s="8">
        <v>54160.527370759497</v>
      </c>
      <c r="F81" s="8">
        <v>-874.07330322331904</v>
      </c>
      <c r="G81" s="8">
        <v>44091.703431633403</v>
      </c>
      <c r="H81" s="8">
        <v>11767.9677734378</v>
      </c>
      <c r="I81" s="11">
        <f t="shared" si="35"/>
        <v>-0.18590706680179825</v>
      </c>
      <c r="J81" s="11">
        <f t="shared" si="26"/>
        <v>-0.18657270510744883</v>
      </c>
      <c r="K81" s="11">
        <f t="shared" si="36"/>
        <v>-14.463364577811568</v>
      </c>
      <c r="L81" s="16">
        <f t="shared" si="27"/>
        <v>-7.5888636476593163E-3</v>
      </c>
      <c r="M81" s="16">
        <f t="shared" si="28"/>
        <v>-7.6189287867693967E-3</v>
      </c>
      <c r="N81" s="16">
        <f t="shared" si="21"/>
        <v>-2.1010841319543943</v>
      </c>
      <c r="O81" s="11">
        <f t="shared" si="29"/>
        <v>3.4379829163448061E-2</v>
      </c>
      <c r="P81" s="11">
        <f t="shared" si="30"/>
        <v>-2.2511147302951451E-2</v>
      </c>
      <c r="Q81" s="11">
        <f t="shared" si="22"/>
        <v>-0.1153379139036117</v>
      </c>
      <c r="R81" s="274">
        <f t="shared" si="31"/>
        <v>2.9143942789344734E-4</v>
      </c>
      <c r="S81" s="274">
        <f t="shared" si="32"/>
        <v>-1.962599719236291E-4</v>
      </c>
      <c r="T81" s="16">
        <f t="shared" si="33"/>
        <v>-1.0559036109413222E-3</v>
      </c>
      <c r="U81" s="11">
        <f t="shared" si="23"/>
        <v>0.91050726369234525</v>
      </c>
      <c r="V81" s="11">
        <f t="shared" si="24"/>
        <v>-4.9786792910655582E-2</v>
      </c>
      <c r="W81" s="11">
        <f t="shared" si="25"/>
        <v>0.82404137201309757</v>
      </c>
    </row>
    <row r="82" spans="1:23">
      <c r="A82" s="28" t="s">
        <v>71</v>
      </c>
      <c r="B82" s="28">
        <f t="shared" si="34"/>
        <v>77</v>
      </c>
      <c r="C82" s="8">
        <v>43901.177717382598</v>
      </c>
      <c r="D82" s="8">
        <v>13762.2568359371</v>
      </c>
      <c r="E82" s="8">
        <v>55883.0634198279</v>
      </c>
      <c r="F82" s="8">
        <v>-874.07330322331904</v>
      </c>
      <c r="G82" s="8">
        <v>45497.083242859298</v>
      </c>
      <c r="H82" s="8">
        <v>12178.3271484365</v>
      </c>
      <c r="I82" s="11">
        <f t="shared" si="35"/>
        <v>-0.1858520347489373</v>
      </c>
      <c r="J82" s="11">
        <f t="shared" si="26"/>
        <v>-0.18657270510744883</v>
      </c>
      <c r="K82" s="11">
        <f t="shared" si="36"/>
        <v>-14.932843928868321</v>
      </c>
      <c r="L82" s="16">
        <f t="shared" si="27"/>
        <v>-7.5863790535068976E-3</v>
      </c>
      <c r="M82" s="16">
        <f t="shared" si="28"/>
        <v>-7.6189287867693967E-3</v>
      </c>
      <c r="N82" s="16">
        <f t="shared" si="21"/>
        <v>-2.1024828525986221</v>
      </c>
      <c r="O82" s="11">
        <f t="shared" si="29"/>
        <v>3.6352221552918618E-2</v>
      </c>
      <c r="P82" s="11">
        <f t="shared" si="30"/>
        <v>-2.2511147302951451E-2</v>
      </c>
      <c r="Q82" s="11">
        <f t="shared" si="22"/>
        <v>-0.11509229600543414</v>
      </c>
      <c r="R82" s="274">
        <f t="shared" si="31"/>
        <v>3.078669351830321E-4</v>
      </c>
      <c r="S82" s="274">
        <f t="shared" si="32"/>
        <v>-1.962599719236291E-4</v>
      </c>
      <c r="T82" s="16">
        <f t="shared" si="33"/>
        <v>-1.0535130158209061E-3</v>
      </c>
      <c r="U82" s="11">
        <f t="shared" si="23"/>
        <v>0.94199591581956488</v>
      </c>
      <c r="V82" s="11">
        <f t="shared" si="24"/>
        <v>-4.9786792910655582E-2</v>
      </c>
      <c r="W82" s="11">
        <f t="shared" si="25"/>
        <v>0.85277641861609998</v>
      </c>
    </row>
    <row r="83" spans="1:23">
      <c r="A83" s="28" t="s">
        <v>72</v>
      </c>
      <c r="B83" s="28">
        <f t="shared" si="34"/>
        <v>78</v>
      </c>
      <c r="C83" s="8">
        <v>45271.128666539298</v>
      </c>
      <c r="D83" s="8">
        <v>14273.149414063801</v>
      </c>
      <c r="E83" s="8">
        <v>57739.045306453598</v>
      </c>
      <c r="F83" s="8">
        <v>-874.07330322331904</v>
      </c>
      <c r="G83" s="8">
        <v>47011.572156242197</v>
      </c>
      <c r="H83" s="8">
        <v>12638.461914063</v>
      </c>
      <c r="I83" s="11">
        <f t="shared" si="35"/>
        <v>-0.18579236961341583</v>
      </c>
      <c r="J83" s="11">
        <f t="shared" si="26"/>
        <v>-0.18657270510744883</v>
      </c>
      <c r="K83" s="11">
        <f t="shared" si="36"/>
        <v>-15.4592697505415</v>
      </c>
      <c r="L83" s="16">
        <f t="shared" si="27"/>
        <v>-7.5836854670614517E-3</v>
      </c>
      <c r="M83" s="16">
        <f t="shared" si="28"/>
        <v>-7.6189287867693967E-3</v>
      </c>
      <c r="N83" s="16">
        <f t="shared" si="21"/>
        <v>-2.103998246768731</v>
      </c>
      <c r="O83" s="11">
        <f t="shared" si="29"/>
        <v>3.8444884147884384E-2</v>
      </c>
      <c r="P83" s="11">
        <f t="shared" si="30"/>
        <v>-2.2511147302951451E-2</v>
      </c>
      <c r="Q83" s="11">
        <f t="shared" si="22"/>
        <v>-0.11452886146079022</v>
      </c>
      <c r="R83" s="274">
        <f t="shared" si="31"/>
        <v>3.2526228602547391E-4</v>
      </c>
      <c r="S83" s="274">
        <f t="shared" si="32"/>
        <v>-1.962599719236291E-4</v>
      </c>
      <c r="T83" s="16">
        <f t="shared" si="33"/>
        <v>-1.0480316006657997E-3</v>
      </c>
      <c r="U83" s="11">
        <f t="shared" si="23"/>
        <v>0.97696537815085771</v>
      </c>
      <c r="V83" s="11">
        <f t="shared" si="24"/>
        <v>-4.9786792910655582E-2</v>
      </c>
      <c r="W83" s="11">
        <f t="shared" si="25"/>
        <v>0.88499694223391911</v>
      </c>
    </row>
    <row r="84" spans="1:23">
      <c r="A84" s="28" t="s">
        <v>73</v>
      </c>
      <c r="B84" s="28">
        <f t="shared" si="34"/>
        <v>79</v>
      </c>
      <c r="C84" s="8">
        <v>46747.222916657098</v>
      </c>
      <c r="D84" s="8">
        <v>14848.7089843739</v>
      </c>
      <c r="E84" s="8">
        <v>59744.6313087698</v>
      </c>
      <c r="F84" s="8">
        <v>-874.07330322331904</v>
      </c>
      <c r="G84" s="8">
        <v>48648.386929679298</v>
      </c>
      <c r="H84" s="8">
        <v>13154.8710937496</v>
      </c>
      <c r="I84" s="11">
        <f t="shared" si="35"/>
        <v>-0.18572790665403383</v>
      </c>
      <c r="J84" s="11">
        <f t="shared" si="26"/>
        <v>-0.18657270510744883</v>
      </c>
      <c r="K84" s="11">
        <f t="shared" si="36"/>
        <v>-16.050077372664873</v>
      </c>
      <c r="L84" s="16">
        <f t="shared" si="27"/>
        <v>-7.5807754961523255E-3</v>
      </c>
      <c r="M84" s="16">
        <f t="shared" si="28"/>
        <v>-7.6189287867693967E-3</v>
      </c>
      <c r="N84" s="16">
        <f t="shared" si="21"/>
        <v>-2.1056369535932227</v>
      </c>
      <c r="O84" s="11">
        <f t="shared" si="29"/>
        <v>4.066902149080609E-2</v>
      </c>
      <c r="P84" s="11">
        <f t="shared" si="30"/>
        <v>-2.2511147302951451E-2</v>
      </c>
      <c r="Q84" s="11">
        <f t="shared" si="22"/>
        <v>-0.11407307843241821</v>
      </c>
      <c r="R84" s="274">
        <f t="shared" si="31"/>
        <v>3.4371247134146188E-4</v>
      </c>
      <c r="S84" s="274">
        <f t="shared" si="32"/>
        <v>-1.962599719236291E-4</v>
      </c>
      <c r="T84" s="16">
        <f t="shared" si="33"/>
        <v>-1.043600010690815E-3</v>
      </c>
      <c r="U84" s="11">
        <f t="shared" si="23"/>
        <v>1.0163611524781619</v>
      </c>
      <c r="V84" s="11">
        <f t="shared" si="24"/>
        <v>-4.9786792910655582E-2</v>
      </c>
      <c r="W84" s="11">
        <f t="shared" si="25"/>
        <v>0.92115803114424244</v>
      </c>
    </row>
    <row r="85" spans="1:23">
      <c r="A85" s="28" t="s">
        <v>74</v>
      </c>
      <c r="B85" s="28">
        <f t="shared" si="34"/>
        <v>80</v>
      </c>
      <c r="C85" s="8">
        <v>48342.148613271303</v>
      </c>
      <c r="D85" s="8">
        <v>15501.4091796881</v>
      </c>
      <c r="E85" s="8">
        <v>61918.831038270902</v>
      </c>
      <c r="F85" s="8">
        <v>-874.07330322331904</v>
      </c>
      <c r="G85" s="8">
        <v>50423.062721475799</v>
      </c>
      <c r="H85" s="8">
        <v>13749.2646484385</v>
      </c>
      <c r="I85" s="11">
        <f t="shared" si="35"/>
        <v>-0.18565869357637677</v>
      </c>
      <c r="J85" s="11">
        <f t="shared" si="26"/>
        <v>-0.18657270510744883</v>
      </c>
      <c r="K85" s="11">
        <f t="shared" si="36"/>
        <v>-16.730104483848937</v>
      </c>
      <c r="L85" s="16">
        <f t="shared" si="27"/>
        <v>-7.5776513435348303E-3</v>
      </c>
      <c r="M85" s="16">
        <f t="shared" si="28"/>
        <v>-7.6189287867693967E-3</v>
      </c>
      <c r="N85" s="16">
        <f t="shared" si="21"/>
        <v>-2.1074481267383027</v>
      </c>
      <c r="O85" s="11">
        <f t="shared" si="29"/>
        <v>4.3045540196843923E-2</v>
      </c>
      <c r="P85" s="11">
        <f t="shared" si="30"/>
        <v>-2.2511147302951451E-2</v>
      </c>
      <c r="Q85" s="11">
        <f t="shared" si="22"/>
        <v>-0.11303131007950096</v>
      </c>
      <c r="R85" s="274">
        <f t="shared" si="31"/>
        <v>3.6338357477050387E-4</v>
      </c>
      <c r="S85" s="274">
        <f t="shared" si="32"/>
        <v>-1.962599719236291E-4</v>
      </c>
      <c r="T85" s="16">
        <f t="shared" si="33"/>
        <v>-1.0334793518544938E-3</v>
      </c>
      <c r="U85" s="11">
        <f t="shared" si="23"/>
        <v>1.0610370312653596</v>
      </c>
      <c r="V85" s="11">
        <f t="shared" si="24"/>
        <v>-4.9786792910655582E-2</v>
      </c>
      <c r="W85" s="11">
        <f t="shared" si="25"/>
        <v>0.96277990585970108</v>
      </c>
    </row>
    <row r="86" spans="1:23">
      <c r="A86" s="28" t="s">
        <v>75</v>
      </c>
      <c r="B86" s="28">
        <f t="shared" si="34"/>
        <v>81</v>
      </c>
      <c r="C86" s="8">
        <v>50070.6085834599</v>
      </c>
      <c r="D86" s="8">
        <v>16255.6123046865</v>
      </c>
      <c r="E86" s="8">
        <v>64283.2627294298</v>
      </c>
      <c r="F86" s="8">
        <v>-874.07330322331904</v>
      </c>
      <c r="G86" s="8">
        <v>52353.262620056703</v>
      </c>
      <c r="H86" s="8">
        <v>14456.3515624992</v>
      </c>
      <c r="I86" s="11">
        <f t="shared" si="35"/>
        <v>-0.18558487234759113</v>
      </c>
      <c r="J86" s="11">
        <f t="shared" si="26"/>
        <v>-0.18657270510744883</v>
      </c>
      <c r="K86" s="11">
        <f t="shared" si="36"/>
        <v>-17.53906054962663</v>
      </c>
      <c r="L86" s="16">
        <f t="shared" si="27"/>
        <v>-7.5743194691310078E-3</v>
      </c>
      <c r="M86" s="16">
        <f t="shared" si="28"/>
        <v>-7.6189287867693967E-3</v>
      </c>
      <c r="N86" s="16">
        <f t="shared" si="21"/>
        <v>-2.1095069601925487</v>
      </c>
      <c r="O86" s="11">
        <f t="shared" si="29"/>
        <v>4.5588697369293163E-2</v>
      </c>
      <c r="P86" s="11">
        <f t="shared" si="30"/>
        <v>-2.2511147302951451E-2</v>
      </c>
      <c r="Q86" s="11">
        <f t="shared" si="22"/>
        <v>-0.11068551388731618</v>
      </c>
      <c r="R86" s="274">
        <f t="shared" si="31"/>
        <v>3.8438483590308437E-4</v>
      </c>
      <c r="S86" s="274">
        <f t="shared" si="32"/>
        <v>-1.962599719236291E-4</v>
      </c>
      <c r="T86" s="16">
        <f t="shared" si="33"/>
        <v>-1.0107332902359323E-3</v>
      </c>
      <c r="U86" s="11">
        <f t="shared" si="23"/>
        <v>1.1126605601615538</v>
      </c>
      <c r="V86" s="11">
        <f t="shared" si="24"/>
        <v>-4.9786792910655582E-2</v>
      </c>
      <c r="W86" s="11">
        <f t="shared" si="25"/>
        <v>1.0122930318312273</v>
      </c>
    </row>
    <row r="87" spans="1:23">
      <c r="A87" s="28" t="s">
        <v>76</v>
      </c>
      <c r="B87" s="28">
        <f t="shared" si="34"/>
        <v>82</v>
      </c>
      <c r="C87" s="8">
        <v>51949.219487836199</v>
      </c>
      <c r="D87" s="8">
        <v>17129.2382812504</v>
      </c>
      <c r="E87" s="8">
        <v>66862.0137621412</v>
      </c>
      <c r="F87" s="8">
        <v>-874.07330322331904</v>
      </c>
      <c r="G87" s="8">
        <v>54458.646567698801</v>
      </c>
      <c r="H87" s="8">
        <v>15310.7802734371</v>
      </c>
      <c r="I87" s="11">
        <f t="shared" si="35"/>
        <v>-0.18550694983657601</v>
      </c>
      <c r="J87" s="11">
        <f t="shared" si="26"/>
        <v>-0.18657270510744883</v>
      </c>
      <c r="K87" s="11">
        <f t="shared" si="36"/>
        <v>-18.516585765753728</v>
      </c>
      <c r="L87" s="16">
        <f t="shared" si="27"/>
        <v>-7.5708028014478401E-3</v>
      </c>
      <c r="M87" s="16">
        <f t="shared" si="28"/>
        <v>-7.6189287867693967E-3</v>
      </c>
      <c r="N87" s="16">
        <f t="shared" si="21"/>
        <v>-2.1118691583603404</v>
      </c>
      <c r="O87" s="11">
        <f t="shared" si="29"/>
        <v>4.8305381316139373E-2</v>
      </c>
      <c r="P87" s="11">
        <f t="shared" si="30"/>
        <v>-2.2511147302951451E-2</v>
      </c>
      <c r="Q87" s="11">
        <f t="shared" si="22"/>
        <v>-0.10616105869804726</v>
      </c>
      <c r="R87" s="274">
        <f t="shared" si="31"/>
        <v>4.0676320432320168E-4</v>
      </c>
      <c r="S87" s="274">
        <f t="shared" si="32"/>
        <v>-1.962599719236291E-4</v>
      </c>
      <c r="T87" s="16">
        <f t="shared" si="33"/>
        <v>-9.670293253279949E-4</v>
      </c>
      <c r="U87" s="11">
        <f t="shared" si="23"/>
        <v>1.1724583180211599</v>
      </c>
      <c r="V87" s="11">
        <f t="shared" si="24"/>
        <v>-4.9786792910655582E-2</v>
      </c>
      <c r="W87" s="11">
        <f t="shared" si="25"/>
        <v>1.0721236347699845</v>
      </c>
    </row>
    <row r="88" spans="1:23">
      <c r="A88" s="28" t="s">
        <v>77</v>
      </c>
      <c r="B88" s="28">
        <f t="shared" si="34"/>
        <v>83</v>
      </c>
      <c r="C88" s="8">
        <v>53997.453676458899</v>
      </c>
      <c r="D88" s="8">
        <v>18133.615234375498</v>
      </c>
      <c r="E88" s="8">
        <v>69682.348900722995</v>
      </c>
      <c r="F88" s="8">
        <v>-874.07330322331904</v>
      </c>
      <c r="G88" s="8">
        <v>56761.462232067097</v>
      </c>
      <c r="H88" s="8">
        <v>16335.4638671882</v>
      </c>
      <c r="I88" s="11">
        <f t="shared" si="35"/>
        <v>-0.18542554829030955</v>
      </c>
      <c r="J88" s="11">
        <f t="shared" si="26"/>
        <v>-0.18657270510744883</v>
      </c>
      <c r="K88" s="11">
        <f t="shared" si="36"/>
        <v>-19.688894278589078</v>
      </c>
      <c r="L88" s="16">
        <f t="shared" si="27"/>
        <v>-7.5671294697801095E-3</v>
      </c>
      <c r="M88" s="16">
        <f t="shared" si="28"/>
        <v>-7.6189287867693967E-3</v>
      </c>
      <c r="N88" s="16">
        <f t="shared" si="21"/>
        <v>-2.114540075862438</v>
      </c>
      <c r="O88" s="11">
        <f t="shared" si="29"/>
        <v>5.1187753024336091E-2</v>
      </c>
      <c r="P88" s="11">
        <f t="shared" si="30"/>
        <v>-2.2511147302951451E-2</v>
      </c>
      <c r="Q88" s="11">
        <f t="shared" si="22"/>
        <v>-9.9161221354134521E-2</v>
      </c>
      <c r="R88" s="274">
        <f t="shared" si="31"/>
        <v>4.3044363332644942E-4</v>
      </c>
      <c r="S88" s="274">
        <f t="shared" si="32"/>
        <v>-1.962599719236291E-4</v>
      </c>
      <c r="T88" s="16">
        <f t="shared" si="33"/>
        <v>-8.9984466748072034E-4</v>
      </c>
      <c r="U88" s="11">
        <f t="shared" si="23"/>
        <v>1.2412056898414967</v>
      </c>
      <c r="V88" s="11">
        <f t="shared" si="24"/>
        <v>-4.9786792910655582E-2</v>
      </c>
      <c r="W88" s="11">
        <f t="shared" si="25"/>
        <v>1.143876182935512</v>
      </c>
    </row>
    <row r="89" spans="1:23">
      <c r="A89" s="28" t="s">
        <v>78</v>
      </c>
      <c r="B89" s="28">
        <f t="shared" si="34"/>
        <v>84</v>
      </c>
      <c r="C89" s="8">
        <v>56238.9435790891</v>
      </c>
      <c r="D89" s="8">
        <v>19283.691406249702</v>
      </c>
      <c r="E89" s="8">
        <v>72776.587381822901</v>
      </c>
      <c r="F89" s="8">
        <v>-874.07330322331904</v>
      </c>
      <c r="G89" s="8">
        <v>59288.087129872001</v>
      </c>
      <c r="H89" s="8">
        <v>17568.9414062502</v>
      </c>
      <c r="I89" s="11">
        <f t="shared" si="35"/>
        <v>-0.18534121848531282</v>
      </c>
      <c r="J89" s="11">
        <f t="shared" si="26"/>
        <v>-0.18657270510744883</v>
      </c>
      <c r="K89" s="11">
        <f t="shared" si="36"/>
        <v>-21.100077426491442</v>
      </c>
      <c r="L89" s="16">
        <f t="shared" si="27"/>
        <v>-7.5633243700806707E-3</v>
      </c>
      <c r="M89" s="16">
        <f t="shared" si="28"/>
        <v>-7.6189287867693967E-3</v>
      </c>
      <c r="N89" s="16">
        <f t="shared" si="21"/>
        <v>-2.1175490214324544</v>
      </c>
      <c r="O89" s="11">
        <f t="shared" si="29"/>
        <v>5.4217649078957653E-2</v>
      </c>
      <c r="P89" s="11">
        <f t="shared" si="30"/>
        <v>-2.2511147302951451E-2</v>
      </c>
      <c r="Q89" s="11">
        <f t="shared" si="22"/>
        <v>-8.8922293763924021E-2</v>
      </c>
      <c r="R89" s="274">
        <f t="shared" si="31"/>
        <v>4.5526676608065308E-4</v>
      </c>
      <c r="S89" s="274">
        <f t="shared" si="32"/>
        <v>-1.962599719236291E-4</v>
      </c>
      <c r="T89" s="16">
        <f t="shared" si="33"/>
        <v>-8.0249754737782286E-4</v>
      </c>
      <c r="U89" s="11">
        <f t="shared" si="23"/>
        <v>1.3199258496017712</v>
      </c>
      <c r="V89" s="11">
        <f t="shared" si="24"/>
        <v>-4.9786792910655582E-2</v>
      </c>
      <c r="W89" s="11">
        <f t="shared" si="25"/>
        <v>1.2302493395590584</v>
      </c>
    </row>
    <row r="90" spans="1:23">
      <c r="A90" s="28" t="s">
        <v>79</v>
      </c>
      <c r="B90" s="28">
        <f t="shared" si="34"/>
        <v>85</v>
      </c>
      <c r="C90" s="8">
        <v>58702.627057278398</v>
      </c>
      <c r="D90" s="8">
        <v>20580.914062499702</v>
      </c>
      <c r="E90" s="8">
        <v>76182.571071861195</v>
      </c>
      <c r="F90" s="8">
        <v>-874.07330322331904</v>
      </c>
      <c r="G90" s="8">
        <v>62069.363511446798</v>
      </c>
      <c r="H90" s="8">
        <v>19033.253906249702</v>
      </c>
      <c r="I90" s="11">
        <f t="shared" si="35"/>
        <v>-0.18525508584815953</v>
      </c>
      <c r="J90" s="11">
        <f t="shared" si="26"/>
        <v>-0.18657270510744883</v>
      </c>
      <c r="K90" s="11">
        <f t="shared" si="36"/>
        <v>-22.775351647401443</v>
      </c>
      <c r="L90" s="16">
        <f t="shared" si="27"/>
        <v>-7.5594383151531552E-3</v>
      </c>
      <c r="M90" s="16">
        <f t="shared" si="28"/>
        <v>-7.6189287867693967E-3</v>
      </c>
      <c r="N90" s="16">
        <f t="shared" si="21"/>
        <v>-2.1208674716438747</v>
      </c>
      <c r="O90" s="11">
        <f t="shared" si="29"/>
        <v>5.7352394062911261E-2</v>
      </c>
      <c r="P90" s="11">
        <f t="shared" si="30"/>
        <v>-2.2511147302951451E-2</v>
      </c>
      <c r="Q90" s="11">
        <f t="shared" si="22"/>
        <v>-7.5198809423022039E-2</v>
      </c>
      <c r="R90" s="274">
        <f t="shared" si="31"/>
        <v>4.8087456686118912E-4</v>
      </c>
      <c r="S90" s="274">
        <f t="shared" si="32"/>
        <v>-1.962599719236291E-4</v>
      </c>
      <c r="T90" s="16">
        <f t="shared" si="33"/>
        <v>-6.7370824693180342E-4</v>
      </c>
      <c r="U90" s="11">
        <f t="shared" si="23"/>
        <v>1.4087178594198979</v>
      </c>
      <c r="V90" s="11">
        <f t="shared" si="24"/>
        <v>-4.9786792910655582E-2</v>
      </c>
      <c r="W90" s="11">
        <f t="shared" si="25"/>
        <v>1.3327865069601392</v>
      </c>
    </row>
    <row r="91" spans="1:23">
      <c r="A91" s="28" t="s">
        <v>80</v>
      </c>
      <c r="B91" s="28">
        <f t="shared" si="34"/>
        <v>86</v>
      </c>
      <c r="C91" s="8">
        <v>61425.606556905397</v>
      </c>
      <c r="D91" s="8">
        <v>22032.648437500498</v>
      </c>
      <c r="E91" s="8">
        <v>79946.990071413704</v>
      </c>
      <c r="F91" s="8">
        <v>-874.07330322331904</v>
      </c>
      <c r="G91" s="8">
        <v>65143.371340389502</v>
      </c>
      <c r="H91" s="8">
        <v>20768.6132812508</v>
      </c>
      <c r="I91" s="11">
        <f t="shared" si="35"/>
        <v>-0.18516794641120937</v>
      </c>
      <c r="J91" s="11">
        <f t="shared" si="26"/>
        <v>-0.18657270510744883</v>
      </c>
      <c r="K91" s="11">
        <f t="shared" si="36"/>
        <v>-24.760722136934803</v>
      </c>
      <c r="L91" s="16">
        <f t="shared" si="27"/>
        <v>-7.5555072388872047E-3</v>
      </c>
      <c r="M91" s="16">
        <f t="shared" si="28"/>
        <v>-7.6189287867693967E-3</v>
      </c>
      <c r="N91" s="16">
        <f t="shared" si="21"/>
        <v>-2.1244956099495713</v>
      </c>
      <c r="O91" s="11">
        <f t="shared" si="29"/>
        <v>6.0524669182989266E-2</v>
      </c>
      <c r="P91" s="11">
        <f t="shared" si="30"/>
        <v>-2.2511147302951451E-2</v>
      </c>
      <c r="Q91" s="11">
        <f t="shared" si="22"/>
        <v>-5.7371007622733394E-2</v>
      </c>
      <c r="R91" s="274">
        <f t="shared" si="31"/>
        <v>5.0671244396527371E-4</v>
      </c>
      <c r="S91" s="274">
        <f t="shared" si="32"/>
        <v>-1.962599719236291E-4</v>
      </c>
      <c r="T91" s="16">
        <f t="shared" si="33"/>
        <v>-5.0920227013506736E-4</v>
      </c>
      <c r="U91" s="11">
        <f t="shared" si="23"/>
        <v>1.5080858532313941</v>
      </c>
      <c r="V91" s="11">
        <f t="shared" si="24"/>
        <v>-4.9786792910655582E-2</v>
      </c>
      <c r="W91" s="11">
        <f t="shared" si="25"/>
        <v>1.4543034882981962</v>
      </c>
    </row>
    <row r="92" spans="1:23">
      <c r="A92" s="28" t="s">
        <v>81</v>
      </c>
      <c r="B92" s="28">
        <f t="shared" si="34"/>
        <v>87</v>
      </c>
      <c r="C92" s="8">
        <v>64455.834104551999</v>
      </c>
      <c r="D92" s="8">
        <v>23628.519531249702</v>
      </c>
      <c r="E92" s="8">
        <v>84127.133087724404</v>
      </c>
      <c r="F92" s="8">
        <v>-874.07330322331904</v>
      </c>
      <c r="G92" s="8">
        <v>68556.8142680155</v>
      </c>
      <c r="H92" s="8">
        <v>22803.236328123501</v>
      </c>
      <c r="I92" s="11">
        <f t="shared" si="35"/>
        <v>-0.18508083605823744</v>
      </c>
      <c r="J92" s="11">
        <f t="shared" si="26"/>
        <v>-0.18657270510744883</v>
      </c>
      <c r="K92" s="11">
        <f t="shared" si="36"/>
        <v>-27.088470851568022</v>
      </c>
      <c r="L92" s="16">
        <f t="shared" si="27"/>
        <v>-7.5515778792735189E-3</v>
      </c>
      <c r="M92" s="16">
        <f t="shared" si="28"/>
        <v>-7.6189287867693967E-3</v>
      </c>
      <c r="N92" s="16">
        <f t="shared" si="21"/>
        <v>-2.128394758509681</v>
      </c>
      <c r="O92" s="11">
        <f t="shared" si="29"/>
        <v>6.3624649950913215E-2</v>
      </c>
      <c r="P92" s="11">
        <f t="shared" si="30"/>
        <v>-2.2511147302951451E-2</v>
      </c>
      <c r="Q92" s="11">
        <f t="shared" si="22"/>
        <v>-3.4927423006308245E-2</v>
      </c>
      <c r="R92" s="274">
        <f t="shared" si="31"/>
        <v>5.3188757514499585E-4</v>
      </c>
      <c r="S92" s="274">
        <f t="shared" si="32"/>
        <v>-1.962599719236291E-4</v>
      </c>
      <c r="T92" s="16">
        <f t="shared" si="33"/>
        <v>-3.0643554895859459E-4</v>
      </c>
      <c r="U92" s="11">
        <f t="shared" si="23"/>
        <v>1.6173196853279368</v>
      </c>
      <c r="V92" s="11">
        <f t="shared" si="24"/>
        <v>-4.9786792910655582E-2</v>
      </c>
      <c r="W92" s="11">
        <f t="shared" si="25"/>
        <v>1.5967761394265276</v>
      </c>
    </row>
    <row r="93" spans="1:23">
      <c r="A93" s="28" t="s">
        <v>82</v>
      </c>
      <c r="B93" s="28">
        <f t="shared" si="34"/>
        <v>88</v>
      </c>
      <c r="C93" s="8">
        <v>67858.1103189938</v>
      </c>
      <c r="D93" s="8">
        <v>25362.6074218754</v>
      </c>
      <c r="E93" s="8">
        <v>88796.541313784706</v>
      </c>
      <c r="F93" s="8">
        <v>-874.07330322331904</v>
      </c>
      <c r="G93" s="8">
        <v>72369.612429673201</v>
      </c>
      <c r="H93" s="8">
        <v>25162.138671875899</v>
      </c>
      <c r="I93" s="11">
        <f t="shared" si="35"/>
        <v>-0.18499515883305695</v>
      </c>
      <c r="J93" s="11">
        <f t="shared" si="26"/>
        <v>-0.18657270510744883</v>
      </c>
      <c r="K93" s="11">
        <f t="shared" si="36"/>
        <v>-29.787217386978945</v>
      </c>
      <c r="L93" s="16">
        <f t="shared" si="27"/>
        <v>-7.547713559478586E-3</v>
      </c>
      <c r="M93" s="16">
        <f t="shared" si="28"/>
        <v>-7.6189287867693967E-3</v>
      </c>
      <c r="N93" s="16">
        <f t="shared" si="21"/>
        <v>-2.1325162255594634</v>
      </c>
      <c r="O93" s="11">
        <f t="shared" si="29"/>
        <v>6.6484341997755658E-2</v>
      </c>
      <c r="P93" s="11">
        <f t="shared" si="30"/>
        <v>-2.2511147302951451E-2</v>
      </c>
      <c r="Q93" s="11">
        <f t="shared" si="22"/>
        <v>-7.904110563135891E-3</v>
      </c>
      <c r="R93" s="274">
        <f t="shared" si="31"/>
        <v>5.5504688801732982E-4</v>
      </c>
      <c r="S93" s="274">
        <f t="shared" si="32"/>
        <v>-1.962599719236291E-4</v>
      </c>
      <c r="T93" s="16">
        <f t="shared" si="33"/>
        <v>-6.8407260375491497E-5</v>
      </c>
      <c r="U93" s="11">
        <f t="shared" si="23"/>
        <v>1.7360141502049502</v>
      </c>
      <c r="V93" s="11">
        <f t="shared" si="24"/>
        <v>-4.9786792910655582E-2</v>
      </c>
      <c r="W93" s="11">
        <f t="shared" si="25"/>
        <v>1.7619561570144564</v>
      </c>
    </row>
    <row r="94" spans="1:23">
      <c r="A94" s="28" t="s">
        <v>83</v>
      </c>
      <c r="B94" s="28">
        <f t="shared" si="34"/>
        <v>89</v>
      </c>
      <c r="C94" s="8">
        <v>71721.337855095495</v>
      </c>
      <c r="D94" s="8">
        <v>27233.611328124902</v>
      </c>
      <c r="E94" s="8">
        <v>94052.765417594797</v>
      </c>
      <c r="F94" s="8">
        <v>-874.07330322331904</v>
      </c>
      <c r="G94" s="8">
        <v>76661.200953109306</v>
      </c>
      <c r="H94" s="8">
        <v>27808.4160156246</v>
      </c>
      <c r="I94" s="11">
        <f t="shared" si="35"/>
        <v>-0.18491286087297742</v>
      </c>
      <c r="J94" s="11">
        <f t="shared" si="26"/>
        <v>-0.18657270510744883</v>
      </c>
      <c r="K94" s="11">
        <f t="shared" si="36"/>
        <v>-32.814740689116917</v>
      </c>
      <c r="L94" s="16">
        <f t="shared" si="27"/>
        <v>-7.5440020237954597E-3</v>
      </c>
      <c r="M94" s="16">
        <f t="shared" si="28"/>
        <v>-7.6189287867693967E-3</v>
      </c>
      <c r="N94" s="16">
        <f t="shared" si="21"/>
        <v>-2.1367184348083006</v>
      </c>
      <c r="O94" s="11">
        <f t="shared" si="29"/>
        <v>6.8875775762538227E-2</v>
      </c>
      <c r="P94" s="11">
        <f t="shared" si="30"/>
        <v>-2.2511147302951451E-2</v>
      </c>
      <c r="Q94" s="11">
        <f t="shared" si="22"/>
        <v>2.1106439630237839E-2</v>
      </c>
      <c r="R94" s="274">
        <f t="shared" si="31"/>
        <v>5.7436677570898986E-4</v>
      </c>
      <c r="S94" s="274">
        <f t="shared" si="32"/>
        <v>-1.962599719236291E-4</v>
      </c>
      <c r="T94" s="16">
        <f t="shared" si="33"/>
        <v>1.8007469530578746E-4</v>
      </c>
      <c r="U94" s="11">
        <f t="shared" si="23"/>
        <v>1.8640802122745928</v>
      </c>
      <c r="V94" s="11">
        <f t="shared" si="24"/>
        <v>-4.9786792910655582E-2</v>
      </c>
      <c r="W94" s="11">
        <f t="shared" si="25"/>
        <v>1.9472593508243441</v>
      </c>
    </row>
    <row r="95" spans="1:23">
      <c r="A95" s="28" t="s">
        <v>84</v>
      </c>
      <c r="B95" s="28">
        <f t="shared" si="34"/>
        <v>90</v>
      </c>
      <c r="C95" s="8">
        <v>76170.110507792604</v>
      </c>
      <c r="D95" s="8">
        <v>29290.507812499502</v>
      </c>
      <c r="E95" s="8">
        <v>100037.000943729</v>
      </c>
      <c r="F95" s="8">
        <v>-874.07330322331904</v>
      </c>
      <c r="G95" s="8">
        <v>81546.479446857804</v>
      </c>
      <c r="H95" s="8">
        <v>30713.4960937506</v>
      </c>
      <c r="I95" s="11">
        <f t="shared" si="35"/>
        <v>-0.18483683914444171</v>
      </c>
      <c r="J95" s="11">
        <f t="shared" si="26"/>
        <v>-0.18657270510744883</v>
      </c>
      <c r="K95" s="11">
        <f t="shared" si="36"/>
        <v>-36.138352120806083</v>
      </c>
      <c r="L95" s="16">
        <f t="shared" si="27"/>
        <v>-7.540573858974553E-3</v>
      </c>
      <c r="M95" s="16">
        <f t="shared" si="28"/>
        <v>-7.6189287867693967E-3</v>
      </c>
      <c r="N95" s="16">
        <f t="shared" si="21"/>
        <v>-2.1409094112903957</v>
      </c>
      <c r="O95" s="11">
        <f t="shared" si="29"/>
        <v>7.0583704929184421E-2</v>
      </c>
      <c r="P95" s="11">
        <f t="shared" si="30"/>
        <v>-2.2511147302951451E-2</v>
      </c>
      <c r="Q95" s="11">
        <f t="shared" si="22"/>
        <v>4.8581887495851017E-2</v>
      </c>
      <c r="R95" s="274">
        <f t="shared" si="31"/>
        <v>5.8813856119988017E-4</v>
      </c>
      <c r="S95" s="274">
        <f t="shared" si="32"/>
        <v>-1.962599719236291E-4</v>
      </c>
      <c r="T95" s="16">
        <f t="shared" si="33"/>
        <v>4.090376673466789E-4</v>
      </c>
      <c r="U95" s="11">
        <f t="shared" si="23"/>
        <v>2.0048702084680157</v>
      </c>
      <c r="V95" s="11">
        <f t="shared" si="24"/>
        <v>-4.9786792910655582E-2</v>
      </c>
      <c r="W95" s="11">
        <f t="shared" si="25"/>
        <v>2.1506849736230653</v>
      </c>
    </row>
    <row r="96" spans="1:23">
      <c r="A96" s="28" t="s">
        <v>85</v>
      </c>
      <c r="B96" s="28">
        <f t="shared" si="34"/>
        <v>91</v>
      </c>
      <c r="C96" s="8">
        <v>81378.955251713996</v>
      </c>
      <c r="D96" s="8">
        <v>31640.103515625098</v>
      </c>
      <c r="E96" s="8">
        <v>106956.556604144</v>
      </c>
      <c r="F96" s="8">
        <v>-874.07330322331904</v>
      </c>
      <c r="G96" s="8">
        <v>87194.588708314099</v>
      </c>
      <c r="H96" s="8">
        <v>33858.675781249302</v>
      </c>
      <c r="I96" s="11">
        <f t="shared" si="35"/>
        <v>-0.18476632182293462</v>
      </c>
      <c r="J96" s="11">
        <f t="shared" si="26"/>
        <v>-0.18657270510744883</v>
      </c>
      <c r="K96" s="11">
        <f t="shared" si="36"/>
        <v>-39.736654020570064</v>
      </c>
      <c r="L96" s="16">
        <f t="shared" si="27"/>
        <v>-7.5373941880791939E-3</v>
      </c>
      <c r="M96" s="16">
        <f t="shared" si="28"/>
        <v>-7.6189287867693967E-3</v>
      </c>
      <c r="N96" s="16">
        <f t="shared" si="21"/>
        <v>-2.1450365169619872</v>
      </c>
      <c r="O96" s="11">
        <f t="shared" si="29"/>
        <v>7.1463599905890796E-2</v>
      </c>
      <c r="P96" s="11">
        <f t="shared" si="30"/>
        <v>-2.2511147302951451E-2</v>
      </c>
      <c r="Q96" s="11">
        <f t="shared" si="22"/>
        <v>7.0118990780702939E-2</v>
      </c>
      <c r="R96" s="274">
        <f t="shared" si="31"/>
        <v>5.952250433873818E-4</v>
      </c>
      <c r="S96" s="274">
        <f t="shared" si="32"/>
        <v>-1.962599719236291E-4</v>
      </c>
      <c r="T96" s="16">
        <f t="shared" si="33"/>
        <v>5.8439352439787484E-4</v>
      </c>
      <c r="U96" s="11">
        <f t="shared" si="23"/>
        <v>2.1656948161291618</v>
      </c>
      <c r="V96" s="11">
        <f t="shared" si="24"/>
        <v>-4.9786792910655582E-2</v>
      </c>
      <c r="W96" s="11">
        <f t="shared" si="25"/>
        <v>2.3709233558834391</v>
      </c>
    </row>
    <row r="97" spans="1:23">
      <c r="A97" s="28" t="s">
        <v>86</v>
      </c>
      <c r="B97" s="28">
        <f t="shared" si="34"/>
        <v>92</v>
      </c>
      <c r="C97" s="8">
        <v>87596.311718725105</v>
      </c>
      <c r="D97" s="8">
        <v>34451.2187500004</v>
      </c>
      <c r="E97" s="8">
        <v>115124.71553513</v>
      </c>
      <c r="F97" s="8">
        <v>-874.07330322331904</v>
      </c>
      <c r="G97" s="8">
        <v>93861.5778241972</v>
      </c>
      <c r="H97" s="8">
        <v>37332.257812500597</v>
      </c>
      <c r="I97" s="11">
        <f t="shared" si="35"/>
        <v>-0.18469656495564046</v>
      </c>
      <c r="J97" s="11">
        <f t="shared" si="26"/>
        <v>-0.18657270510744883</v>
      </c>
      <c r="K97" s="11">
        <f t="shared" si="36"/>
        <v>-43.710670790332983</v>
      </c>
      <c r="L97" s="16">
        <f t="shared" si="27"/>
        <v>-7.5342490671218565E-3</v>
      </c>
      <c r="M97" s="16">
        <f t="shared" si="28"/>
        <v>-7.6189287867693967E-3</v>
      </c>
      <c r="N97" s="16">
        <f t="shared" si="21"/>
        <v>-2.1491857623985493</v>
      </c>
      <c r="O97" s="11">
        <f t="shared" si="29"/>
        <v>7.152430961368883E-2</v>
      </c>
      <c r="P97" s="11">
        <f t="shared" si="30"/>
        <v>-2.2511147302951451E-2</v>
      </c>
      <c r="Q97" s="11">
        <f t="shared" si="22"/>
        <v>8.3626617979590145E-2</v>
      </c>
      <c r="R97" s="274">
        <f t="shared" si="31"/>
        <v>5.9571377334455278E-4</v>
      </c>
      <c r="S97" s="274">
        <f t="shared" si="32"/>
        <v>-1.962599719236291E-4</v>
      </c>
      <c r="T97" s="16">
        <f t="shared" si="33"/>
        <v>6.9259659056664091E-4</v>
      </c>
      <c r="U97" s="11">
        <f t="shared" si="23"/>
        <v>2.358109410715485</v>
      </c>
      <c r="V97" s="11">
        <f t="shared" si="24"/>
        <v>-4.9786792910655582E-2</v>
      </c>
      <c r="W97" s="11">
        <f t="shared" si="25"/>
        <v>2.6141578172568978</v>
      </c>
    </row>
    <row r="98" spans="1:23">
      <c r="A98" s="28" t="s">
        <v>87</v>
      </c>
      <c r="B98" s="28">
        <f t="shared" si="34"/>
        <v>93</v>
      </c>
      <c r="C98" s="8">
        <v>95188.467857114403</v>
      </c>
      <c r="D98" s="8">
        <v>37972.535156249098</v>
      </c>
      <c r="E98" s="8">
        <v>125017.315522292</v>
      </c>
      <c r="F98" s="8">
        <v>-874.07330322331904</v>
      </c>
      <c r="G98" s="8">
        <v>101937.194968725</v>
      </c>
      <c r="H98" s="8">
        <v>41343.0781249996</v>
      </c>
      <c r="I98" s="11">
        <f t="shared" si="35"/>
        <v>-0.18461540628226958</v>
      </c>
      <c r="J98" s="11">
        <f t="shared" si="26"/>
        <v>-0.18657270510744883</v>
      </c>
      <c r="K98" s="11">
        <f t="shared" si="36"/>
        <v>-48.299325107108984</v>
      </c>
      <c r="L98" s="16">
        <f t="shared" si="27"/>
        <v>-7.5305902001699954E-3</v>
      </c>
      <c r="M98" s="16">
        <f t="shared" si="28"/>
        <v>-7.6189287867693967E-3</v>
      </c>
      <c r="N98" s="16">
        <f t="shared" si="21"/>
        <v>-2.153537359649996</v>
      </c>
      <c r="O98" s="11">
        <f t="shared" si="29"/>
        <v>7.0898574641672152E-2</v>
      </c>
      <c r="P98" s="11">
        <f t="shared" si="30"/>
        <v>-2.2511147302951451E-2</v>
      </c>
      <c r="Q98" s="11">
        <f t="shared" si="22"/>
        <v>8.8762648721336213E-2</v>
      </c>
      <c r="R98" s="274">
        <f t="shared" si="31"/>
        <v>5.9067511637111991E-4</v>
      </c>
      <c r="S98" s="274">
        <f t="shared" si="32"/>
        <v>-1.962599719236291E-4</v>
      </c>
      <c r="T98" s="16">
        <f t="shared" si="33"/>
        <v>7.3338833894820432E-4</v>
      </c>
      <c r="U98" s="11">
        <f t="shared" si="23"/>
        <v>2.5991356982305471</v>
      </c>
      <c r="V98" s="11">
        <f t="shared" si="24"/>
        <v>-4.9786792910655582E-2</v>
      </c>
      <c r="W98" s="11">
        <f t="shared" si="25"/>
        <v>2.8950119066664373</v>
      </c>
    </row>
    <row r="99" spans="1:23">
      <c r="A99" s="28" t="s">
        <v>88</v>
      </c>
      <c r="B99" s="28">
        <f t="shared" si="34"/>
        <v>94</v>
      </c>
      <c r="C99" s="8">
        <v>104724.456640592</v>
      </c>
      <c r="D99" s="8">
        <v>42577.976562500502</v>
      </c>
      <c r="E99" s="8">
        <v>137384.49050517401</v>
      </c>
      <c r="F99" s="8">
        <v>-874.07330322331904</v>
      </c>
      <c r="G99" s="8">
        <v>112036.21444267999</v>
      </c>
      <c r="H99" s="8">
        <v>46243.785156249498</v>
      </c>
      <c r="I99" s="11">
        <f t="shared" si="35"/>
        <v>-0.18450611204925693</v>
      </c>
      <c r="J99" s="11">
        <f t="shared" si="26"/>
        <v>-0.18657270510744883</v>
      </c>
      <c r="K99" s="11">
        <f t="shared" si="36"/>
        <v>-53.90607103988502</v>
      </c>
      <c r="L99" s="16">
        <f t="shared" si="27"/>
        <v>-7.5256634551764678E-3</v>
      </c>
      <c r="M99" s="16">
        <f t="shared" si="28"/>
        <v>-7.6189287867693967E-3</v>
      </c>
      <c r="N99" s="16">
        <f t="shared" si="21"/>
        <v>-2.1583332886012876</v>
      </c>
      <c r="O99" s="11">
        <f t="shared" si="29"/>
        <v>6.9819004815005359E-2</v>
      </c>
      <c r="P99" s="11">
        <f t="shared" si="30"/>
        <v>-2.2511147302951451E-2</v>
      </c>
      <c r="Q99" s="11">
        <f t="shared" si="22"/>
        <v>8.6096350742363104E-2</v>
      </c>
      <c r="R99" s="274">
        <f t="shared" si="31"/>
        <v>5.8197514209124002E-4</v>
      </c>
      <c r="S99" s="274">
        <f t="shared" si="32"/>
        <v>-1.962599719236291E-4</v>
      </c>
      <c r="T99" s="16">
        <f t="shared" si="33"/>
        <v>7.1223574652257149E-4</v>
      </c>
      <c r="U99" s="11">
        <f t="shared" si="23"/>
        <v>2.9143679342622568</v>
      </c>
      <c r="V99" s="11">
        <f t="shared" si="24"/>
        <v>-4.9786792910655582E-2</v>
      </c>
      <c r="W99" s="11">
        <f t="shared" si="25"/>
        <v>3.2381795141594392</v>
      </c>
    </row>
    <row r="100" spans="1:23">
      <c r="A100" s="28" t="s">
        <v>89</v>
      </c>
      <c r="B100" s="28">
        <f t="shared" si="34"/>
        <v>95</v>
      </c>
      <c r="C100" s="8">
        <v>117153.75265621</v>
      </c>
      <c r="D100" s="8">
        <v>48877.507812500502</v>
      </c>
      <c r="E100" s="8">
        <v>153488.96829370799</v>
      </c>
      <c r="F100" s="8">
        <v>-874.07330322331904</v>
      </c>
      <c r="G100" s="8">
        <v>125194.700299966</v>
      </c>
      <c r="H100" s="8">
        <v>52619.902343750502</v>
      </c>
      <c r="I100" s="11">
        <f t="shared" si="35"/>
        <v>-0.18434074250215915</v>
      </c>
      <c r="J100" s="11">
        <f t="shared" si="26"/>
        <v>-0.18657270510744883</v>
      </c>
      <c r="K100" s="11">
        <f t="shared" si="36"/>
        <v>-61.200787675661367</v>
      </c>
      <c r="L100" s="16">
        <f t="shared" si="27"/>
        <v>-7.5182101663977541E-3</v>
      </c>
      <c r="M100" s="16">
        <f t="shared" si="28"/>
        <v>-7.6189287867693967E-3</v>
      </c>
      <c r="N100" s="16">
        <f t="shared" si="21"/>
        <v>-2.1638880029455807</v>
      </c>
      <c r="O100" s="11">
        <f t="shared" si="29"/>
        <v>6.8635847745462275E-2</v>
      </c>
      <c r="P100" s="11">
        <f t="shared" si="30"/>
        <v>-2.2511147302951451E-2</v>
      </c>
      <c r="Q100" s="11">
        <f t="shared" si="22"/>
        <v>7.6566798980896911E-2</v>
      </c>
      <c r="R100" s="274">
        <f t="shared" si="31"/>
        <v>5.724303829923727E-4</v>
      </c>
      <c r="S100" s="274">
        <f t="shared" si="32"/>
        <v>-1.962599719236291E-4</v>
      </c>
      <c r="T100" s="16">
        <f t="shared" si="33"/>
        <v>6.3621167529670508E-4</v>
      </c>
      <c r="U100" s="11">
        <f t="shared" si="23"/>
        <v>3.3455568576939165</v>
      </c>
      <c r="V100" s="11">
        <f t="shared" si="24"/>
        <v>-4.9786792910655582E-2</v>
      </c>
      <c r="W100" s="11">
        <f t="shared" si="25"/>
        <v>3.6846613924633687</v>
      </c>
    </row>
    <row r="101" spans="1:23">
      <c r="A101" s="28" t="s">
        <v>90</v>
      </c>
      <c r="B101" s="28">
        <f t="shared" si="34"/>
        <v>96</v>
      </c>
      <c r="C101" s="8">
        <v>134222.813867138</v>
      </c>
      <c r="D101" s="8">
        <v>57902.046875000196</v>
      </c>
      <c r="E101" s="8">
        <v>175680.275796823</v>
      </c>
      <c r="F101" s="8">
        <v>-874.07330322331904</v>
      </c>
      <c r="G101" s="8">
        <v>143338.39978901899</v>
      </c>
      <c r="H101" s="8">
        <v>61660.199218750102</v>
      </c>
      <c r="I101" s="11">
        <f t="shared" si="35"/>
        <v>-0.18409510455579636</v>
      </c>
      <c r="J101" s="11">
        <f t="shared" si="26"/>
        <v>-0.18657270510744883</v>
      </c>
      <c r="K101" s="11">
        <f t="shared" si="36"/>
        <v>-71.543509126215937</v>
      </c>
      <c r="L101" s="16">
        <f t="shared" si="27"/>
        <v>-7.5071418260157508E-3</v>
      </c>
      <c r="M101" s="16">
        <f t="shared" si="28"/>
        <v>-7.6189287867693967E-3</v>
      </c>
      <c r="N101" s="16">
        <f t="shared" si="21"/>
        <v>-2.1707424684153644</v>
      </c>
      <c r="O101" s="11">
        <f t="shared" si="29"/>
        <v>6.791382978180871E-2</v>
      </c>
      <c r="P101" s="11">
        <f t="shared" si="30"/>
        <v>-2.2511147302951451E-2</v>
      </c>
      <c r="Q101" s="11">
        <f t="shared" si="22"/>
        <v>6.4905340892187802E-2</v>
      </c>
      <c r="R101" s="274">
        <f t="shared" si="31"/>
        <v>5.6660057437740718E-4</v>
      </c>
      <c r="S101" s="274">
        <f t="shared" si="32"/>
        <v>-1.962599719236291E-4</v>
      </c>
      <c r="T101" s="16">
        <f t="shared" si="33"/>
        <v>5.4226691684844397E-4</v>
      </c>
      <c r="U101" s="11">
        <f t="shared" si="23"/>
        <v>3.9632665139205132</v>
      </c>
      <c r="V101" s="11">
        <f t="shared" si="24"/>
        <v>-4.9786792910655582E-2</v>
      </c>
      <c r="W101" s="11">
        <f t="shared" si="25"/>
        <v>4.3177000601163584</v>
      </c>
    </row>
    <row r="102" spans="1:23">
      <c r="A102" s="28" t="s">
        <v>91</v>
      </c>
      <c r="B102" s="28">
        <f t="shared" si="34"/>
        <v>97</v>
      </c>
      <c r="C102" s="8">
        <v>159663.06953118299</v>
      </c>
      <c r="D102" s="8">
        <v>71113.187499999607</v>
      </c>
      <c r="E102" s="8">
        <v>208949.92241659699</v>
      </c>
      <c r="F102" s="8">
        <v>-874.07330322331904</v>
      </c>
      <c r="G102" s="8">
        <v>170564.466645776</v>
      </c>
      <c r="H102" s="8">
        <v>75996.148437500204</v>
      </c>
      <c r="I102" s="11">
        <f t="shared" si="35"/>
        <v>-0.18370650048331849</v>
      </c>
      <c r="J102" s="11">
        <f t="shared" si="26"/>
        <v>-0.18657270510744883</v>
      </c>
      <c r="K102" s="11">
        <f t="shared" si="36"/>
        <v>-87.944821112868439</v>
      </c>
      <c r="L102" s="16">
        <f t="shared" si="27"/>
        <v>-7.489638045426017E-3</v>
      </c>
      <c r="M102" s="16">
        <f t="shared" si="28"/>
        <v>-7.6189287867693967E-3</v>
      </c>
      <c r="N102" s="16">
        <f t="shared" si="21"/>
        <v>-2.1798419709304375</v>
      </c>
      <c r="O102" s="11">
        <f t="shared" si="29"/>
        <v>6.8277507421282913E-2</v>
      </c>
      <c r="P102" s="11">
        <f t="shared" si="30"/>
        <v>-2.2511147302951451E-2</v>
      </c>
      <c r="Q102" s="11">
        <f t="shared" si="22"/>
        <v>6.8664628845558573E-2</v>
      </c>
      <c r="R102" s="274">
        <f t="shared" si="31"/>
        <v>5.6953751455024459E-4</v>
      </c>
      <c r="S102" s="274">
        <f t="shared" si="32"/>
        <v>-1.962599719236291E-4</v>
      </c>
      <c r="T102" s="16">
        <f t="shared" si="33"/>
        <v>5.7266269004596637E-4</v>
      </c>
      <c r="U102" s="11">
        <f t="shared" si="23"/>
        <v>4.8675397490755516</v>
      </c>
      <c r="V102" s="11">
        <f t="shared" si="24"/>
        <v>-4.9786792910655582E-2</v>
      </c>
      <c r="W102" s="11">
        <f t="shared" si="25"/>
        <v>5.3215620259855809</v>
      </c>
    </row>
    <row r="103" spans="1:23">
      <c r="A103" s="28" t="s">
        <v>92</v>
      </c>
      <c r="B103" s="28">
        <f t="shared" si="34"/>
        <v>98</v>
      </c>
      <c r="C103" s="8">
        <v>203938.01054677501</v>
      </c>
      <c r="D103" s="8">
        <v>92773.9296875</v>
      </c>
      <c r="E103" s="8">
        <v>266681.01643739501</v>
      </c>
      <c r="F103" s="8">
        <v>-874.07330322331904</v>
      </c>
      <c r="G103" s="8">
        <v>217848.625749914</v>
      </c>
      <c r="H103" s="8">
        <v>101534.296875</v>
      </c>
      <c r="I103" s="11">
        <f t="shared" si="35"/>
        <v>-0.18311162711961071</v>
      </c>
      <c r="J103" s="11">
        <f t="shared" si="26"/>
        <v>-0.18657270510744883</v>
      </c>
      <c r="K103" s="11">
        <f t="shared" si="36"/>
        <v>-117.16221953508428</v>
      </c>
      <c r="L103" s="16">
        <f t="shared" si="27"/>
        <v>-7.462858874238143E-3</v>
      </c>
      <c r="M103" s="16">
        <f t="shared" si="28"/>
        <v>-7.6189287867693967E-3</v>
      </c>
      <c r="N103" s="16">
        <f t="shared" si="21"/>
        <v>-2.1925700140125679</v>
      </c>
      <c r="O103" s="11">
        <f t="shared" si="29"/>
        <v>6.8210012797900621E-2</v>
      </c>
      <c r="P103" s="11">
        <f t="shared" si="30"/>
        <v>-2.2511147302951451E-2</v>
      </c>
      <c r="Q103" s="11">
        <f t="shared" si="22"/>
        <v>9.442703139173747E-2</v>
      </c>
      <c r="R103" s="274">
        <f t="shared" si="31"/>
        <v>5.6899252524122979E-4</v>
      </c>
      <c r="S103" s="274">
        <f t="shared" si="32"/>
        <v>-1.962599719236291E-4</v>
      </c>
      <c r="T103" s="16">
        <f t="shared" si="33"/>
        <v>7.7815577276241221E-4</v>
      </c>
      <c r="U103" s="11">
        <f t="shared" si="23"/>
        <v>6.3501694454611401</v>
      </c>
      <c r="V103" s="11">
        <f t="shared" si="24"/>
        <v>-4.9786792910655582E-2</v>
      </c>
      <c r="W103" s="11">
        <f t="shared" si="25"/>
        <v>7.1098479290632808</v>
      </c>
    </row>
    <row r="104" spans="1:23">
      <c r="A104" s="28"/>
      <c r="B104" s="28"/>
      <c r="C104" s="8"/>
      <c r="D104" s="8"/>
      <c r="E104" s="8"/>
      <c r="F104" s="8"/>
      <c r="G104" s="8"/>
      <c r="H104" s="8"/>
      <c r="I104" s="11"/>
      <c r="J104" s="11"/>
      <c r="K104" s="11"/>
      <c r="L104" s="16"/>
      <c r="M104" s="16"/>
      <c r="N104" s="16"/>
      <c r="O104" s="11"/>
      <c r="P104" s="11"/>
      <c r="Q104" s="11"/>
      <c r="R104" s="274"/>
      <c r="S104" s="274"/>
      <c r="T104" s="16"/>
      <c r="U104" s="11"/>
      <c r="V104" s="11"/>
      <c r="W104" s="11"/>
    </row>
    <row r="105" spans="1:23">
      <c r="A105" s="28" t="s">
        <v>93</v>
      </c>
      <c r="B105" s="28">
        <f>B103+1</f>
        <v>99</v>
      </c>
      <c r="C105" s="8">
        <v>315102.09140605002</v>
      </c>
      <c r="D105" s="8">
        <v>113811.445312501</v>
      </c>
      <c r="E105" s="8">
        <v>408371.48599979101</v>
      </c>
      <c r="F105" s="8">
        <v>-874.07330322331904</v>
      </c>
      <c r="G105" s="8">
        <v>334162.95462482702</v>
      </c>
      <c r="H105" s="8">
        <v>126417.500000001</v>
      </c>
      <c r="I105" s="11">
        <f t="shared" si="35"/>
        <v>-0.18171821562328572</v>
      </c>
      <c r="J105" s="11">
        <f t="shared" ref="J105:J133" si="37">I$5</f>
        <v>-0.18657270510744883</v>
      </c>
      <c r="K105" s="11">
        <f t="shared" si="36"/>
        <v>-145.63031547020438</v>
      </c>
      <c r="L105" s="16">
        <f t="shared" si="27"/>
        <v>-7.4002056756412582E-3</v>
      </c>
      <c r="M105" s="16">
        <f t="shared" ref="M105:M133" si="38">L$5</f>
        <v>-7.6189287867693967E-3</v>
      </c>
      <c r="N105" s="16">
        <f t="shared" si="21"/>
        <v>-2.2022910244338516</v>
      </c>
      <c r="O105" s="11">
        <f t="shared" ref="O105:O113" si="39">((G105/C105)/($G$5/$C$5))*(1+$O$5)-1</f>
        <v>6.0491067395830544E-2</v>
      </c>
      <c r="P105" s="11">
        <f t="shared" ref="P105:P133" si="40">O$5</f>
        <v>-2.2511147302951451E-2</v>
      </c>
      <c r="Q105" s="11">
        <f t="shared" ref="Q105:Q113" si="41">((H105/D105)/($G$5/$C$5))*(1+$O$5)-1</f>
        <v>0.11076262263636982</v>
      </c>
      <c r="R105" s="274">
        <f t="shared" si="31"/>
        <v>5.0643916233505948E-4</v>
      </c>
      <c r="S105" s="274">
        <f t="shared" si="32"/>
        <v>-1.962599719236291E-4</v>
      </c>
      <c r="T105" s="16">
        <f t="shared" si="33"/>
        <v>9.0598625123905485E-4</v>
      </c>
      <c r="U105" s="11">
        <f t="shared" ref="U105:U113" si="42">D105/C$5</f>
        <v>7.7901406677677052</v>
      </c>
      <c r="V105" s="11">
        <f t="shared" ref="V105:V113" si="43">F105/E$5</f>
        <v>-4.9786792910655582E-2</v>
      </c>
      <c r="W105" s="11">
        <f t="shared" ref="W105:W113" si="44">H105/G$5</f>
        <v>8.8522718749793317</v>
      </c>
    </row>
    <row r="106" spans="1:23">
      <c r="A106" s="28" t="s">
        <v>137</v>
      </c>
      <c r="B106" s="28">
        <f>B105+0.1</f>
        <v>99.1</v>
      </c>
      <c r="C106" s="8">
        <v>337467.718749778</v>
      </c>
      <c r="D106" s="8">
        <v>120513.99218750199</v>
      </c>
      <c r="E106" s="8">
        <v>436439.15284698998</v>
      </c>
      <c r="F106" s="8">
        <v>-874.07330322331904</v>
      </c>
      <c r="G106" s="8">
        <v>357245.78291647398</v>
      </c>
      <c r="H106" s="8">
        <v>133996.53125</v>
      </c>
      <c r="I106" s="11">
        <f t="shared" si="35"/>
        <v>-0.18145341962664752</v>
      </c>
      <c r="J106" s="11">
        <f t="shared" si="37"/>
        <v>-0.18657270510744883</v>
      </c>
      <c r="K106" s="11">
        <f t="shared" si="36"/>
        <v>-154.30124853442319</v>
      </c>
      <c r="L106" s="16">
        <f t="shared" si="27"/>
        <v>-7.3883110359570514E-3</v>
      </c>
      <c r="M106" s="16">
        <f t="shared" si="38"/>
        <v>-7.6189287867693967E-3</v>
      </c>
      <c r="N106" s="16">
        <f t="shared" si="21"/>
        <v>-2.2048864953627776</v>
      </c>
      <c r="O106" s="11">
        <f t="shared" si="39"/>
        <v>5.8607272939468213E-2</v>
      </c>
      <c r="P106" s="11">
        <f t="shared" si="40"/>
        <v>-2.2511147302951451E-2</v>
      </c>
      <c r="Q106" s="11">
        <f t="shared" si="41"/>
        <v>0.11187529570653632</v>
      </c>
      <c r="R106" s="274">
        <f t="shared" si="31"/>
        <v>4.9110461064150179E-4</v>
      </c>
      <c r="S106" s="274">
        <f t="shared" si="32"/>
        <v>-1.962599719236291E-4</v>
      </c>
      <c r="T106" s="16">
        <f t="shared" si="33"/>
        <v>9.1462530271013698E-4</v>
      </c>
      <c r="U106" s="11">
        <f t="shared" si="42"/>
        <v>8.2489151156731602</v>
      </c>
      <c r="V106" s="11">
        <f t="shared" si="43"/>
        <v>-4.9786792910655582E-2</v>
      </c>
      <c r="W106" s="11">
        <f t="shared" si="44"/>
        <v>9.3829867299159915</v>
      </c>
    </row>
    <row r="107" spans="1:23">
      <c r="A107" s="28" t="s">
        <v>138</v>
      </c>
      <c r="B107" s="28">
        <f t="shared" ref="B107:B113" si="45">B106+0.1</f>
        <v>99.199999999999989</v>
      </c>
      <c r="C107" s="8">
        <v>364586.93457006302</v>
      </c>
      <c r="D107" s="8">
        <v>128258.9453125</v>
      </c>
      <c r="E107" s="8">
        <v>470336.06648411398</v>
      </c>
      <c r="F107" s="8">
        <v>-874.07330322331904</v>
      </c>
      <c r="G107" s="8">
        <v>385151.93937478401</v>
      </c>
      <c r="H107" s="8">
        <v>143408.21874999799</v>
      </c>
      <c r="I107" s="11">
        <f t="shared" si="35"/>
        <v>-0.18111333687588538</v>
      </c>
      <c r="J107" s="11">
        <f t="shared" si="37"/>
        <v>-0.18657270510744883</v>
      </c>
      <c r="K107" s="11">
        <f t="shared" si="36"/>
        <v>-165.06886640561726</v>
      </c>
      <c r="L107" s="16">
        <f t="shared" si="27"/>
        <v>-7.3730399484734921E-3</v>
      </c>
      <c r="M107" s="16">
        <f t="shared" si="38"/>
        <v>-7.6189287867693967E-3</v>
      </c>
      <c r="N107" s="16">
        <f t="shared" si="21"/>
        <v>-2.2079195395871096</v>
      </c>
      <c r="O107" s="11">
        <f t="shared" si="39"/>
        <v>5.6406308824022311E-2</v>
      </c>
      <c r="P107" s="11">
        <f t="shared" si="40"/>
        <v>-2.2511147302951451E-2</v>
      </c>
      <c r="Q107" s="11">
        <f t="shared" si="41"/>
        <v>0.118114746790003</v>
      </c>
      <c r="R107" s="274">
        <f t="shared" si="31"/>
        <v>4.7315391431035358E-4</v>
      </c>
      <c r="S107" s="274">
        <f t="shared" si="32"/>
        <v>-1.962599719236291E-4</v>
      </c>
      <c r="T107" s="16">
        <f t="shared" si="33"/>
        <v>9.6291162300343736E-4</v>
      </c>
      <c r="U107" s="11">
        <f t="shared" si="42"/>
        <v>8.7790399563105588</v>
      </c>
      <c r="V107" s="11">
        <f t="shared" si="43"/>
        <v>-4.9786792910655582E-2</v>
      </c>
      <c r="W107" s="11">
        <f t="shared" si="44"/>
        <v>10.042031692459357</v>
      </c>
    </row>
    <row r="108" spans="1:23">
      <c r="A108" s="28" t="s">
        <v>139</v>
      </c>
      <c r="B108" s="28">
        <f t="shared" si="45"/>
        <v>99.299999999999983</v>
      </c>
      <c r="C108" s="8">
        <v>398348.075892572</v>
      </c>
      <c r="D108" s="8">
        <v>138065.53125000099</v>
      </c>
      <c r="E108" s="8">
        <v>512290.30812470202</v>
      </c>
      <c r="F108" s="8">
        <v>-874.07330322331904</v>
      </c>
      <c r="G108" s="8">
        <v>419686.756606896</v>
      </c>
      <c r="H108" s="8">
        <v>154815.62500000099</v>
      </c>
      <c r="I108" s="11">
        <f t="shared" si="35"/>
        <v>-0.1807638326402129</v>
      </c>
      <c r="J108" s="11">
        <f t="shared" si="37"/>
        <v>-0.18657270510744883</v>
      </c>
      <c r="K108" s="11">
        <f t="shared" si="36"/>
        <v>-178.11972379984437</v>
      </c>
      <c r="L108" s="16">
        <f t="shared" si="27"/>
        <v>-7.3573521602927627E-3</v>
      </c>
      <c r="M108" s="16">
        <f t="shared" si="38"/>
        <v>-7.6189287867693967E-3</v>
      </c>
      <c r="N108" s="16">
        <f t="shared" si="21"/>
        <v>-2.2113486103307083</v>
      </c>
      <c r="O108" s="11">
        <f t="shared" si="39"/>
        <v>5.3567922839006687E-2</v>
      </c>
      <c r="P108" s="11">
        <f t="shared" si="40"/>
        <v>-2.2511147302951451E-2</v>
      </c>
      <c r="Q108" s="11">
        <f t="shared" si="41"/>
        <v>0.1213198758820524</v>
      </c>
      <c r="R108" s="274">
        <f t="shared" si="31"/>
        <v>4.4994969433842513E-4</v>
      </c>
      <c r="S108" s="274">
        <f t="shared" si="32"/>
        <v>-1.962599719236291E-4</v>
      </c>
      <c r="T108" s="16">
        <f t="shared" si="33"/>
        <v>9.8761195469099228E-4</v>
      </c>
      <c r="U108" s="11">
        <f t="shared" si="42"/>
        <v>9.4502789842828552</v>
      </c>
      <c r="V108" s="11">
        <f t="shared" si="43"/>
        <v>-4.9786792910655582E-2</v>
      </c>
      <c r="W108" s="11">
        <f t="shared" si="44"/>
        <v>10.840825067691142</v>
      </c>
    </row>
    <row r="109" spans="1:23">
      <c r="A109" s="28" t="s">
        <v>140</v>
      </c>
      <c r="B109" s="28">
        <f t="shared" si="45"/>
        <v>99.399999999999977</v>
      </c>
      <c r="C109" s="8">
        <v>441728.49999966699</v>
      </c>
      <c r="D109" s="8">
        <v>150622.78124999901</v>
      </c>
      <c r="E109" s="8">
        <v>565866.50791631895</v>
      </c>
      <c r="F109" s="8">
        <v>-874.07330322331904</v>
      </c>
      <c r="G109" s="8">
        <v>463831.94520804501</v>
      </c>
      <c r="H109" s="8">
        <v>169510.39062499799</v>
      </c>
      <c r="I109" s="11">
        <f t="shared" si="35"/>
        <v>-0.18031562237015075</v>
      </c>
      <c r="J109" s="11">
        <f t="shared" si="37"/>
        <v>-0.18657270510744883</v>
      </c>
      <c r="K109" s="11">
        <f t="shared" si="36"/>
        <v>-194.93154643598265</v>
      </c>
      <c r="L109" s="16">
        <f t="shared" si="27"/>
        <v>-7.3372432991325454E-3</v>
      </c>
      <c r="M109" s="16">
        <f t="shared" si="38"/>
        <v>-7.6189287867693967E-3</v>
      </c>
      <c r="N109" s="16">
        <f t="shared" si="21"/>
        <v>-2.215423756528665</v>
      </c>
      <c r="O109" s="11">
        <f t="shared" si="39"/>
        <v>5.003852661858299E-2</v>
      </c>
      <c r="P109" s="11">
        <f t="shared" si="40"/>
        <v>-2.2511147302951451E-2</v>
      </c>
      <c r="Q109" s="11">
        <f t="shared" si="41"/>
        <v>0.12539675952604812</v>
      </c>
      <c r="R109" s="274">
        <f t="shared" si="31"/>
        <v>4.2100976796977108E-4</v>
      </c>
      <c r="S109" s="274">
        <f t="shared" si="32"/>
        <v>-1.962599719236291E-4</v>
      </c>
      <c r="T109" s="16">
        <f t="shared" si="33"/>
        <v>1.018929520255174E-3</v>
      </c>
      <c r="U109" s="11">
        <f t="shared" si="42"/>
        <v>10.309794858382434</v>
      </c>
      <c r="V109" s="11">
        <f t="shared" si="43"/>
        <v>-4.9786792910655582E-2</v>
      </c>
      <c r="W109" s="11">
        <f t="shared" si="44"/>
        <v>11.869812830078256</v>
      </c>
    </row>
    <row r="110" spans="1:23">
      <c r="A110" s="28" t="s">
        <v>141</v>
      </c>
      <c r="B110" s="28">
        <f t="shared" si="45"/>
        <v>99.499999999999972</v>
      </c>
      <c r="C110" s="8">
        <v>499949.64374960097</v>
      </c>
      <c r="D110" s="8">
        <v>167436.375</v>
      </c>
      <c r="E110" s="8">
        <v>637285.69074958202</v>
      </c>
      <c r="F110" s="8">
        <v>-874.07330322331904</v>
      </c>
      <c r="G110" s="8">
        <v>522696.25612465403</v>
      </c>
      <c r="H110" s="8">
        <v>189208.40625000099</v>
      </c>
      <c r="I110" s="11">
        <f t="shared" si="35"/>
        <v>-0.17980859488268963</v>
      </c>
      <c r="J110" s="11">
        <f t="shared" si="37"/>
        <v>-0.18657270510744883</v>
      </c>
      <c r="K110" s="11">
        <f t="shared" si="36"/>
        <v>-217.4674312144443</v>
      </c>
      <c r="L110" s="16">
        <f t="shared" si="27"/>
        <v>-7.3145083755552509E-3</v>
      </c>
      <c r="M110" s="16">
        <f t="shared" si="38"/>
        <v>-7.6189287867693967E-3</v>
      </c>
      <c r="N110" s="16">
        <f t="shared" si="21"/>
        <v>-2.2203826391970187</v>
      </c>
      <c r="O110" s="11">
        <f t="shared" si="39"/>
        <v>4.5497802658672981E-2</v>
      </c>
      <c r="P110" s="11">
        <f t="shared" si="40"/>
        <v>-2.2511147302951451E-2</v>
      </c>
      <c r="Q110" s="11">
        <f t="shared" si="41"/>
        <v>0.13003166410965261</v>
      </c>
      <c r="R110" s="274">
        <f t="shared" si="31"/>
        <v>3.8363510508832022E-4</v>
      </c>
      <c r="S110" s="274">
        <f t="shared" si="32"/>
        <v>-1.962599719236291E-4</v>
      </c>
      <c r="T110" s="16">
        <f t="shared" si="33"/>
        <v>1.0543973283907437E-3</v>
      </c>
      <c r="U110" s="11">
        <f t="shared" si="42"/>
        <v>11.460648009254605</v>
      </c>
      <c r="V110" s="11">
        <f t="shared" si="43"/>
        <v>-4.9786792910655582E-2</v>
      </c>
      <c r="W110" s="11">
        <f t="shared" si="44"/>
        <v>13.249148679229807</v>
      </c>
    </row>
    <row r="111" spans="1:23">
      <c r="A111" s="28" t="s">
        <v>142</v>
      </c>
      <c r="B111" s="28">
        <f t="shared" si="45"/>
        <v>99.599999999999966</v>
      </c>
      <c r="C111" s="8">
        <v>583077.96093700104</v>
      </c>
      <c r="D111" s="8">
        <v>191676.23437500099</v>
      </c>
      <c r="E111" s="8">
        <v>738286.01968697703</v>
      </c>
      <c r="F111" s="8">
        <v>-874.07330322331904</v>
      </c>
      <c r="G111" s="8">
        <v>606068.21859331802</v>
      </c>
      <c r="H111" s="8">
        <v>217286.328125</v>
      </c>
      <c r="I111" s="11">
        <f t="shared" si="35"/>
        <v>-0.17908752045336662</v>
      </c>
      <c r="J111" s="11">
        <f t="shared" si="37"/>
        <v>-0.18657270510744883</v>
      </c>
      <c r="K111" s="11">
        <f t="shared" si="36"/>
        <v>-249.59050514431021</v>
      </c>
      <c r="L111" s="16">
        <f t="shared" si="27"/>
        <v>-7.2821989658903297E-3</v>
      </c>
      <c r="M111" s="16">
        <f t="shared" si="38"/>
        <v>-7.6189287867693967E-3</v>
      </c>
      <c r="N111" s="16">
        <f t="shared" si="21"/>
        <v>-2.2266527858850749</v>
      </c>
      <c r="O111" s="11">
        <f t="shared" si="39"/>
        <v>3.9429127338071357E-2</v>
      </c>
      <c r="P111" s="11">
        <f t="shared" si="40"/>
        <v>-2.2511147302951451E-2</v>
      </c>
      <c r="Q111" s="11">
        <f t="shared" si="41"/>
        <v>0.13361120611560318</v>
      </c>
      <c r="R111" s="274">
        <f t="shared" si="31"/>
        <v>3.3343183830591983E-4</v>
      </c>
      <c r="S111" s="274">
        <f t="shared" si="32"/>
        <v>-1.962599719236291E-4</v>
      </c>
      <c r="T111" s="16">
        <f t="shared" si="33"/>
        <v>1.0816905951187561E-3</v>
      </c>
      <c r="U111" s="11">
        <f t="shared" si="42"/>
        <v>13.119812549162475</v>
      </c>
      <c r="V111" s="11">
        <f t="shared" si="43"/>
        <v>-4.9786792910655582E-2</v>
      </c>
      <c r="W111" s="11">
        <f t="shared" si="44"/>
        <v>15.215279935756149</v>
      </c>
    </row>
    <row r="112" spans="1:23">
      <c r="A112" s="28" t="s">
        <v>143</v>
      </c>
      <c r="B112" s="28">
        <f t="shared" si="45"/>
        <v>99.69999999999996</v>
      </c>
      <c r="C112" s="8">
        <v>713545.20312433399</v>
      </c>
      <c r="D112" s="8">
        <v>231769.203125</v>
      </c>
      <c r="E112" s="8">
        <v>895206.65124930395</v>
      </c>
      <c r="F112" s="8">
        <v>-874.07330322331904</v>
      </c>
      <c r="G112" s="8">
        <v>735662.182082757</v>
      </c>
      <c r="H112" s="8">
        <v>263074.875</v>
      </c>
      <c r="I112" s="11">
        <f t="shared" si="35"/>
        <v>-0.17822084205101096</v>
      </c>
      <c r="J112" s="11">
        <f t="shared" si="37"/>
        <v>-0.18657270510744883</v>
      </c>
      <c r="K112" s="11">
        <f t="shared" si="36"/>
        <v>-301.97575227744795</v>
      </c>
      <c r="L112" s="16">
        <f t="shared" si="27"/>
        <v>-7.2434015772223637E-3</v>
      </c>
      <c r="M112" s="16">
        <f t="shared" si="38"/>
        <v>-7.6189287867693967E-3</v>
      </c>
      <c r="N112" s="16">
        <f t="shared" si="21"/>
        <v>-2.2353711738208908</v>
      </c>
      <c r="O112" s="11">
        <f t="shared" si="39"/>
        <v>3.0995900250451847E-2</v>
      </c>
      <c r="P112" s="11">
        <f t="shared" si="40"/>
        <v>-2.2511147302951451E-2</v>
      </c>
      <c r="Q112" s="11">
        <f t="shared" si="41"/>
        <v>0.13507260832579959</v>
      </c>
      <c r="R112" s="274">
        <f t="shared" si="31"/>
        <v>2.6318314857687319E-4</v>
      </c>
      <c r="S112" s="274">
        <f t="shared" si="32"/>
        <v>-1.962599719236291E-4</v>
      </c>
      <c r="T112" s="16">
        <f t="shared" si="33"/>
        <v>1.0928089308450684E-3</v>
      </c>
      <c r="U112" s="11">
        <f t="shared" si="42"/>
        <v>15.8640872176136</v>
      </c>
      <c r="V112" s="11">
        <f t="shared" si="43"/>
        <v>-4.9786792910655582E-2</v>
      </c>
      <c r="W112" s="11">
        <f t="shared" si="44"/>
        <v>18.421581798217691</v>
      </c>
    </row>
    <row r="113" spans="1:23">
      <c r="A113" s="28" t="s">
        <v>144</v>
      </c>
      <c r="B113" s="28">
        <f t="shared" si="45"/>
        <v>99.799999999999955</v>
      </c>
      <c r="C113" s="8">
        <v>954433.20312400104</v>
      </c>
      <c r="D113" s="8">
        <v>317449.71875</v>
      </c>
      <c r="E113" s="8">
        <v>1181088.1174989601</v>
      </c>
      <c r="F113" s="8">
        <v>-874.07330322331904</v>
      </c>
      <c r="G113" s="8">
        <v>971955.83562413498</v>
      </c>
      <c r="H113" s="8">
        <v>358671.59375</v>
      </c>
      <c r="I113" s="11">
        <f t="shared" si="35"/>
        <v>-0.17706748320562959</v>
      </c>
      <c r="J113" s="11">
        <f t="shared" si="37"/>
        <v>-0.18657270510744883</v>
      </c>
      <c r="K113" s="11">
        <f t="shared" si="36"/>
        <v>-411.34497402861996</v>
      </c>
      <c r="L113" s="16">
        <f t="shared" si="27"/>
        <v>-7.1918318255445035E-3</v>
      </c>
      <c r="M113" s="16">
        <f t="shared" si="38"/>
        <v>-7.6189287867693967E-3</v>
      </c>
      <c r="N113" s="16">
        <f t="shared" si="21"/>
        <v>-2.2496353458154297</v>
      </c>
      <c r="O113" s="11">
        <f t="shared" si="39"/>
        <v>1.835919837569322E-2</v>
      </c>
      <c r="P113" s="11">
        <f t="shared" si="40"/>
        <v>-2.2511147302951451E-2</v>
      </c>
      <c r="Q113" s="11">
        <f t="shared" si="41"/>
        <v>0.12985323688676997</v>
      </c>
      <c r="R113" s="274">
        <f t="shared" si="31"/>
        <v>1.5684594576192978E-4</v>
      </c>
      <c r="S113" s="274">
        <f t="shared" si="32"/>
        <v>-1.962599719236291E-4</v>
      </c>
      <c r="T113" s="16">
        <f t="shared" si="33"/>
        <v>1.0530346160626536E-3</v>
      </c>
      <c r="U113" s="11">
        <f t="shared" si="42"/>
        <v>21.728728224262031</v>
      </c>
      <c r="V113" s="11">
        <f t="shared" si="43"/>
        <v>-4.9786792910655582E-2</v>
      </c>
      <c r="W113" s="11">
        <f t="shared" si="44"/>
        <v>25.115656152883204</v>
      </c>
    </row>
    <row r="114" spans="1:23">
      <c r="A114" s="28"/>
      <c r="B114" s="28"/>
      <c r="C114" s="8"/>
      <c r="D114" s="8"/>
      <c r="E114" s="8"/>
      <c r="F114" s="8"/>
      <c r="G114" s="8"/>
      <c r="H114" s="8"/>
      <c r="I114" s="11"/>
      <c r="J114" s="11"/>
      <c r="K114" s="11"/>
      <c r="L114" s="16"/>
      <c r="M114" s="16"/>
      <c r="N114" s="16"/>
      <c r="O114" s="11"/>
      <c r="P114" s="11"/>
      <c r="Q114" s="11"/>
      <c r="R114" s="274"/>
      <c r="S114" s="274"/>
      <c r="T114" s="16"/>
      <c r="U114" s="11"/>
      <c r="V114" s="11"/>
      <c r="W114" s="11"/>
    </row>
    <row r="115" spans="1:23">
      <c r="A115" s="27" t="s">
        <v>145</v>
      </c>
      <c r="B115" s="28">
        <f>B113+0.1</f>
        <v>99.899999999999949</v>
      </c>
      <c r="C115" s="8">
        <v>1591416.687498</v>
      </c>
      <c r="D115" s="8">
        <v>416223.75</v>
      </c>
      <c r="E115" s="8">
        <v>1922347.76624791</v>
      </c>
      <c r="F115" s="8">
        <v>-874.07330322331904</v>
      </c>
      <c r="G115" s="8">
        <v>1585240.07749827</v>
      </c>
      <c r="H115" s="8">
        <v>466424.65624999598</v>
      </c>
      <c r="I115" s="11">
        <f t="shared" si="35"/>
        <v>-0.17536250458858449</v>
      </c>
      <c r="J115" s="11">
        <f t="shared" si="37"/>
        <v>-0.18657270510744883</v>
      </c>
      <c r="K115" s="11">
        <f t="shared" si="36"/>
        <v>-534.62188918874381</v>
      </c>
      <c r="L115" s="16">
        <f t="shared" si="27"/>
        <v>-7.1157250308376829E-3</v>
      </c>
      <c r="M115" s="16">
        <f t="shared" si="38"/>
        <v>-7.6189287867693967E-3</v>
      </c>
      <c r="N115" s="16">
        <f t="shared" si="21"/>
        <v>-2.2618526763754399</v>
      </c>
      <c r="O115" s="11">
        <f t="shared" ref="O115:O123" si="46">((G115/C115)/($G$5/$C$5))*(1+$O$5)-1</f>
        <v>-3.8812063188723434E-3</v>
      </c>
      <c r="P115" s="11">
        <f t="shared" si="40"/>
        <v>-2.2511147302951451E-2</v>
      </c>
      <c r="Q115" s="11">
        <f t="shared" ref="Q115:Q123" si="47">((H115/D115)/($G$5/$C$5))*(1+$O$5)-1</f>
        <v>0.12061037924049489</v>
      </c>
      <c r="R115" s="274">
        <f t="shared" si="31"/>
        <v>-3.3523211753094806E-5</v>
      </c>
      <c r="S115" s="274">
        <f t="shared" si="32"/>
        <v>-1.962599719236291E-4</v>
      </c>
      <c r="T115" s="16">
        <f t="shared" si="33"/>
        <v>9.8215025540171474E-4</v>
      </c>
      <c r="U115" s="11">
        <f t="shared" ref="U115:U123" si="48">D115/C$5</f>
        <v>28.489591296048939</v>
      </c>
      <c r="V115" s="11">
        <f t="shared" ref="V115:V123" si="49">F115/E$5</f>
        <v>-4.9786792910655582E-2</v>
      </c>
      <c r="W115" s="11">
        <f t="shared" ref="W115:W123" si="50">H115/G$5</f>
        <v>32.660967558437001</v>
      </c>
    </row>
    <row r="116" spans="1:23">
      <c r="A116" s="28" t="s">
        <v>146</v>
      </c>
      <c r="B116" s="28">
        <f>B115+0.01</f>
        <v>99.909999999999954</v>
      </c>
      <c r="C116" s="8">
        <v>1721993.6805533201</v>
      </c>
      <c r="D116" s="8">
        <v>448671.87499999203</v>
      </c>
      <c r="E116" s="8">
        <v>2072531.4972198801</v>
      </c>
      <c r="F116" s="8">
        <v>-874.07330322331904</v>
      </c>
      <c r="G116" s="8">
        <v>1709552.9020813999</v>
      </c>
      <c r="H116" s="8">
        <v>501508.34375000198</v>
      </c>
      <c r="I116" s="11">
        <f t="shared" si="35"/>
        <v>-0.17513781007711682</v>
      </c>
      <c r="J116" s="11">
        <f t="shared" si="37"/>
        <v>-0.18657270510744883</v>
      </c>
      <c r="K116" s="11">
        <f t="shared" si="36"/>
        <v>-574.76004087647595</v>
      </c>
      <c r="L116" s="16">
        <f t="shared" si="27"/>
        <v>-7.1057064251274227E-3</v>
      </c>
      <c r="M116" s="16">
        <f t="shared" si="38"/>
        <v>-7.6189287867693967E-3</v>
      </c>
      <c r="N116" s="16">
        <f t="shared" si="21"/>
        <v>-2.2652466504488089</v>
      </c>
      <c r="O116" s="11">
        <f t="shared" si="46"/>
        <v>-7.2246406163845034E-3</v>
      </c>
      <c r="P116" s="11">
        <f t="shared" si="40"/>
        <v>-2.2511147302951451E-2</v>
      </c>
      <c r="Q116" s="11">
        <f t="shared" si="47"/>
        <v>0.11776193168443738</v>
      </c>
      <c r="R116" s="274">
        <f t="shared" si="31"/>
        <v>-6.2505500891152366E-5</v>
      </c>
      <c r="S116" s="274">
        <f t="shared" si="32"/>
        <v>-1.962599719236291E-4</v>
      </c>
      <c r="T116" s="16">
        <f t="shared" si="33"/>
        <v>9.6018836536693186E-4</v>
      </c>
      <c r="U116" s="11">
        <f t="shared" si="48"/>
        <v>30.710593388247862</v>
      </c>
      <c r="V116" s="11">
        <f t="shared" si="49"/>
        <v>-4.9786792910655582E-2</v>
      </c>
      <c r="W116" s="11">
        <f t="shared" si="50"/>
        <v>35.117671259482066</v>
      </c>
    </row>
    <row r="117" spans="1:23">
      <c r="A117" s="28" t="s">
        <v>147</v>
      </c>
      <c r="B117" s="28">
        <f t="shared" ref="B117:B123" si="51">B116+0.01</f>
        <v>99.919999999999959</v>
      </c>
      <c r="C117" s="8">
        <v>1881158.9062474601</v>
      </c>
      <c r="D117" s="8">
        <v>488763.312500006</v>
      </c>
      <c r="E117" s="8">
        <v>2254889.7937473399</v>
      </c>
      <c r="F117" s="8">
        <v>-874.07330322331904</v>
      </c>
      <c r="G117" s="8">
        <v>1860558.4718728</v>
      </c>
      <c r="H117" s="8">
        <v>544688.93750001304</v>
      </c>
      <c r="I117" s="11">
        <f t="shared" si="35"/>
        <v>-0.17487832817730842</v>
      </c>
      <c r="J117" s="11">
        <f t="shared" si="37"/>
        <v>-0.18657270510744883</v>
      </c>
      <c r="K117" s="11">
        <f t="shared" si="36"/>
        <v>-624.16161024982046</v>
      </c>
      <c r="L117" s="16">
        <f t="shared" si="27"/>
        <v>-7.0941399999735477E-3</v>
      </c>
      <c r="M117" s="16">
        <f t="shared" si="38"/>
        <v>-7.6189287867693967E-3</v>
      </c>
      <c r="N117" s="16">
        <f t="shared" si="21"/>
        <v>-2.269123042370941</v>
      </c>
      <c r="O117" s="11">
        <f t="shared" si="46"/>
        <v>-1.0950931332561087E-2</v>
      </c>
      <c r="P117" s="11">
        <f t="shared" si="40"/>
        <v>-2.2511147302951451E-2</v>
      </c>
      <c r="Q117" s="11">
        <f t="shared" si="47"/>
        <v>0.11442271000100357</v>
      </c>
      <c r="R117" s="274">
        <f t="shared" si="31"/>
        <v>-9.4920789254437921E-5</v>
      </c>
      <c r="S117" s="274">
        <f t="shared" si="32"/>
        <v>-1.962599719236291E-4</v>
      </c>
      <c r="T117" s="16">
        <f t="shared" si="33"/>
        <v>9.3437178769328888E-4</v>
      </c>
      <c r="U117" s="11">
        <f t="shared" si="48"/>
        <v>33.454763246038262</v>
      </c>
      <c r="V117" s="11">
        <f t="shared" si="49"/>
        <v>-4.9786792910655582E-2</v>
      </c>
      <c r="W117" s="11">
        <f t="shared" si="50"/>
        <v>38.14135354712522</v>
      </c>
    </row>
    <row r="118" spans="1:23">
      <c r="A118" s="28" t="s">
        <v>148</v>
      </c>
      <c r="B118" s="28">
        <f t="shared" si="51"/>
        <v>99.929999999999964</v>
      </c>
      <c r="C118" s="8">
        <v>2080072.5624970701</v>
      </c>
      <c r="D118" s="8">
        <v>539941.18750000605</v>
      </c>
      <c r="E118" s="8">
        <v>2481977.9607112198</v>
      </c>
      <c r="F118" s="8">
        <v>-874.07330322331904</v>
      </c>
      <c r="G118" s="8">
        <v>2048539.83392603</v>
      </c>
      <c r="H118" s="8">
        <v>598839.18749997998</v>
      </c>
      <c r="I118" s="11">
        <f t="shared" si="35"/>
        <v>-0.17463417190287345</v>
      </c>
      <c r="J118" s="11">
        <f t="shared" si="37"/>
        <v>-0.18657270510744883</v>
      </c>
      <c r="K118" s="11">
        <f t="shared" si="36"/>
        <v>-686.11322090724991</v>
      </c>
      <c r="L118" s="16">
        <f t="shared" si="27"/>
        <v>-7.0832599137301555E-3</v>
      </c>
      <c r="M118" s="16">
        <f t="shared" si="38"/>
        <v>-7.6189287867693967E-3</v>
      </c>
      <c r="N118" s="16">
        <f t="shared" si="21"/>
        <v>-2.2735858789526455</v>
      </c>
      <c r="O118" s="11">
        <f t="shared" si="46"/>
        <v>-1.5159440850326278E-2</v>
      </c>
      <c r="P118" s="11">
        <f t="shared" si="40"/>
        <v>-2.2511147302951451E-2</v>
      </c>
      <c r="Q118" s="11">
        <f t="shared" si="47"/>
        <v>0.10908224619023477</v>
      </c>
      <c r="R118" s="274">
        <f t="shared" si="31"/>
        <v>-1.3167684532422452E-4</v>
      </c>
      <c r="S118" s="274">
        <f t="shared" si="32"/>
        <v>-1.962599719236291E-4</v>
      </c>
      <c r="T118" s="16">
        <f t="shared" si="33"/>
        <v>8.9292314370137404E-4</v>
      </c>
      <c r="U118" s="11">
        <f t="shared" si="48"/>
        <v>36.957775128830349</v>
      </c>
      <c r="V118" s="11">
        <f t="shared" si="49"/>
        <v>-4.9786792910655582E-2</v>
      </c>
      <c r="W118" s="11">
        <f t="shared" si="50"/>
        <v>41.933176159483502</v>
      </c>
    </row>
    <row r="119" spans="1:23">
      <c r="A119" s="28" t="s">
        <v>149</v>
      </c>
      <c r="B119" s="28">
        <f t="shared" si="51"/>
        <v>99.939999999999969</v>
      </c>
      <c r="C119" s="8">
        <v>2336761.1249965299</v>
      </c>
      <c r="D119" s="8">
        <v>607323.12499995797</v>
      </c>
      <c r="E119" s="8">
        <v>2773729.91249636</v>
      </c>
      <c r="F119" s="8">
        <v>-874.07330322331904</v>
      </c>
      <c r="G119" s="8">
        <v>2290156.6083303201</v>
      </c>
      <c r="H119" s="8">
        <v>669961.56249997194</v>
      </c>
      <c r="I119" s="11">
        <f t="shared" si="35"/>
        <v>-0.17434045963154032</v>
      </c>
      <c r="J119" s="11">
        <f t="shared" si="37"/>
        <v>-0.18657270510744883</v>
      </c>
      <c r="K119" s="11">
        <f t="shared" si="36"/>
        <v>-767.48210997117656</v>
      </c>
      <c r="L119" s="16">
        <f t="shared" si="27"/>
        <v>-7.0701756202817823E-3</v>
      </c>
      <c r="M119" s="16">
        <f t="shared" si="38"/>
        <v>-7.6189287867693967E-3</v>
      </c>
      <c r="N119" s="16">
        <f t="shared" si="21"/>
        <v>-2.2788906382400853</v>
      </c>
      <c r="O119" s="11">
        <f t="shared" si="46"/>
        <v>-1.9944069405929521E-2</v>
      </c>
      <c r="P119" s="11">
        <f t="shared" si="40"/>
        <v>-2.2511147302951451E-2</v>
      </c>
      <c r="Q119" s="11">
        <f t="shared" si="47"/>
        <v>0.10313856359639639</v>
      </c>
      <c r="R119" s="274">
        <f t="shared" si="31"/>
        <v>-1.7365420408099741E-4</v>
      </c>
      <c r="S119" s="274">
        <f t="shared" si="32"/>
        <v>-1.962599719236291E-4</v>
      </c>
      <c r="T119" s="16">
        <f t="shared" si="33"/>
        <v>8.4655948002221315E-4</v>
      </c>
      <c r="U119" s="11">
        <f t="shared" si="48"/>
        <v>41.569919102136879</v>
      </c>
      <c r="V119" s="11">
        <f t="shared" si="49"/>
        <v>-4.9786792910655582E-2</v>
      </c>
      <c r="W119" s="11">
        <f t="shared" si="50"/>
        <v>46.913456578683032</v>
      </c>
    </row>
    <row r="120" spans="1:23">
      <c r="A120" s="28" t="s">
        <v>150</v>
      </c>
      <c r="B120" s="28">
        <f t="shared" si="51"/>
        <v>99.949999999999974</v>
      </c>
      <c r="C120" s="8">
        <v>2682648.72499577</v>
      </c>
      <c r="D120" s="8">
        <v>700673.99999986799</v>
      </c>
      <c r="E120" s="8">
        <v>3164969.24499556</v>
      </c>
      <c r="F120" s="8">
        <v>-874.07330322331904</v>
      </c>
      <c r="G120" s="8">
        <v>2614195.61749632</v>
      </c>
      <c r="H120" s="8">
        <v>767802.37499986205</v>
      </c>
      <c r="I120" s="11">
        <f t="shared" si="35"/>
        <v>-0.1740218102345662</v>
      </c>
      <c r="J120" s="11">
        <f t="shared" si="37"/>
        <v>-0.18657270510744883</v>
      </c>
      <c r="K120" s="11">
        <f t="shared" si="36"/>
        <v>-879.41872932941487</v>
      </c>
      <c r="L120" s="16">
        <f t="shared" si="27"/>
        <v>-7.0559854959266755E-3</v>
      </c>
      <c r="M120" s="16">
        <f t="shared" si="38"/>
        <v>-7.6189287867693967E-3</v>
      </c>
      <c r="N120" s="16">
        <f t="shared" si="21"/>
        <v>-2.2853635635129548</v>
      </c>
      <c r="O120" s="11">
        <f t="shared" si="46"/>
        <v>-2.5516989081299846E-2</v>
      </c>
      <c r="P120" s="11">
        <f t="shared" si="40"/>
        <v>-2.2511147302951451E-2</v>
      </c>
      <c r="Q120" s="11">
        <f t="shared" si="47"/>
        <v>9.580542713152318E-2</v>
      </c>
      <c r="R120" s="274">
        <f t="shared" si="31"/>
        <v>-2.2280443252209459E-4</v>
      </c>
      <c r="S120" s="274">
        <f t="shared" si="32"/>
        <v>-1.962599719236291E-4</v>
      </c>
      <c r="T120" s="16">
        <f t="shared" si="33"/>
        <v>7.8901492567573506E-4</v>
      </c>
      <c r="U120" s="11">
        <f t="shared" si="48"/>
        <v>47.959579172894465</v>
      </c>
      <c r="V120" s="11">
        <f t="shared" si="49"/>
        <v>-4.9786792910655582E-2</v>
      </c>
      <c r="W120" s="11">
        <f t="shared" si="50"/>
        <v>53.764671582285359</v>
      </c>
    </row>
    <row r="121" spans="1:23">
      <c r="A121" s="28" t="s">
        <v>151</v>
      </c>
      <c r="B121" s="28">
        <f t="shared" si="51"/>
        <v>99.95999999999998</v>
      </c>
      <c r="C121" s="8">
        <v>3178142.40624461</v>
      </c>
      <c r="D121" s="8">
        <v>839826.99999991804</v>
      </c>
      <c r="E121" s="8">
        <v>3722169.11874433</v>
      </c>
      <c r="F121" s="8">
        <v>-874.07330322331904</v>
      </c>
      <c r="G121" s="8">
        <v>3075793.92812031</v>
      </c>
      <c r="H121" s="8">
        <v>911944.93749990698</v>
      </c>
      <c r="I121" s="11">
        <f t="shared" si="35"/>
        <v>-0.17365552951988816</v>
      </c>
      <c r="J121" s="11">
        <f t="shared" si="37"/>
        <v>-0.18657270510744883</v>
      </c>
      <c r="K121" s="11">
        <f t="shared" si="36"/>
        <v>-1044.3277354960057</v>
      </c>
      <c r="L121" s="16">
        <f t="shared" si="27"/>
        <v>-7.039680760330902E-3</v>
      </c>
      <c r="M121" s="16">
        <f t="shared" si="38"/>
        <v>-7.6189287867693967E-3</v>
      </c>
      <c r="N121" s="16">
        <f t="shared" si="21"/>
        <v>-2.293580205145612</v>
      </c>
      <c r="O121" s="11">
        <f t="shared" si="46"/>
        <v>-3.220387184105522E-2</v>
      </c>
      <c r="P121" s="11">
        <f t="shared" si="40"/>
        <v>-2.2511147302951451E-2</v>
      </c>
      <c r="Q121" s="11">
        <f t="shared" si="47"/>
        <v>8.5872368664701382E-2</v>
      </c>
      <c r="R121" s="274">
        <f t="shared" si="31"/>
        <v>-2.8214833774931058E-4</v>
      </c>
      <c r="S121" s="274">
        <f t="shared" si="32"/>
        <v>-1.962599719236291E-4</v>
      </c>
      <c r="T121" s="16">
        <f t="shared" si="33"/>
        <v>7.1045648193801547E-4</v>
      </c>
      <c r="U121" s="11">
        <f t="shared" si="48"/>
        <v>57.484292977958511</v>
      </c>
      <c r="V121" s="11">
        <f t="shared" si="49"/>
        <v>-4.9786792910655582E-2</v>
      </c>
      <c r="W121" s="11">
        <f t="shared" si="50"/>
        <v>63.858125036170996</v>
      </c>
    </row>
    <row r="122" spans="1:23">
      <c r="A122" s="28" t="s">
        <v>152</v>
      </c>
      <c r="B122" s="28">
        <f t="shared" si="51"/>
        <v>99.969999999999985</v>
      </c>
      <c r="C122" s="8">
        <v>3957580.8749937001</v>
      </c>
      <c r="D122" s="8">
        <v>1078253.875</v>
      </c>
      <c r="E122" s="8">
        <v>4592776.74166012</v>
      </c>
      <c r="F122" s="8">
        <v>-874.07330322331904</v>
      </c>
      <c r="G122" s="8">
        <v>3797076.92499458</v>
      </c>
      <c r="H122" s="8">
        <v>1155946.87500001</v>
      </c>
      <c r="I122" s="11">
        <f t="shared" si="35"/>
        <v>-0.17325028709899581</v>
      </c>
      <c r="J122" s="11">
        <f t="shared" si="37"/>
        <v>-0.18657270510744883</v>
      </c>
      <c r="K122" s="11">
        <f t="shared" si="36"/>
        <v>-1323.4827353653332</v>
      </c>
      <c r="L122" s="16">
        <f t="shared" si="27"/>
        <v>-7.0216497783150977E-3</v>
      </c>
      <c r="M122" s="16">
        <f t="shared" si="38"/>
        <v>-7.6189287867693967E-3</v>
      </c>
      <c r="N122" s="16">
        <f t="shared" si="21"/>
        <v>-2.3049895604374782</v>
      </c>
      <c r="O122" s="11">
        <f t="shared" si="46"/>
        <v>-4.055607974849007E-2</v>
      </c>
      <c r="P122" s="11">
        <f t="shared" si="40"/>
        <v>-2.2511147302951451E-2</v>
      </c>
      <c r="Q122" s="11">
        <f t="shared" si="47"/>
        <v>7.2054454946911539E-2</v>
      </c>
      <c r="R122" s="274">
        <f t="shared" si="31"/>
        <v>-3.5684504055610855E-4</v>
      </c>
      <c r="S122" s="274">
        <f t="shared" si="32"/>
        <v>-1.962599719236291E-4</v>
      </c>
      <c r="T122" s="16">
        <f t="shared" si="33"/>
        <v>5.9998042391096185E-4</v>
      </c>
      <c r="U122" s="11">
        <f t="shared" si="48"/>
        <v>73.804083049396013</v>
      </c>
      <c r="V122" s="11">
        <f t="shared" si="49"/>
        <v>-4.9786792910655582E-2</v>
      </c>
      <c r="W122" s="11">
        <f t="shared" si="50"/>
        <v>80.944141519431696</v>
      </c>
    </row>
    <row r="123" spans="1:23">
      <c r="A123" s="28" t="s">
        <v>153</v>
      </c>
      <c r="B123" s="28">
        <f t="shared" si="51"/>
        <v>99.97999999999999</v>
      </c>
      <c r="C123" s="8">
        <v>5397244.3749905601</v>
      </c>
      <c r="D123" s="8">
        <v>1607520.50000001</v>
      </c>
      <c r="E123" s="8">
        <v>6186527.2999901697</v>
      </c>
      <c r="F123" s="8">
        <v>-874.07330322331904</v>
      </c>
      <c r="G123" s="8">
        <v>5117641.9499918604</v>
      </c>
      <c r="H123" s="8">
        <v>1686849.74999998</v>
      </c>
      <c r="I123" s="11">
        <f t="shared" si="35"/>
        <v>-0.17277632438335744</v>
      </c>
      <c r="J123" s="11">
        <f t="shared" si="37"/>
        <v>-0.18657270510744883</v>
      </c>
      <c r="K123" s="11">
        <f t="shared" si="36"/>
        <v>-1930.8721418579748</v>
      </c>
      <c r="L123" s="16">
        <f t="shared" si="27"/>
        <v>-7.0005719290747725E-3</v>
      </c>
      <c r="M123" s="16">
        <f t="shared" si="38"/>
        <v>-7.6189287867693967E-3</v>
      </c>
      <c r="N123" s="16">
        <f t="shared" si="21"/>
        <v>-2.3233851045735219</v>
      </c>
      <c r="O123" s="11">
        <f t="shared" si="46"/>
        <v>-5.1804666709255431E-2</v>
      </c>
      <c r="P123" s="11">
        <f t="shared" si="40"/>
        <v>-2.2511147302951451E-2</v>
      </c>
      <c r="Q123" s="11">
        <f t="shared" si="47"/>
        <v>4.9348822039501528E-2</v>
      </c>
      <c r="R123" s="274">
        <f t="shared" si="31"/>
        <v>-4.5847030291723545E-4</v>
      </c>
      <c r="S123" s="274">
        <f t="shared" si="32"/>
        <v>-1.962599719236291E-4</v>
      </c>
      <c r="T123" s="16">
        <f t="shared" si="33"/>
        <v>4.1534314745605982E-4</v>
      </c>
      <c r="U123" s="11">
        <f t="shared" si="48"/>
        <v>110.03120808224068</v>
      </c>
      <c r="V123" s="11">
        <f t="shared" si="49"/>
        <v>-4.9786792910655582E-2</v>
      </c>
      <c r="W123" s="11">
        <f t="shared" si="50"/>
        <v>118.12013842419461</v>
      </c>
    </row>
    <row r="124" spans="1:23">
      <c r="A124" s="28"/>
      <c r="B124" s="28"/>
      <c r="C124" s="8"/>
      <c r="D124" s="8"/>
      <c r="E124" s="8"/>
      <c r="F124" s="8"/>
      <c r="G124" s="8"/>
      <c r="H124" s="8"/>
      <c r="I124" s="11"/>
      <c r="J124" s="11"/>
      <c r="K124" s="11"/>
      <c r="L124" s="16"/>
      <c r="M124" s="16"/>
      <c r="N124" s="16"/>
      <c r="O124" s="11"/>
      <c r="P124" s="11"/>
      <c r="Q124" s="11"/>
      <c r="R124" s="274"/>
      <c r="S124" s="274"/>
      <c r="T124" s="16"/>
      <c r="U124" s="11"/>
      <c r="V124" s="11"/>
      <c r="W124" s="11"/>
    </row>
    <row r="125" spans="1:23">
      <c r="A125" s="28" t="s">
        <v>154</v>
      </c>
      <c r="B125" s="28">
        <f>B123+0.01</f>
        <v>99.99</v>
      </c>
      <c r="C125" s="8">
        <v>9186968.2499811109</v>
      </c>
      <c r="D125" s="8">
        <v>2228424.2499998198</v>
      </c>
      <c r="E125" s="8">
        <v>10327096.7249803</v>
      </c>
      <c r="F125" s="8">
        <v>-874.07330322331904</v>
      </c>
      <c r="G125" s="8">
        <v>8548434.1499837302</v>
      </c>
      <c r="H125" s="8">
        <v>2302720.2500000801</v>
      </c>
      <c r="I125" s="11">
        <f t="shared" si="35"/>
        <v>-0.1722326018027126</v>
      </c>
      <c r="J125" s="11">
        <f t="shared" si="37"/>
        <v>-0.18657270510744883</v>
      </c>
      <c r="K125" s="11">
        <f t="shared" si="36"/>
        <v>-2635.4703557429689</v>
      </c>
      <c r="L125" s="16">
        <f t="shared" si="27"/>
        <v>-6.9764060697107277E-3</v>
      </c>
      <c r="M125" s="16">
        <f t="shared" si="38"/>
        <v>-7.6189287867693967E-3</v>
      </c>
      <c r="N125" s="16">
        <f t="shared" si="21"/>
        <v>-2.338727994215108</v>
      </c>
      <c r="O125" s="11">
        <f t="shared" ref="O125:O133" si="52">((G125/C125)/($G$5/$C$5))*(1+$O$5)-1</f>
        <v>-6.9504336762049368E-2</v>
      </c>
      <c r="P125" s="11">
        <f t="shared" si="40"/>
        <v>-2.2511147302951451E-2</v>
      </c>
      <c r="Q125" s="11">
        <f t="shared" ref="Q125:Q133" si="53">((H125/D125)/($G$5/$C$5))*(1+$O$5)-1</f>
        <v>3.334014631770521E-2</v>
      </c>
      <c r="R125" s="274">
        <f t="shared" si="31"/>
        <v>-6.2082327486456812E-4</v>
      </c>
      <c r="S125" s="274">
        <f t="shared" si="32"/>
        <v>-1.962599719236291E-4</v>
      </c>
      <c r="T125" s="16">
        <f t="shared" si="33"/>
        <v>2.8276769549084868E-4</v>
      </c>
      <c r="U125" s="11">
        <f t="shared" ref="U125:U133" si="54">D125/C$5</f>
        <v>152.53069080440329</v>
      </c>
      <c r="V125" s="11">
        <f t="shared" ref="V125:V133" si="55">F125/E$5</f>
        <v>-4.9786792910655582E-2</v>
      </c>
      <c r="W125" s="11">
        <f t="shared" ref="W125:W133" si="56">H125/G$5</f>
        <v>161.2459169420446</v>
      </c>
    </row>
    <row r="126" spans="1:23">
      <c r="A126" s="28" t="s">
        <v>155</v>
      </c>
      <c r="B126" s="28">
        <f>B125+0.001</f>
        <v>99.991</v>
      </c>
      <c r="C126" s="8">
        <v>9960139.8055307604</v>
      </c>
      <c r="D126" s="8">
        <v>2433280.4999987301</v>
      </c>
      <c r="E126" s="8">
        <v>11164868.666640701</v>
      </c>
      <c r="F126" s="8">
        <v>-874.07330322331904</v>
      </c>
      <c r="G126" s="8">
        <v>9242402.3610896003</v>
      </c>
      <c r="H126" s="8">
        <v>2502347.4999987502</v>
      </c>
      <c r="I126" s="11">
        <f t="shared" si="35"/>
        <v>-0.17218890245829266</v>
      </c>
      <c r="J126" s="11">
        <f t="shared" si="37"/>
        <v>-0.18657270510744883</v>
      </c>
      <c r="K126" s="11">
        <f t="shared" si="36"/>
        <v>-2863.8576608530748</v>
      </c>
      <c r="L126" s="16">
        <f t="shared" si="27"/>
        <v>-6.9744645072412625E-3</v>
      </c>
      <c r="M126" s="16">
        <f t="shared" si="38"/>
        <v>-7.6189287867693967E-3</v>
      </c>
      <c r="N126" s="16">
        <f t="shared" si="21"/>
        <v>-2.3428565460877193</v>
      </c>
      <c r="O126" s="11">
        <f t="shared" si="52"/>
        <v>-7.2060984722453814E-2</v>
      </c>
      <c r="P126" s="11">
        <f t="shared" si="40"/>
        <v>-2.2511147302951451E-2</v>
      </c>
      <c r="Q126" s="11">
        <f t="shared" si="53"/>
        <v>2.8384310700596993E-2</v>
      </c>
      <c r="R126" s="274">
        <f t="shared" si="31"/>
        <v>-6.4452724312002996E-4</v>
      </c>
      <c r="S126" s="274">
        <f t="shared" si="32"/>
        <v>-1.962599719236291E-4</v>
      </c>
      <c r="T126" s="16">
        <f t="shared" si="33"/>
        <v>2.4131307911967603E-4</v>
      </c>
      <c r="U126" s="11">
        <f t="shared" si="54"/>
        <v>166.55264615152171</v>
      </c>
      <c r="V126" s="11">
        <f t="shared" si="55"/>
        <v>-4.9786792910655582E-2</v>
      </c>
      <c r="W126" s="11">
        <f t="shared" si="56"/>
        <v>175.22463579538913</v>
      </c>
    </row>
    <row r="127" spans="1:23">
      <c r="A127" s="28" t="s">
        <v>156</v>
      </c>
      <c r="B127" s="28">
        <f t="shared" ref="B127:B133" si="57">B126+0.001</f>
        <v>99.992000000000004</v>
      </c>
      <c r="C127" s="8">
        <v>10900997.2187171</v>
      </c>
      <c r="D127" s="8">
        <v>2686002.2499985001</v>
      </c>
      <c r="E127" s="8">
        <v>12181993.999965301</v>
      </c>
      <c r="F127" s="8">
        <v>-874.07330322331904</v>
      </c>
      <c r="G127" s="8">
        <v>10084909.2187213</v>
      </c>
      <c r="H127" s="8">
        <v>2751677.2499985499</v>
      </c>
      <c r="I127" s="11">
        <f t="shared" si="35"/>
        <v>-0.17214628192765236</v>
      </c>
      <c r="J127" s="11">
        <f t="shared" si="37"/>
        <v>-0.18657270510744883</v>
      </c>
      <c r="K127" s="11">
        <f t="shared" si="36"/>
        <v>-3149.1080446889987</v>
      </c>
      <c r="L127" s="16">
        <f t="shared" si="27"/>
        <v>-6.9725709715527939E-3</v>
      </c>
      <c r="M127" s="16">
        <f t="shared" si="38"/>
        <v>-7.6189287867693967E-3</v>
      </c>
      <c r="N127" s="16">
        <f t="shared" si="21"/>
        <v>-2.3475888025777891</v>
      </c>
      <c r="O127" s="11">
        <f t="shared" si="52"/>
        <v>-7.486361339215919E-2</v>
      </c>
      <c r="P127" s="11">
        <f t="shared" si="40"/>
        <v>-2.2511147302951451E-2</v>
      </c>
      <c r="Q127" s="11">
        <f t="shared" si="53"/>
        <v>2.4450831607014667E-2</v>
      </c>
      <c r="R127" s="274">
        <f t="shared" si="31"/>
        <v>-6.7058632674155128E-4</v>
      </c>
      <c r="S127" s="274">
        <f t="shared" si="32"/>
        <v>-1.962599719236291E-4</v>
      </c>
      <c r="T127" s="16">
        <f t="shared" si="33"/>
        <v>2.0826905542192797E-4</v>
      </c>
      <c r="U127" s="11">
        <f t="shared" si="54"/>
        <v>183.85088866919568</v>
      </c>
      <c r="V127" s="11">
        <f t="shared" si="55"/>
        <v>-4.9786792910655582E-2</v>
      </c>
      <c r="W127" s="11">
        <f t="shared" si="56"/>
        <v>192.68372756289631</v>
      </c>
    </row>
    <row r="128" spans="1:23">
      <c r="A128" s="28" t="s">
        <v>157</v>
      </c>
      <c r="B128" s="28">
        <f t="shared" si="57"/>
        <v>99.993000000000009</v>
      </c>
      <c r="C128" s="8">
        <v>12074567.9285414</v>
      </c>
      <c r="D128" s="8">
        <v>3009121.2499979199</v>
      </c>
      <c r="E128" s="8">
        <v>13446110.678540099</v>
      </c>
      <c r="F128" s="8">
        <v>-874.07330322331904</v>
      </c>
      <c r="G128" s="8">
        <v>11132513.7856883</v>
      </c>
      <c r="H128" s="8">
        <v>3065643.7499979199</v>
      </c>
      <c r="I128" s="11">
        <f t="shared" si="35"/>
        <v>-0.17206441033068831</v>
      </c>
      <c r="J128" s="11">
        <f t="shared" si="37"/>
        <v>-0.18657270510744883</v>
      </c>
      <c r="K128" s="11">
        <f t="shared" si="36"/>
        <v>-3508.3073164827333</v>
      </c>
      <c r="L128" s="16">
        <f t="shared" si="27"/>
        <v>-6.9689338613543317E-3</v>
      </c>
      <c r="M128" s="16">
        <f t="shared" si="38"/>
        <v>-7.6189287867693967E-3</v>
      </c>
      <c r="N128" s="16">
        <f t="shared" si="21"/>
        <v>-2.3529923053433999</v>
      </c>
      <c r="O128" s="11">
        <f t="shared" si="52"/>
        <v>-7.8019701748461179E-2</v>
      </c>
      <c r="P128" s="11">
        <f t="shared" si="40"/>
        <v>-2.2511147302951451E-2</v>
      </c>
      <c r="Q128" s="11">
        <f t="shared" si="53"/>
        <v>1.8783718809156413E-2</v>
      </c>
      <c r="R128" s="274">
        <f t="shared" si="31"/>
        <v>-7.0002576535610483E-4</v>
      </c>
      <c r="S128" s="274">
        <f t="shared" si="32"/>
        <v>-1.962599719236291E-4</v>
      </c>
      <c r="T128" s="16">
        <f t="shared" si="33"/>
        <v>1.6043944871113602E-4</v>
      </c>
      <c r="U128" s="11">
        <f t="shared" si="54"/>
        <v>205.96766660407206</v>
      </c>
      <c r="V128" s="11">
        <f t="shared" si="55"/>
        <v>-4.9786792910655582E-2</v>
      </c>
      <c r="W128" s="11">
        <f t="shared" si="56"/>
        <v>214.66894968507162</v>
      </c>
    </row>
    <row r="129" spans="1:23">
      <c r="A129" s="28" t="s">
        <v>158</v>
      </c>
      <c r="B129" s="28">
        <f t="shared" si="57"/>
        <v>99.994000000000014</v>
      </c>
      <c r="C129" s="8">
        <v>13585475.708290299</v>
      </c>
      <c r="D129" s="8">
        <v>3434477.7499974002</v>
      </c>
      <c r="E129" s="8">
        <v>15068026.0832882</v>
      </c>
      <c r="F129" s="8">
        <v>-874.07330322331904</v>
      </c>
      <c r="G129" s="8">
        <v>12476992.1249626</v>
      </c>
      <c r="H129" s="8">
        <v>3478990.2499975399</v>
      </c>
      <c r="I129" s="11">
        <f t="shared" si="35"/>
        <v>-0.17195578119753219</v>
      </c>
      <c r="J129" s="11">
        <f t="shared" si="37"/>
        <v>-0.18657270510744883</v>
      </c>
      <c r="K129" s="11">
        <f t="shared" si="36"/>
        <v>-3981.2041440062121</v>
      </c>
      <c r="L129" s="16">
        <f t="shared" si="27"/>
        <v>-6.9641085937999225E-3</v>
      </c>
      <c r="M129" s="16">
        <f t="shared" si="38"/>
        <v>-7.6189287867693967E-3</v>
      </c>
      <c r="N129" s="16">
        <f t="shared" si="21"/>
        <v>-2.3593454181299753</v>
      </c>
      <c r="O129" s="11">
        <f t="shared" si="52"/>
        <v>-8.159328817911593E-2</v>
      </c>
      <c r="P129" s="11">
        <f t="shared" si="40"/>
        <v>-2.2511147302951451E-2</v>
      </c>
      <c r="Q129" s="11">
        <f t="shared" si="53"/>
        <v>1.2960481612367625E-2</v>
      </c>
      <c r="R129" s="274">
        <f t="shared" si="31"/>
        <v>-7.3348039988629932E-4</v>
      </c>
      <c r="S129" s="274">
        <f t="shared" si="32"/>
        <v>-1.962599719236291E-4</v>
      </c>
      <c r="T129" s="16">
        <f t="shared" si="33"/>
        <v>1.110166210622765E-4</v>
      </c>
      <c r="U129" s="11">
        <f t="shared" si="54"/>
        <v>235.08237435465824</v>
      </c>
      <c r="V129" s="11">
        <f t="shared" si="55"/>
        <v>-4.9786792910655582E-2</v>
      </c>
      <c r="W129" s="11">
        <f t="shared" si="56"/>
        <v>243.61316703288938</v>
      </c>
    </row>
    <row r="130" spans="1:23">
      <c r="A130" s="28" t="s">
        <v>159</v>
      </c>
      <c r="B130" s="28">
        <f t="shared" si="57"/>
        <v>99.995000000000019</v>
      </c>
      <c r="C130" s="8">
        <v>15615675.2999624</v>
      </c>
      <c r="D130" s="8">
        <v>4020242.0000000498</v>
      </c>
      <c r="E130" s="8">
        <v>17239678.7999609</v>
      </c>
      <c r="F130" s="8">
        <v>-874.07330322331904</v>
      </c>
      <c r="G130" s="8">
        <v>14276592.499967599</v>
      </c>
      <c r="H130" s="8">
        <v>4046709.4999999101</v>
      </c>
      <c r="I130" s="11">
        <f t="shared" si="35"/>
        <v>-0.17187597324891346</v>
      </c>
      <c r="J130" s="11">
        <f t="shared" si="37"/>
        <v>-0.18657270510744883</v>
      </c>
      <c r="K130" s="11">
        <f t="shared" si="36"/>
        <v>-4630.7140158700759</v>
      </c>
      <c r="L130" s="16">
        <f t="shared" si="27"/>
        <v>-6.9605639414522802E-3</v>
      </c>
      <c r="M130" s="16">
        <f t="shared" si="38"/>
        <v>-7.6189287867693967E-3</v>
      </c>
      <c r="N130" s="16">
        <f t="shared" si="21"/>
        <v>-2.3669771823536672</v>
      </c>
      <c r="O130" s="11">
        <f t="shared" si="52"/>
        <v>-8.5752478381158181E-2</v>
      </c>
      <c r="P130" s="11">
        <f t="shared" si="40"/>
        <v>-2.2511147302951451E-2</v>
      </c>
      <c r="Q130" s="11">
        <f t="shared" si="53"/>
        <v>6.583554770452249E-3</v>
      </c>
      <c r="R130" s="274">
        <f t="shared" si="31"/>
        <v>-7.72580137126333E-4</v>
      </c>
      <c r="S130" s="274">
        <f t="shared" si="32"/>
        <v>-1.962599719236291E-4</v>
      </c>
      <c r="T130" s="16">
        <f t="shared" si="33"/>
        <v>5.6570374387998612E-5</v>
      </c>
      <c r="U130" s="11">
        <f t="shared" si="54"/>
        <v>275.17663634334127</v>
      </c>
      <c r="V130" s="11">
        <f t="shared" si="55"/>
        <v>-4.9786792910655582E-2</v>
      </c>
      <c r="W130" s="11">
        <f t="shared" si="56"/>
        <v>283.36719752455627</v>
      </c>
    </row>
    <row r="131" spans="1:23">
      <c r="A131" s="28" t="s">
        <v>160</v>
      </c>
      <c r="B131" s="28">
        <f t="shared" si="57"/>
        <v>99.996000000000024</v>
      </c>
      <c r="C131" s="8">
        <v>18514533.624936901</v>
      </c>
      <c r="D131" s="8">
        <v>4892233.4999934603</v>
      </c>
      <c r="E131" s="8">
        <v>20325268.374933999</v>
      </c>
      <c r="F131" s="8">
        <v>-874.07330322331904</v>
      </c>
      <c r="G131" s="8">
        <v>16834063.249945302</v>
      </c>
      <c r="H131" s="8">
        <v>4878077.4999938803</v>
      </c>
      <c r="I131" s="11">
        <f t="shared" si="35"/>
        <v>-0.17176675759483395</v>
      </c>
      <c r="J131" s="11">
        <f t="shared" si="37"/>
        <v>-0.18657270510744883</v>
      </c>
      <c r="K131" s="11">
        <f t="shared" si="36"/>
        <v>-5581.8561924750529</v>
      </c>
      <c r="L131" s="16">
        <f t="shared" si="27"/>
        <v>-6.9557136854528911E-3</v>
      </c>
      <c r="M131" s="16">
        <f t="shared" si="38"/>
        <v>-7.6189287867693967E-3</v>
      </c>
      <c r="N131" s="16">
        <f t="shared" si="21"/>
        <v>-2.3764698321358999</v>
      </c>
      <c r="O131" s="11">
        <f t="shared" si="52"/>
        <v>-9.0764935163860638E-2</v>
      </c>
      <c r="P131" s="11">
        <f t="shared" si="40"/>
        <v>-2.2511147302951451E-2</v>
      </c>
      <c r="Q131" s="11">
        <f t="shared" si="53"/>
        <v>-2.893569984513511E-3</v>
      </c>
      <c r="R131" s="274">
        <f t="shared" si="31"/>
        <v>-8.1993626370968631E-4</v>
      </c>
      <c r="S131" s="274">
        <f t="shared" si="32"/>
        <v>-1.962599719236291E-4</v>
      </c>
      <c r="T131" s="16">
        <f t="shared" si="33"/>
        <v>-2.4980416013620221E-5</v>
      </c>
      <c r="U131" s="11">
        <f t="shared" si="54"/>
        <v>334.86251791170668</v>
      </c>
      <c r="V131" s="11">
        <f t="shared" si="55"/>
        <v>-4.9786792910655582E-2</v>
      </c>
      <c r="W131" s="11">
        <f t="shared" si="56"/>
        <v>341.58299489520817</v>
      </c>
    </row>
    <row r="132" spans="1:23">
      <c r="A132" s="28" t="s">
        <v>161</v>
      </c>
      <c r="B132" s="28">
        <f t="shared" si="57"/>
        <v>99.997000000000028</v>
      </c>
      <c r="C132" s="8">
        <v>23055300.3332178</v>
      </c>
      <c r="D132" s="8">
        <v>6344401.9999902695</v>
      </c>
      <c r="E132" s="8">
        <v>25133564.999878898</v>
      </c>
      <c r="F132" s="8">
        <v>-874.07330322331904</v>
      </c>
      <c r="G132" s="8">
        <v>20819391.833232999</v>
      </c>
      <c r="H132" s="8">
        <v>6253473.4999908302</v>
      </c>
      <c r="I132" s="11">
        <f t="shared" si="35"/>
        <v>-0.17164988586711716</v>
      </c>
      <c r="J132" s="11">
        <f t="shared" si="37"/>
        <v>-0.18657270510744883</v>
      </c>
      <c r="K132" s="11">
        <f t="shared" si="36"/>
        <v>-7155.4038213714848</v>
      </c>
      <c r="L132" s="16">
        <f t="shared" si="27"/>
        <v>-6.9505241061307288E-3</v>
      </c>
      <c r="M132" s="16">
        <f t="shared" si="38"/>
        <v>-7.6189287867693967E-3</v>
      </c>
      <c r="N132" s="16">
        <f t="shared" si="21"/>
        <v>-2.3891910594560861</v>
      </c>
      <c r="O132" s="11">
        <f t="shared" si="52"/>
        <v>-9.6980241119600907E-2</v>
      </c>
      <c r="P132" s="11">
        <f t="shared" si="40"/>
        <v>-2.2511147302951451E-2</v>
      </c>
      <c r="Q132" s="11">
        <f t="shared" si="53"/>
        <v>-1.4332087666517945E-2</v>
      </c>
      <c r="R132" s="274">
        <f t="shared" si="31"/>
        <v>-8.7901726907468891E-4</v>
      </c>
      <c r="S132" s="274">
        <f t="shared" si="32"/>
        <v>-1.962599719236291E-4</v>
      </c>
      <c r="T132" s="16">
        <f t="shared" si="33"/>
        <v>-1.2443867081068927E-4</v>
      </c>
      <c r="U132" s="11">
        <f t="shared" si="54"/>
        <v>434.26022661503163</v>
      </c>
      <c r="V132" s="11">
        <f t="shared" si="55"/>
        <v>-4.9786792910655582E-2</v>
      </c>
      <c r="W132" s="11">
        <f t="shared" si="56"/>
        <v>437.89386425848443</v>
      </c>
    </row>
    <row r="133" spans="1:23">
      <c r="A133" s="28" t="s">
        <v>162</v>
      </c>
      <c r="B133" s="28">
        <f t="shared" si="57"/>
        <v>99.998000000000033</v>
      </c>
      <c r="C133" s="8">
        <v>31410749.4998779</v>
      </c>
      <c r="D133" s="8">
        <v>9405658.9999678396</v>
      </c>
      <c r="E133" s="8">
        <v>33922018.999872498</v>
      </c>
      <c r="F133" s="8">
        <v>-874.07330322331904</v>
      </c>
      <c r="G133" s="8">
        <v>28102350.9998945</v>
      </c>
      <c r="H133" s="8">
        <v>9087893.9999707192</v>
      </c>
      <c r="I133" s="11">
        <f t="shared" si="35"/>
        <v>-0.17156020506621195</v>
      </c>
      <c r="J133" s="11">
        <f t="shared" si="37"/>
        <v>-0.18657270510744883</v>
      </c>
      <c r="K133" s="11">
        <f t="shared" si="36"/>
        <v>-10398.175835430475</v>
      </c>
      <c r="L133" s="16">
        <f t="shared" si="27"/>
        <v>-6.9465423924575109E-3</v>
      </c>
      <c r="M133" s="16">
        <f t="shared" si="38"/>
        <v>-7.6189287867693967E-3</v>
      </c>
      <c r="N133" s="16">
        <f t="shared" ref="N133:N137" si="58">(1+K133)^(1/27)-1</f>
        <v>-2.4085577063284824</v>
      </c>
      <c r="O133" s="11">
        <f t="shared" si="52"/>
        <v>-0.10532695551538651</v>
      </c>
      <c r="P133" s="11">
        <f t="shared" si="40"/>
        <v>-2.2511147302951451E-2</v>
      </c>
      <c r="Q133" s="11">
        <f t="shared" si="53"/>
        <v>-3.378445224125215E-2</v>
      </c>
      <c r="R133" s="274">
        <f t="shared" si="31"/>
        <v>-9.5899625574891179E-4</v>
      </c>
      <c r="S133" s="274">
        <f t="shared" si="32"/>
        <v>-1.962599719236291E-4</v>
      </c>
      <c r="T133" s="16">
        <f t="shared" si="33"/>
        <v>-2.9623486666863208E-4</v>
      </c>
      <c r="U133" s="11">
        <f t="shared" si="54"/>
        <v>643.79646951690802</v>
      </c>
      <c r="V133" s="11">
        <f t="shared" si="55"/>
        <v>-4.9786792910655582E-2</v>
      </c>
      <c r="W133" s="11">
        <f t="shared" si="56"/>
        <v>636.3716135719626</v>
      </c>
    </row>
    <row r="134" spans="1:23">
      <c r="A134" s="28" t="s">
        <v>163</v>
      </c>
      <c r="B134" s="28">
        <f>B133+0.001</f>
        <v>99.999000000000038</v>
      </c>
      <c r="C134" s="8">
        <v>53415839.999543697</v>
      </c>
      <c r="D134" s="8">
        <v>53415839.9995436</v>
      </c>
      <c r="E134" s="8">
        <v>56881023.999525197</v>
      </c>
      <c r="F134" s="8">
        <v>-874.07330322331904</v>
      </c>
      <c r="G134" s="8">
        <v>47116807.999607101</v>
      </c>
      <c r="H134" s="8">
        <v>47116807.999607101</v>
      </c>
      <c r="I134" s="11">
        <f t="shared" si="35"/>
        <v>-0.17166035721328432</v>
      </c>
      <c r="J134" s="11">
        <f t="shared" ref="J134" si="59">I$5</f>
        <v>-0.18657270510744883</v>
      </c>
      <c r="K134" s="11">
        <f t="shared" si="36"/>
        <v>-53905.869222474488</v>
      </c>
      <c r="L134" s="16">
        <f t="shared" ref="L134" si="60">(1+I134)^(1/27)-1</f>
        <v>-6.950989047667E-3</v>
      </c>
      <c r="M134" s="16">
        <f t="shared" ref="M134" si="61">L$5</f>
        <v>-7.6189287867693967E-3</v>
      </c>
      <c r="N134" s="16">
        <f t="shared" si="58"/>
        <v>-2.4970816299808396</v>
      </c>
      <c r="O134" s="11">
        <f>((G134/C134)/($G$5/$C$5))*(1+$O$5)-1</f>
        <v>-0.117924424539537</v>
      </c>
      <c r="P134" s="11">
        <f t="shared" ref="P134" si="62">O$5</f>
        <v>-2.2511147302951451E-2</v>
      </c>
      <c r="Q134" s="11">
        <f>((H134/D134)/($G$5/$C$5))*(1+$O$5)-1</f>
        <v>-0.11792442453953544</v>
      </c>
      <c r="R134" s="274">
        <f t="shared" si="31"/>
        <v>-1.0811181028854699E-3</v>
      </c>
      <c r="S134" s="274">
        <f t="shared" ref="S134" si="63">R$5</f>
        <v>-1.962599719236291E-4</v>
      </c>
      <c r="T134" s="16">
        <f t="shared" si="33"/>
        <v>-1.0811181028854699E-3</v>
      </c>
      <c r="U134" s="11">
        <f>D134/C$5</f>
        <v>3656.1956167137027</v>
      </c>
      <c r="V134" s="11">
        <f>F134/E$5</f>
        <v>-4.9786792910655582E-2</v>
      </c>
      <c r="W134" s="11">
        <f>H134/G$5</f>
        <v>3299.31215451753</v>
      </c>
    </row>
    <row r="135" spans="1:23">
      <c r="A135" s="8"/>
      <c r="B135" s="8"/>
      <c r="C135" s="8"/>
      <c r="D135" s="8"/>
      <c r="R135" s="275"/>
      <c r="S135" s="275"/>
    </row>
    <row r="136" spans="1:23">
      <c r="A136" s="221" t="s">
        <v>128</v>
      </c>
      <c r="B136" s="8"/>
      <c r="C136" s="8"/>
      <c r="D136" s="17">
        <f>(C5-0.5*C55)/0.5</f>
        <v>3776.0862296296</v>
      </c>
      <c r="E136" s="17"/>
      <c r="F136" s="17">
        <f>(E5-0.5*E55)/0.5</f>
        <v>3737.3927198790989</v>
      </c>
      <c r="G136" s="17"/>
      <c r="H136" s="17">
        <f>(G5-0.5*G55)/0.5</f>
        <v>3039.0942210387002</v>
      </c>
      <c r="K136" s="11">
        <f t="shared" si="36"/>
        <v>-0.18684109729235032</v>
      </c>
      <c r="N136" s="16">
        <f t="shared" si="58"/>
        <v>-7.6310580615915891E-3</v>
      </c>
      <c r="Q136" s="11">
        <f>((H136/D136)/($G$5/$C$5))*(1+$O$5)-1</f>
        <v>-0.1951735146502861</v>
      </c>
      <c r="T136" s="16">
        <f t="shared" si="33"/>
        <v>-1.8700473039787724E-3</v>
      </c>
    </row>
    <row r="137" spans="1:23">
      <c r="A137" s="18" t="s">
        <v>129</v>
      </c>
      <c r="D137" s="17">
        <f>(0.5*C55-0.1*C95)/0.4</f>
        <v>12761.559130859347</v>
      </c>
      <c r="E137" s="17"/>
      <c r="F137" s="17">
        <f>(0.5*E55-0.1*E95)/0.4</f>
        <v>14209.830712890625</v>
      </c>
      <c r="G137" s="17"/>
      <c r="H137" s="17">
        <f>(0.5*G55-0.1*G95)/0.4</f>
        <v>11516.505529785172</v>
      </c>
      <c r="K137" s="11">
        <f t="shared" ref="K137" si="64">((H137/F137)/($G$5/$E$5))*(1+$I$5)-1</f>
        <v>-0.18953958404846483</v>
      </c>
      <c r="N137" s="16">
        <f t="shared" si="58"/>
        <v>-7.7532237207554866E-3</v>
      </c>
      <c r="Q137" s="11">
        <f>((H137/D137)/($G$5/$C$5))*(1+$O$5)-1</f>
        <v>-9.7562816232389937E-2</v>
      </c>
      <c r="T137" s="16">
        <f t="shared" ref="T137" si="65">(1+Q137)^(1/116)-1</f>
        <v>-8.8457571884559272E-4</v>
      </c>
    </row>
  </sheetData>
  <mergeCells count="8">
    <mergeCell ref="U4:W4"/>
    <mergeCell ref="O3:Q3"/>
    <mergeCell ref="R3:T3"/>
    <mergeCell ref="C3:D3"/>
    <mergeCell ref="E3:F3"/>
    <mergeCell ref="G3:H3"/>
    <mergeCell ref="I3:K3"/>
    <mergeCell ref="L3:N3"/>
  </mergeCells>
  <phoneticPr fontId="101" type="noConversion"/>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workbookViewId="0">
      <selection activeCell="G33" sqref="G33"/>
    </sheetView>
  </sheetViews>
  <sheetFormatPr baseColWidth="10" defaultRowHeight="14" x14ac:dyDescent="0"/>
  <cols>
    <col min="3" max="8" width="20.83203125" customWidth="1"/>
    <col min="9" max="9" width="15.33203125" customWidth="1"/>
  </cols>
  <sheetData>
    <row r="1" spans="1:9" ht="17">
      <c r="A1" s="245" t="s">
        <v>336</v>
      </c>
    </row>
    <row r="6" spans="1:9" ht="64" customHeight="1">
      <c r="A6" s="243" t="s">
        <v>279</v>
      </c>
      <c r="B6" s="243" t="s">
        <v>280</v>
      </c>
      <c r="C6" s="243" t="s">
        <v>315</v>
      </c>
      <c r="D6" s="243" t="s">
        <v>316</v>
      </c>
      <c r="E6" s="243" t="s">
        <v>317</v>
      </c>
      <c r="F6" s="243" t="s">
        <v>318</v>
      </c>
      <c r="G6" s="243" t="s">
        <v>319</v>
      </c>
      <c r="H6" s="243" t="s">
        <v>320</v>
      </c>
      <c r="I6" s="243" t="s">
        <v>321</v>
      </c>
    </row>
    <row r="7" spans="1:9">
      <c r="A7" t="s">
        <v>281</v>
      </c>
      <c r="B7">
        <v>2005</v>
      </c>
      <c r="C7" s="216">
        <v>0.27803282280000002</v>
      </c>
      <c r="D7" s="216">
        <v>0.141979485750198</v>
      </c>
      <c r="E7" s="216">
        <v>0.18799394576807599</v>
      </c>
      <c r="F7" s="216">
        <v>0.1147103</v>
      </c>
      <c r="G7" s="216">
        <v>0.24914192943833799</v>
      </c>
      <c r="H7" s="216">
        <v>0.179738857085225</v>
      </c>
      <c r="I7" s="216">
        <v>0.193719998002052</v>
      </c>
    </row>
    <row r="8" spans="1:9">
      <c r="A8" t="s">
        <v>281</v>
      </c>
      <c r="B8">
        <v>2006</v>
      </c>
      <c r="C8" s="216">
        <v>0.28402480479999997</v>
      </c>
      <c r="D8" s="216">
        <v>0.14767022430896801</v>
      </c>
      <c r="E8" s="216">
        <v>0.19938953294101899</v>
      </c>
      <c r="F8" s="216">
        <v>0.11235530000000001</v>
      </c>
      <c r="G8" s="216">
        <v>0.25424053915776301</v>
      </c>
      <c r="H8" s="216">
        <v>0.19002366842603399</v>
      </c>
      <c r="I8" s="216">
        <v>0.20100000500678999</v>
      </c>
    </row>
    <row r="9" spans="1:9">
      <c r="A9" t="s">
        <v>281</v>
      </c>
      <c r="B9">
        <v>2007</v>
      </c>
      <c r="C9" s="216">
        <v>0.28839727980000002</v>
      </c>
      <c r="D9" s="216">
        <v>0.15267130732536299</v>
      </c>
      <c r="E9" s="216">
        <v>0.204946646502283</v>
      </c>
      <c r="F9" s="216">
        <v>0.1168608</v>
      </c>
      <c r="G9" s="216">
        <v>0.26910775341093501</v>
      </c>
      <c r="H9" s="216">
        <v>0.20056359772958601</v>
      </c>
      <c r="I9" s="216">
        <v>0.19866999983787501</v>
      </c>
    </row>
    <row r="10" spans="1:9">
      <c r="A10" t="s">
        <v>281</v>
      </c>
      <c r="B10">
        <v>2008</v>
      </c>
      <c r="C10" s="216">
        <v>0.29428997080000002</v>
      </c>
      <c r="D10" s="216">
        <v>0.15180404484272</v>
      </c>
      <c r="E10" s="216">
        <v>0.202548479883183</v>
      </c>
      <c r="F10" s="216">
        <v>0.1156988</v>
      </c>
      <c r="G10" s="216">
        <v>0.250758638372645</v>
      </c>
      <c r="H10" s="216">
        <v>0.194647343933494</v>
      </c>
      <c r="I10" s="216">
        <v>0.19519999623298701</v>
      </c>
    </row>
    <row r="11" spans="1:9">
      <c r="A11" t="s">
        <v>281</v>
      </c>
      <c r="B11">
        <v>2009</v>
      </c>
      <c r="C11" s="216">
        <v>0.2746161486</v>
      </c>
      <c r="D11" s="216">
        <v>0.15413340926170299</v>
      </c>
      <c r="E11" s="216">
        <v>0.20165273112037299</v>
      </c>
      <c r="F11" s="216">
        <v>0.10175480000000001</v>
      </c>
      <c r="G11" s="216">
        <v>0.21175418933853499</v>
      </c>
      <c r="H11" s="216">
        <v>0.18284383227449</v>
      </c>
      <c r="I11" s="216">
        <v>0.18540999293327301</v>
      </c>
    </row>
    <row r="12" spans="1:9">
      <c r="A12" t="s">
        <v>281</v>
      </c>
      <c r="B12">
        <v>2010</v>
      </c>
      <c r="C12" s="216">
        <v>0.27759977499999999</v>
      </c>
      <c r="D12" s="216">
        <v>0.15123026072979001</v>
      </c>
      <c r="E12" s="216">
        <v>0.20447170089431299</v>
      </c>
      <c r="F12" s="216">
        <v>0.10843700000000001</v>
      </c>
      <c r="G12" s="216">
        <v>0.20031152747105799</v>
      </c>
      <c r="H12" s="216">
        <v>0.18541273066596201</v>
      </c>
      <c r="I12" s="216">
        <v>0.19799999892711601</v>
      </c>
    </row>
    <row r="13" spans="1:9">
      <c r="A13" t="s">
        <v>281</v>
      </c>
      <c r="B13">
        <v>2011</v>
      </c>
      <c r="C13" s="216">
        <v>0.28824702279999997</v>
      </c>
      <c r="D13" s="216">
        <v>0.145894840359688</v>
      </c>
      <c r="E13" s="216"/>
      <c r="F13" s="216">
        <v>0.1145293</v>
      </c>
      <c r="G13" s="216">
        <v>0.21477963589131799</v>
      </c>
      <c r="H13" s="216">
        <v>0.18459513548432599</v>
      </c>
      <c r="I13" s="216">
        <v>0.19599999487400099</v>
      </c>
    </row>
    <row r="14" spans="1:9">
      <c r="A14" t="s">
        <v>281</v>
      </c>
      <c r="B14">
        <v>2012</v>
      </c>
      <c r="C14" s="216">
        <v>0.27268831830000001</v>
      </c>
      <c r="D14" s="216">
        <v>0.13750165700912501</v>
      </c>
      <c r="E14" s="216"/>
      <c r="F14" s="216">
        <v>0.1043197</v>
      </c>
      <c r="G14" s="216">
        <v>0.198423881549388</v>
      </c>
      <c r="H14" s="216">
        <v>0.19212811446064801</v>
      </c>
      <c r="I14" s="216">
        <v>0.20779000222683</v>
      </c>
    </row>
    <row r="15" spans="1:9">
      <c r="A15" t="s">
        <v>281</v>
      </c>
      <c r="B15">
        <v>2013</v>
      </c>
      <c r="C15" s="216">
        <v>0.27540402600000002</v>
      </c>
      <c r="D15" s="216">
        <v>0.138141870498657</v>
      </c>
      <c r="E15" s="216"/>
      <c r="F15" s="216">
        <v>0.1079456</v>
      </c>
      <c r="G15" s="216">
        <v>0.210763662937097</v>
      </c>
      <c r="H15" s="216"/>
      <c r="I15" s="216">
        <v>0.195920005440712</v>
      </c>
    </row>
    <row r="16" spans="1:9">
      <c r="A16" t="s">
        <v>281</v>
      </c>
      <c r="B16">
        <v>2014</v>
      </c>
      <c r="C16" s="216">
        <v>0.27599364850000002</v>
      </c>
      <c r="D16" s="216">
        <v>0.136609092354775</v>
      </c>
      <c r="E16" s="216"/>
      <c r="F16" s="216">
        <v>0.1079653</v>
      </c>
      <c r="G16" s="216">
        <v>0.20393026701640299</v>
      </c>
      <c r="H16" s="216"/>
      <c r="I16" s="216">
        <v>0.201999992132187</v>
      </c>
    </row>
    <row r="17" spans="1:10">
      <c r="C17" s="216"/>
      <c r="D17" s="216"/>
      <c r="E17" s="216"/>
      <c r="F17" s="216"/>
      <c r="G17" s="216"/>
      <c r="H17" s="216"/>
    </row>
    <row r="18" spans="1:10">
      <c r="C18" s="216"/>
      <c r="D18" s="216"/>
      <c r="E18" s="216"/>
      <c r="F18" s="216"/>
      <c r="G18" s="216"/>
      <c r="H18" s="216"/>
    </row>
    <row r="19" spans="1:10">
      <c r="C19" s="216"/>
      <c r="D19" s="216"/>
      <c r="E19" s="216"/>
      <c r="F19" s="216"/>
      <c r="G19" s="216"/>
      <c r="H19" s="216"/>
    </row>
    <row r="20" spans="1:10" ht="70">
      <c r="A20" s="243" t="s">
        <v>279</v>
      </c>
      <c r="B20" s="243" t="s">
        <v>280</v>
      </c>
      <c r="C20" s="244" t="s">
        <v>322</v>
      </c>
      <c r="D20" s="244" t="s">
        <v>323</v>
      </c>
      <c r="E20" s="244" t="s">
        <v>324</v>
      </c>
      <c r="F20" s="244" t="s">
        <v>325</v>
      </c>
      <c r="G20" s="244" t="s">
        <v>326</v>
      </c>
      <c r="H20" s="244" t="s">
        <v>327</v>
      </c>
      <c r="I20" s="244" t="s">
        <v>328</v>
      </c>
      <c r="J20" s="244" t="s">
        <v>329</v>
      </c>
    </row>
    <row r="21" spans="1:10">
      <c r="A21" t="s">
        <v>282</v>
      </c>
      <c r="B21">
        <v>2005</v>
      </c>
      <c r="C21" s="216">
        <v>0.55082497770000005</v>
      </c>
      <c r="D21" s="216">
        <v>0.4185774028</v>
      </c>
      <c r="E21" s="216"/>
      <c r="F21" s="216">
        <v>0.33379959999999997</v>
      </c>
      <c r="G21" s="216">
        <v>0.47402026110000001</v>
      </c>
      <c r="H21" s="216"/>
      <c r="I21">
        <v>0.450610011816025</v>
      </c>
    </row>
    <row r="22" spans="1:10">
      <c r="A22" t="s">
        <v>282</v>
      </c>
      <c r="B22">
        <v>2006</v>
      </c>
      <c r="C22" s="216">
        <v>0.55361259169999999</v>
      </c>
      <c r="D22" s="216">
        <v>0.42065164449999998</v>
      </c>
      <c r="E22" s="216"/>
      <c r="F22" s="216">
        <v>0.33183049999999997</v>
      </c>
      <c r="G22" s="216">
        <v>0.49243381460000002</v>
      </c>
      <c r="H22" s="216"/>
      <c r="I22">
        <v>0.46029001474380499</v>
      </c>
    </row>
    <row r="23" spans="1:10">
      <c r="A23" t="s">
        <v>282</v>
      </c>
      <c r="B23">
        <v>2007</v>
      </c>
      <c r="C23" s="216">
        <v>0.54957804389999998</v>
      </c>
      <c r="D23" s="216">
        <v>0.423930943</v>
      </c>
      <c r="E23" s="216"/>
      <c r="F23" s="216">
        <v>0.33873069</v>
      </c>
      <c r="G23" s="216">
        <v>0.49005538599999998</v>
      </c>
      <c r="H23" s="216"/>
      <c r="I23">
        <v>0.45794999599456798</v>
      </c>
    </row>
    <row r="24" spans="1:10">
      <c r="A24" t="s">
        <v>282</v>
      </c>
      <c r="B24">
        <v>2008</v>
      </c>
      <c r="C24" s="216">
        <v>0.56277215849999995</v>
      </c>
      <c r="D24" s="216">
        <v>0.42394033069999998</v>
      </c>
      <c r="E24" s="216"/>
      <c r="F24" s="216">
        <v>0.33725810000000001</v>
      </c>
      <c r="G24" s="216">
        <v>0.52139675409999997</v>
      </c>
      <c r="H24" s="216">
        <v>0.59167184610458501</v>
      </c>
      <c r="I24">
        <v>0.45306000113487199</v>
      </c>
    </row>
    <row r="25" spans="1:10">
      <c r="A25" t="s">
        <v>282</v>
      </c>
      <c r="B25">
        <v>2009</v>
      </c>
      <c r="C25" s="216">
        <v>0.55382500239999999</v>
      </c>
      <c r="D25" s="216">
        <v>0.42340934279999998</v>
      </c>
      <c r="E25" s="216"/>
      <c r="F25" s="216">
        <v>0.32173499</v>
      </c>
      <c r="G25" s="216">
        <v>0.4965140871</v>
      </c>
      <c r="H25" s="216">
        <v>0.58361566339913695</v>
      </c>
      <c r="I25">
        <v>0.44339999556541398</v>
      </c>
    </row>
    <row r="26" spans="1:10">
      <c r="A26" t="s">
        <v>282</v>
      </c>
      <c r="B26">
        <v>2010</v>
      </c>
      <c r="C26" s="216">
        <v>0.5555216006</v>
      </c>
      <c r="D26" s="216">
        <v>0.42606633900000002</v>
      </c>
      <c r="E26" s="216"/>
      <c r="F26" s="216">
        <v>0.32604620000000001</v>
      </c>
      <c r="G26" s="216">
        <v>0.46844982619999997</v>
      </c>
      <c r="H26" s="216">
        <v>0.60673997704747595</v>
      </c>
      <c r="I26">
        <v>0.45750999450683599</v>
      </c>
    </row>
    <row r="27" spans="1:10">
      <c r="A27" t="s">
        <v>282</v>
      </c>
      <c r="B27">
        <v>2011</v>
      </c>
      <c r="C27" s="216">
        <v>0.56593844110000002</v>
      </c>
      <c r="D27" s="216">
        <v>0.42878618839999999</v>
      </c>
      <c r="E27" s="216"/>
      <c r="F27" s="216">
        <v>0.33235350000000002</v>
      </c>
      <c r="G27" s="216">
        <v>0.48068861289999998</v>
      </c>
      <c r="H27" s="216">
        <v>0.61779815623125101</v>
      </c>
      <c r="I27">
        <v>0.45923998951911899</v>
      </c>
    </row>
    <row r="28" spans="1:10">
      <c r="A28" t="s">
        <v>282</v>
      </c>
      <c r="B28">
        <v>2012</v>
      </c>
      <c r="C28" s="216">
        <v>0.55874771830000003</v>
      </c>
      <c r="D28" s="216">
        <v>0.41466948390000002</v>
      </c>
      <c r="E28" s="216"/>
      <c r="F28" s="216">
        <v>0.32218989999999997</v>
      </c>
      <c r="G28" s="216">
        <v>0.45534358219999999</v>
      </c>
      <c r="H28" s="216">
        <v>0.65082890666558302</v>
      </c>
      <c r="I28">
        <v>0.47143998742103599</v>
      </c>
    </row>
    <row r="29" spans="1:10">
      <c r="A29" t="s">
        <v>282</v>
      </c>
      <c r="B29">
        <v>2013</v>
      </c>
      <c r="C29" s="216">
        <v>0.55095962180000002</v>
      </c>
      <c r="D29" s="216">
        <v>0.42120322589999998</v>
      </c>
      <c r="E29" s="216"/>
      <c r="F29" s="216">
        <v>0.32631651</v>
      </c>
      <c r="G29" s="216">
        <v>0.47270763100000002</v>
      </c>
      <c r="H29" s="216"/>
      <c r="I29">
        <v>0.46316000819206199</v>
      </c>
    </row>
    <row r="30" spans="1:10">
      <c r="A30" t="s">
        <v>282</v>
      </c>
      <c r="B30">
        <v>2014</v>
      </c>
      <c r="C30" s="216">
        <v>0.54922259179999999</v>
      </c>
      <c r="D30" s="216">
        <v>0.41323834659999997</v>
      </c>
      <c r="E30" s="216"/>
      <c r="F30" s="216">
        <v>0.32629250999999998</v>
      </c>
      <c r="G30" s="216">
        <v>0.45670651909999999</v>
      </c>
      <c r="H30" s="216"/>
      <c r="I30">
        <v>0.47016999125480702</v>
      </c>
    </row>
    <row r="33" spans="1:7" ht="70">
      <c r="A33" s="243" t="s">
        <v>279</v>
      </c>
      <c r="B33" s="243" t="s">
        <v>280</v>
      </c>
      <c r="C33" s="243" t="s">
        <v>330</v>
      </c>
      <c r="D33" s="243" t="s">
        <v>331</v>
      </c>
      <c r="E33" s="243" t="s">
        <v>332</v>
      </c>
      <c r="F33" s="243" t="s">
        <v>333</v>
      </c>
      <c r="G33" s="243" t="s">
        <v>334</v>
      </c>
    </row>
    <row r="34" spans="1:7">
      <c r="A34" t="s">
        <v>335</v>
      </c>
      <c r="B34">
        <v>2005</v>
      </c>
      <c r="C34" s="216">
        <v>0.1163070959</v>
      </c>
      <c r="D34" s="216">
        <v>0.15030030906200401</v>
      </c>
      <c r="E34" s="216">
        <v>0.21899378</v>
      </c>
      <c r="F34" s="216">
        <v>0.144277470697489</v>
      </c>
      <c r="G34" s="216">
        <v>0.13835996389388999</v>
      </c>
    </row>
    <row r="35" spans="1:7">
      <c r="A35" t="s">
        <v>335</v>
      </c>
      <c r="B35">
        <v>2006</v>
      </c>
      <c r="C35" s="216">
        <v>0.1162045456</v>
      </c>
      <c r="D35" s="216">
        <v>0.15014316141605399</v>
      </c>
      <c r="E35" s="216">
        <v>0.22061401999999999</v>
      </c>
      <c r="F35" s="216">
        <v>0.139755695730855</v>
      </c>
      <c r="G35" s="216">
        <v>0.1353600025177</v>
      </c>
    </row>
    <row r="36" spans="1:7">
      <c r="A36" t="s">
        <v>335</v>
      </c>
      <c r="B36">
        <v>2007</v>
      </c>
      <c r="C36" s="216">
        <v>0.1175915943</v>
      </c>
      <c r="D36" s="216">
        <v>0.14847326278686501</v>
      </c>
      <c r="E36" s="216">
        <v>0.21910511999999999</v>
      </c>
      <c r="F36" s="216">
        <v>0.137118908691264</v>
      </c>
      <c r="G36" s="216">
        <v>0.13735997676849401</v>
      </c>
    </row>
    <row r="37" spans="1:7">
      <c r="A37" t="s">
        <v>335</v>
      </c>
      <c r="B37">
        <v>2008</v>
      </c>
      <c r="C37" s="216">
        <v>0.11646956429999999</v>
      </c>
      <c r="D37" s="216">
        <v>0.148058831691742</v>
      </c>
      <c r="E37" s="216">
        <v>0.22091019000000001</v>
      </c>
      <c r="F37" s="216">
        <v>0.13454356418878899</v>
      </c>
      <c r="G37" s="216">
        <v>0.13709998130798301</v>
      </c>
    </row>
    <row r="38" spans="1:7">
      <c r="A38" t="s">
        <v>335</v>
      </c>
      <c r="B38">
        <v>2009</v>
      </c>
      <c r="C38" s="216">
        <v>0.11944248809999999</v>
      </c>
      <c r="D38" s="216">
        <v>0.14712159335613301</v>
      </c>
      <c r="E38" s="216">
        <v>0.22784650000000001</v>
      </c>
      <c r="F38" s="216">
        <v>0.14506221160490901</v>
      </c>
      <c r="G38" s="216">
        <v>0.13592004776000999</v>
      </c>
    </row>
    <row r="39" spans="1:7">
      <c r="A39" t="s">
        <v>335</v>
      </c>
      <c r="B39">
        <v>2010</v>
      </c>
      <c r="C39" s="216">
        <v>0.1205759542</v>
      </c>
      <c r="D39" s="216">
        <v>0.142723187804222</v>
      </c>
      <c r="E39" s="216">
        <v>0.22283721000000001</v>
      </c>
      <c r="F39" s="216">
        <v>0.15864507093647301</v>
      </c>
      <c r="G39" s="216">
        <v>0.13032001256942699</v>
      </c>
    </row>
    <row r="40" spans="1:7">
      <c r="A40" t="s">
        <v>335</v>
      </c>
      <c r="B40">
        <v>2011</v>
      </c>
      <c r="C40" s="216">
        <v>0.11858271989999999</v>
      </c>
      <c r="D40" s="216">
        <v>0.145437866449356</v>
      </c>
      <c r="E40" s="216">
        <v>0.22022127999999999</v>
      </c>
      <c r="F40" s="216">
        <v>0.15979316317134401</v>
      </c>
      <c r="G40" s="216">
        <v>0.12731003761291501</v>
      </c>
    </row>
    <row r="41" spans="1:7">
      <c r="A41" t="s">
        <v>335</v>
      </c>
      <c r="B41">
        <v>2012</v>
      </c>
      <c r="C41" s="216">
        <v>0.1209540915</v>
      </c>
      <c r="D41" s="216">
        <v>0.15004159510135701</v>
      </c>
      <c r="E41" s="216">
        <v>0.22499722</v>
      </c>
      <c r="F41" s="216">
        <v>0.16623203816908499</v>
      </c>
      <c r="G41" s="216">
        <v>0.12380999326705899</v>
      </c>
    </row>
    <row r="42" spans="1:7">
      <c r="A42" t="s">
        <v>335</v>
      </c>
      <c r="B42">
        <v>2013</v>
      </c>
      <c r="C42" s="216">
        <v>0.1237070602</v>
      </c>
      <c r="D42" s="216">
        <v>0.14500235021114299</v>
      </c>
      <c r="E42" s="216">
        <v>0.22452038999999999</v>
      </c>
      <c r="F42" s="216">
        <v>0.16123904441883499</v>
      </c>
      <c r="G42" s="216">
        <v>0.127680003643036</v>
      </c>
    </row>
    <row r="43" spans="1:7">
      <c r="A43" t="s">
        <v>335</v>
      </c>
      <c r="B43">
        <v>2014</v>
      </c>
      <c r="C43" s="216">
        <v>0.12511016320000001</v>
      </c>
      <c r="D43" s="216">
        <v>0.14858192205429099</v>
      </c>
      <c r="E43" s="216">
        <v>0.22472262000000001</v>
      </c>
      <c r="F43" s="216">
        <v>0.168109351407111</v>
      </c>
      <c r="G43" s="216">
        <v>0.12545996904373199</v>
      </c>
    </row>
  </sheetData>
  <phoneticPr fontId="101" type="noConversion"/>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10</vt:i4>
      </vt:variant>
      <vt:variant>
        <vt:lpstr>Charts</vt:lpstr>
      </vt:variant>
      <vt:variant>
        <vt:i4>24</vt:i4>
      </vt:variant>
    </vt:vector>
  </HeadingPairs>
  <TitlesOfParts>
    <vt:vector size="34" baseType="lpstr">
      <vt:lpstr>Index</vt:lpstr>
      <vt:lpstr>T1</vt:lpstr>
      <vt:lpstr>T2</vt:lpstr>
      <vt:lpstr>MacroData</vt:lpstr>
      <vt:lpstr>DataBillionaires</vt:lpstr>
      <vt:lpstr>DataWealthInequality</vt:lpstr>
      <vt:lpstr>DataSeriesIncome</vt:lpstr>
      <vt:lpstr>DataSeriesGPerc</vt:lpstr>
      <vt:lpstr>DataInternationalComparison</vt:lpstr>
      <vt:lpstr>DataCompositionTopIncome</vt:lpstr>
      <vt:lpstr>Chart1a</vt:lpstr>
      <vt:lpstr>Chart1b</vt:lpstr>
      <vt:lpstr>Chart1c</vt:lpstr>
      <vt:lpstr>Chart2a</vt:lpstr>
      <vt:lpstr>Chart2b</vt:lpstr>
      <vt:lpstr>Chart2c</vt:lpstr>
      <vt:lpstr>Chart3a</vt:lpstr>
      <vt:lpstr>Chart3b</vt:lpstr>
      <vt:lpstr>Chart3c</vt:lpstr>
      <vt:lpstr>Chart4</vt:lpstr>
      <vt:lpstr>Chart5a</vt:lpstr>
      <vt:lpstr>Chart5b</vt:lpstr>
      <vt:lpstr>Chart5c</vt:lpstr>
      <vt:lpstr>Chart6</vt:lpstr>
      <vt:lpstr>Chart7</vt:lpstr>
      <vt:lpstr>Chart8a</vt:lpstr>
      <vt:lpstr>Chart8b</vt:lpstr>
      <vt:lpstr>Chart8c</vt:lpstr>
      <vt:lpstr>Chart9a</vt:lpstr>
      <vt:lpstr>Chart9b</vt:lpstr>
      <vt:lpstr>Chart10a</vt:lpstr>
      <vt:lpstr>Chart10b</vt:lpstr>
      <vt:lpstr>Chart11a</vt:lpstr>
      <vt:lpstr>Chart11b</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Lydiaa</cp:lastModifiedBy>
  <cp:lastPrinted>2017-09-28T15:39:56Z</cp:lastPrinted>
  <dcterms:created xsi:type="dcterms:W3CDTF">2017-04-26T14:51:41Z</dcterms:created>
  <dcterms:modified xsi:type="dcterms:W3CDTF">2017-10-04T12:48:41Z</dcterms:modified>
</cp:coreProperties>
</file>