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6060" tabRatio="500" firstSheet="8" activeTab="10"/>
  </bookViews>
  <sheets>
    <sheet name="RawData2004" sheetId="2" r:id="rId1"/>
    <sheet name="OriginalTables 2004" sheetId="4" r:id="rId2"/>
    <sheet name="Input2004 IPC1.5" sheetId="8" r:id="rId3"/>
    <sheet name="Input2004 IPC2" sheetId="6" r:id="rId4"/>
    <sheet name="Input2004 IPC3" sheetId="7" r:id="rId5"/>
    <sheet name="RawData2007" sheetId="9" r:id="rId6"/>
    <sheet name="OriginalTables2007" sheetId="10" r:id="rId7"/>
    <sheet name="Input2007 IPC1.5" sheetId="17" r:id="rId8"/>
    <sheet name="Input2007 IPC2" sheetId="12" r:id="rId9"/>
    <sheet name="Input2007 IPC3" sheetId="13" r:id="rId10"/>
    <sheet name="RawData2007 (&quot;before&quot;)" sheetId="14" r:id="rId11"/>
    <sheet name="OriginalTables2007 (&quot;before&quot;)" sheetId="19" r:id="rId12"/>
    <sheet name="Inputbefore IPC1.5" sheetId="18" r:id="rId13"/>
    <sheet name="Inputbefore IPC2 " sheetId="15" r:id="rId14"/>
    <sheet name="Inputbefore IPC3" sheetId="20" r:id="rId1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" i="2" l="1"/>
  <c r="D13" i="2"/>
  <c r="E5" i="2"/>
  <c r="D4" i="2"/>
  <c r="E4" i="2"/>
  <c r="D3" i="2"/>
  <c r="E3" i="2"/>
  <c r="F4" i="2"/>
  <c r="F5" i="2"/>
  <c r="F6" i="2"/>
  <c r="D6" i="2"/>
  <c r="E6" i="2"/>
  <c r="F7" i="2"/>
  <c r="D7" i="2"/>
  <c r="E7" i="2"/>
  <c r="F8" i="2"/>
  <c r="D8" i="2"/>
  <c r="E8" i="2"/>
  <c r="F9" i="2"/>
  <c r="D9" i="2"/>
  <c r="E9" i="2"/>
  <c r="F10" i="2"/>
  <c r="D10" i="2"/>
  <c r="E10" i="2"/>
  <c r="F11" i="2"/>
  <c r="D11" i="2"/>
  <c r="E11" i="2"/>
  <c r="F12" i="2"/>
  <c r="D12" i="2"/>
  <c r="E12" i="2"/>
  <c r="F13" i="2"/>
  <c r="A26" i="14"/>
  <c r="B25" i="14"/>
  <c r="B26" i="14"/>
  <c r="B27" i="14"/>
  <c r="B28" i="14"/>
  <c r="B29" i="14"/>
  <c r="B30" i="14"/>
  <c r="B31" i="14"/>
  <c r="B32" i="14"/>
  <c r="B33" i="14"/>
  <c r="B34" i="14"/>
  <c r="B35" i="14"/>
  <c r="B36" i="14"/>
  <c r="B37" i="14"/>
  <c r="B38" i="14"/>
  <c r="B39" i="14"/>
  <c r="F26" i="14"/>
  <c r="A27" i="14"/>
  <c r="F27" i="14"/>
  <c r="A28" i="14"/>
  <c r="F28" i="14"/>
  <c r="A29" i="14"/>
  <c r="F29" i="14"/>
  <c r="A30" i="14"/>
  <c r="F30" i="14"/>
  <c r="A31" i="14"/>
  <c r="F31" i="14"/>
  <c r="A32" i="14"/>
  <c r="F32" i="14"/>
  <c r="A11" i="14"/>
  <c r="A33" i="14"/>
  <c r="F33" i="14"/>
  <c r="A34" i="14"/>
  <c r="F34" i="14"/>
  <c r="A35" i="14"/>
  <c r="F35" i="14"/>
  <c r="A36" i="14"/>
  <c r="F36" i="14"/>
  <c r="A37" i="14"/>
  <c r="F37" i="14"/>
  <c r="B18" i="14"/>
  <c r="C36" i="14"/>
  <c r="D36" i="14"/>
  <c r="C35" i="14"/>
  <c r="D35" i="14"/>
  <c r="C34" i="14"/>
  <c r="D34" i="14"/>
  <c r="C33" i="14"/>
  <c r="D33" i="14"/>
  <c r="C32" i="14"/>
  <c r="D32" i="14"/>
  <c r="C31" i="14"/>
  <c r="D31" i="14"/>
  <c r="C30" i="14"/>
  <c r="D30" i="14"/>
  <c r="C29" i="14"/>
  <c r="D29" i="14"/>
  <c r="C28" i="14"/>
  <c r="D28" i="14"/>
  <c r="C27" i="14"/>
  <c r="D27" i="14"/>
  <c r="C26" i="14"/>
  <c r="D26" i="14"/>
  <c r="C25" i="14"/>
  <c r="D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C37" i="14"/>
  <c r="D37" i="14"/>
  <c r="C18" i="14"/>
  <c r="C17" i="14"/>
  <c r="C16" i="14"/>
  <c r="C15" i="14"/>
  <c r="C14" i="14"/>
  <c r="C13" i="14"/>
  <c r="C12" i="14"/>
  <c r="C11" i="14"/>
  <c r="C10" i="14"/>
  <c r="C9" i="14"/>
  <c r="C8" i="14"/>
  <c r="C7" i="14"/>
  <c r="C6" i="14"/>
  <c r="C5" i="14"/>
  <c r="C4" i="14"/>
  <c r="C3" i="14"/>
  <c r="A28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F28" i="9"/>
  <c r="A29" i="9"/>
  <c r="F29" i="9"/>
  <c r="A30" i="9"/>
  <c r="F30" i="9"/>
  <c r="A31" i="9"/>
  <c r="F31" i="9"/>
  <c r="A32" i="9"/>
  <c r="F32" i="9"/>
  <c r="A33" i="9"/>
  <c r="F33" i="9"/>
  <c r="A11" i="9"/>
  <c r="A34" i="9"/>
  <c r="F34" i="9"/>
  <c r="A35" i="9"/>
  <c r="F35" i="9"/>
  <c r="A36" i="9"/>
  <c r="F36" i="9"/>
  <c r="A37" i="9"/>
  <c r="F37" i="9"/>
  <c r="A38" i="9"/>
  <c r="F38" i="9"/>
  <c r="A27" i="9"/>
  <c r="F27" i="9"/>
  <c r="C28" i="9"/>
  <c r="D28" i="9"/>
  <c r="C27" i="9"/>
  <c r="D27" i="9"/>
  <c r="C26" i="9"/>
  <c r="D26" i="9"/>
  <c r="E27" i="9"/>
  <c r="E28" i="9"/>
  <c r="E29" i="9"/>
  <c r="C29" i="9"/>
  <c r="D29" i="9"/>
  <c r="E30" i="9"/>
  <c r="C30" i="9"/>
  <c r="D30" i="9"/>
  <c r="E31" i="9"/>
  <c r="C31" i="9"/>
  <c r="D31" i="9"/>
  <c r="E32" i="9"/>
  <c r="C32" i="9"/>
  <c r="D32" i="9"/>
  <c r="E33" i="9"/>
  <c r="C33" i="9"/>
  <c r="D33" i="9"/>
  <c r="E34" i="9"/>
  <c r="C34" i="9"/>
  <c r="D34" i="9"/>
  <c r="E35" i="9"/>
  <c r="C35" i="9"/>
  <c r="D35" i="9"/>
  <c r="E36" i="9"/>
  <c r="C36" i="9"/>
  <c r="D36" i="9"/>
  <c r="E37" i="9"/>
  <c r="C37" i="9"/>
  <c r="D37" i="9"/>
  <c r="E38" i="9"/>
  <c r="C38" i="9"/>
  <c r="D38" i="9"/>
  <c r="B18" i="9"/>
  <c r="C18" i="9"/>
  <c r="C17" i="9"/>
  <c r="C16" i="9"/>
  <c r="C15" i="9"/>
  <c r="C14" i="9"/>
  <c r="C13" i="9"/>
  <c r="C12" i="9"/>
  <c r="C11" i="9"/>
  <c r="C10" i="9"/>
  <c r="C9" i="9"/>
  <c r="C8" i="9"/>
  <c r="C7" i="9"/>
  <c r="C6" i="9"/>
  <c r="C5" i="9"/>
  <c r="C4" i="9"/>
  <c r="C3" i="9"/>
  <c r="C35" i="4"/>
  <c r="G4" i="2"/>
  <c r="D35" i="4"/>
  <c r="G5" i="2"/>
  <c r="E35" i="4"/>
  <c r="G6" i="2"/>
  <c r="F35" i="4"/>
  <c r="G7" i="2"/>
  <c r="G35" i="4"/>
  <c r="G8" i="2"/>
  <c r="H35" i="4"/>
  <c r="G9" i="2"/>
  <c r="I35" i="4"/>
  <c r="G10" i="2"/>
  <c r="J35" i="4"/>
  <c r="G11" i="2"/>
  <c r="B35" i="4"/>
  <c r="L35" i="4"/>
  <c r="K35" i="4"/>
</calcChain>
</file>

<file path=xl/sharedStrings.xml><?xml version="1.0" encoding="utf-8"?>
<sst xmlns="http://schemas.openxmlformats.org/spreadsheetml/2006/main" count="273" uniqueCount="65">
  <si>
    <t>Annual Household income declared</t>
  </si>
  <si>
    <t>Households</t>
  </si>
  <si>
    <t>%</t>
  </si>
  <si>
    <t>Estimated adults per bracket</t>
  </si>
  <si>
    <t>Adults</t>
  </si>
  <si>
    <t>No response</t>
  </si>
  <si>
    <t xml:space="preserve">Total </t>
  </si>
  <si>
    <t xml:space="preserve"> </t>
  </si>
  <si>
    <t>Sources: National Survey of Households living conditions, 2004, Central Administration Statistics, Ministry of Social Affairs</t>
  </si>
  <si>
    <t>Excel file "Income 2004-2006" from, http://www.cas.gov.lb/index.php/demographic-and-social-en/householdexpenditure-en (Tables 1, 2, 3, 4)</t>
  </si>
  <si>
    <t>Notes:  Thousands LBP</t>
  </si>
  <si>
    <t>http://www.cas.gov.lb/index.php/all-publications-en#household-budget-survey-2004</t>
  </si>
  <si>
    <t xml:space="preserve">Number of adults on household </t>
  </si>
  <si>
    <t xml:space="preserve">Annual income category declared by the household </t>
  </si>
  <si>
    <t xml:space="preserve">فئة الدخل السنوي  المصرح بها من الأسرة </t>
  </si>
  <si>
    <t>Less Than 3600</t>
  </si>
  <si>
    <t>3600-5999</t>
  </si>
  <si>
    <t>6000-7799</t>
  </si>
  <si>
    <t>7800-9599</t>
  </si>
  <si>
    <t>9600-11999</t>
  </si>
  <si>
    <t>12000-14399</t>
  </si>
  <si>
    <t>14400-19199</t>
  </si>
  <si>
    <t>19200-28799</t>
  </si>
  <si>
    <t xml:space="preserve"> 28800 and more</t>
  </si>
  <si>
    <t>Total</t>
  </si>
  <si>
    <t>أقل من 3600</t>
  </si>
  <si>
    <t>5999-3600</t>
  </si>
  <si>
    <t>7799-6000</t>
  </si>
  <si>
    <t>9599-7800</t>
  </si>
  <si>
    <t>11999-9600</t>
  </si>
  <si>
    <t>14399-12000</t>
  </si>
  <si>
    <t>19199-14400</t>
  </si>
  <si>
    <t>28799-19200</t>
  </si>
  <si>
    <t>28800 وأكثر</t>
  </si>
  <si>
    <t>لا جواب</t>
  </si>
  <si>
    <t>المجموع</t>
  </si>
  <si>
    <t xml:space="preserve">8 and more </t>
  </si>
  <si>
    <t>Estimated average no. of adults per bracket (assuming a maximum of 8 adults per household)</t>
  </si>
  <si>
    <t>p</t>
  </si>
  <si>
    <t xml:space="preserve">Raw tabulation, Distribution of households and individuals according to the annual income category declared by the household  (in thousands LBP) 
 </t>
  </si>
  <si>
    <t>Annual income per adult declared</t>
  </si>
  <si>
    <t xml:space="preserve"> -  </t>
  </si>
  <si>
    <t>year</t>
  </si>
  <si>
    <t>country</t>
  </si>
  <si>
    <t>thr</t>
  </si>
  <si>
    <t>Lebanon</t>
  </si>
  <si>
    <t xml:space="preserve">  </t>
  </si>
  <si>
    <t>Distribution of households according to the annual income category declared by the household  (in thousands LBP)</t>
  </si>
  <si>
    <t xml:space="preserve">   توزع  الأسر بحسب فئة الدخل السنوي المصرح بها من الأسرة (بآلاف الليرات اللبنانية)</t>
  </si>
  <si>
    <t>Frequency</t>
  </si>
  <si>
    <t>Percentage (%)</t>
  </si>
  <si>
    <t>العدد</t>
  </si>
  <si>
    <t>النسبة المئوية</t>
  </si>
  <si>
    <t>b</t>
  </si>
  <si>
    <t xml:space="preserve">Sources: Central Administration of Statistics, Lebanon </t>
  </si>
  <si>
    <t>Monthly Household income declared</t>
  </si>
  <si>
    <t>No income*</t>
  </si>
  <si>
    <t>Sources: National Living condition survey, 2007, Central Administration Statistics, Ministry of Social Affairs, Table 158</t>
  </si>
  <si>
    <t>Adult population 20+</t>
  </si>
  <si>
    <t xml:space="preserve">Distribution of households and individuals according to the annual income category declared by the household  (in thousands LBP) 
 </t>
  </si>
  <si>
    <t xml:space="preserve"> We drop non response, we assume an inverted pareto coefficient of 2 at the top </t>
  </si>
  <si>
    <t>Adult population 20+, WID Data</t>
  </si>
  <si>
    <t xml:space="preserve"> Raw tabulation, Distribution of households and individuals according to the annual income category declared by the household </t>
  </si>
  <si>
    <t>Average adult per HH</t>
  </si>
  <si>
    <t>Notes: We dropped Non-Responses and added no income individuals in the first bracket.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</si>
</sst>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0.0"/>
  </numFmts>
  <fonts count="2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</font>
    <font>
      <b/>
      <sz val="14"/>
      <name val="Arial"/>
    </font>
    <font>
      <b/>
      <sz val="12"/>
      <name val="Arial"/>
    </font>
    <font>
      <b/>
      <sz val="12"/>
      <color theme="1"/>
      <name val="Arial"/>
    </font>
    <font>
      <sz val="12"/>
      <name val="Arial"/>
    </font>
    <font>
      <sz val="12"/>
      <color rgb="FF000000"/>
      <name val="Arial"/>
    </font>
    <font>
      <b/>
      <sz val="12"/>
      <color rgb="FF000000"/>
      <name val="Arial"/>
    </font>
    <font>
      <b/>
      <sz val="12"/>
      <color indexed="8"/>
      <name val="Arial"/>
    </font>
    <font>
      <sz val="12"/>
      <color indexed="8"/>
      <name val="Arial"/>
    </font>
    <font>
      <sz val="13"/>
      <color indexed="8"/>
      <name val="Arial"/>
    </font>
    <font>
      <b/>
      <sz val="11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name val="Arial"/>
      <family val="2"/>
    </font>
    <font>
      <b/>
      <sz val="12"/>
      <color theme="1"/>
      <name val="Times New Roman"/>
      <family val="1"/>
    </font>
    <font>
      <b/>
      <sz val="12"/>
      <color indexed="8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sz val="12"/>
      <color indexed="8"/>
      <name val="Arabic Transparent"/>
    </font>
    <font>
      <sz val="12"/>
      <name val="Arabic Transparent"/>
    </font>
    <font>
      <b/>
      <sz val="11"/>
      <color theme="1"/>
      <name val="Calibri"/>
      <family val="2"/>
      <scheme val="minor"/>
    </font>
    <font>
      <b/>
      <sz val="12"/>
      <color indexed="8"/>
      <name val="Arabic Transparent"/>
    </font>
    <font>
      <b/>
      <sz val="12"/>
      <color rgb="FF000000"/>
      <name val="Calibri"/>
      <scheme val="minor"/>
    </font>
    <font>
      <sz val="14"/>
      <color rgb="FF333333"/>
      <name val="Arial"/>
    </font>
    <font>
      <sz val="12"/>
      <color rgb="FF333333"/>
      <name val="Arial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4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15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/>
    <xf numFmtId="0" fontId="7" fillId="0" borderId="0" xfId="0" applyFont="1"/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9" fillId="0" borderId="0" xfId="0" applyFont="1" applyFill="1" applyAlignment="1">
      <alignment vertical="center"/>
    </xf>
    <xf numFmtId="0" fontId="7" fillId="0" borderId="1" xfId="0" applyFont="1" applyFill="1" applyBorder="1"/>
    <xf numFmtId="0" fontId="8" fillId="0" borderId="1" xfId="0" applyFont="1" applyFill="1" applyBorder="1"/>
    <xf numFmtId="0" fontId="7" fillId="0" borderId="0" xfId="0" applyFont="1" applyFill="1"/>
    <xf numFmtId="0" fontId="11" fillId="0" borderId="11" xfId="0" applyFont="1" applyBorder="1" applyAlignment="1">
      <alignment vertical="center" wrapText="1"/>
    </xf>
    <xf numFmtId="0" fontId="10" fillId="0" borderId="11" xfId="0" applyFont="1" applyBorder="1" applyAlignment="1">
      <alignment horizontal="left" wrapText="1"/>
    </xf>
    <xf numFmtId="0" fontId="11" fillId="0" borderId="11" xfId="0" applyFont="1" applyBorder="1" applyAlignment="1">
      <alignment horizontal="right" wrapText="1"/>
    </xf>
    <xf numFmtId="0" fontId="11" fillId="0" borderId="11" xfId="0" applyFont="1" applyBorder="1" applyAlignment="1">
      <alignment horizontal="right" vertical="center" wrapText="1"/>
    </xf>
    <xf numFmtId="49" fontId="11" fillId="0" borderId="11" xfId="0" applyNumberFormat="1" applyFont="1" applyBorder="1" applyAlignment="1">
      <alignment horizontal="right" wrapText="1" readingOrder="2"/>
    </xf>
    <xf numFmtId="49" fontId="12" fillId="0" borderId="12" xfId="0" applyNumberFormat="1" applyFont="1" applyBorder="1" applyAlignment="1">
      <alignment horizontal="right" wrapText="1" readingOrder="2"/>
    </xf>
    <xf numFmtId="0" fontId="10" fillId="0" borderId="11" xfId="0" applyFont="1" applyBorder="1" applyAlignment="1">
      <alignment horizontal="right" wrapText="1"/>
    </xf>
    <xf numFmtId="0" fontId="7" fillId="0" borderId="10" xfId="0" applyFont="1" applyFill="1" applyBorder="1" applyAlignment="1">
      <alignment horizontal="center" wrapText="1"/>
    </xf>
    <xf numFmtId="166" fontId="3" fillId="0" borderId="11" xfId="0" applyNumberFormat="1" applyFont="1" applyBorder="1" applyAlignment="1">
      <alignment horizontal="center" wrapText="1"/>
    </xf>
    <xf numFmtId="166" fontId="13" fillId="0" borderId="11" xfId="0" applyNumberFormat="1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1" fontId="13" fillId="0" borderId="13" xfId="0" applyNumberFormat="1" applyFont="1" applyBorder="1" applyAlignment="1">
      <alignment horizontal="center" wrapText="1"/>
    </xf>
    <xf numFmtId="0" fontId="13" fillId="0" borderId="14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166" fontId="3" fillId="0" borderId="0" xfId="0" applyNumberFormat="1" applyFont="1" applyAlignment="1">
      <alignment horizontal="center" vertical="center" wrapText="1"/>
    </xf>
    <xf numFmtId="0" fontId="0" fillId="0" borderId="0" xfId="0" applyBorder="1"/>
    <xf numFmtId="0" fontId="8" fillId="0" borderId="0" xfId="0" applyFont="1" applyFill="1" applyBorder="1"/>
    <xf numFmtId="0" fontId="4" fillId="0" borderId="0" xfId="0" applyFont="1" applyFill="1" applyBorder="1" applyAlignment="1">
      <alignment vertical="center" wrapText="1"/>
    </xf>
    <xf numFmtId="0" fontId="16" fillId="0" borderId="0" xfId="0" applyFont="1"/>
    <xf numFmtId="164" fontId="7" fillId="0" borderId="0" xfId="0" applyNumberFormat="1" applyFont="1"/>
    <xf numFmtId="164" fontId="8" fillId="0" borderId="0" xfId="0" applyNumberFormat="1" applyFont="1"/>
    <xf numFmtId="164" fontId="9" fillId="0" borderId="0" xfId="0" applyNumberFormat="1" applyFont="1"/>
    <xf numFmtId="0" fontId="0" fillId="0" borderId="0" xfId="0" applyAlignment="1">
      <alignment horizontal="center"/>
    </xf>
    <xf numFmtId="0" fontId="8" fillId="0" borderId="1" xfId="0" applyFont="1" applyFill="1" applyBorder="1" applyAlignment="1">
      <alignment horizontal="center"/>
    </xf>
    <xf numFmtId="3" fontId="17" fillId="0" borderId="0" xfId="0" applyNumberFormat="1" applyFont="1"/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right" vertical="top" wrapText="1"/>
    </xf>
    <xf numFmtId="0" fontId="20" fillId="0" borderId="9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1" fontId="0" fillId="0" borderId="11" xfId="0" applyNumberFormat="1" applyBorder="1" applyAlignment="1">
      <alignment horizontal="center" wrapText="1"/>
    </xf>
    <xf numFmtId="166" fontId="0" fillId="0" borderId="11" xfId="0" applyNumberFormat="1" applyBorder="1" applyAlignment="1">
      <alignment horizontal="center" wrapText="1"/>
    </xf>
    <xf numFmtId="0" fontId="22" fillId="0" borderId="18" xfId="0" applyFont="1" applyBorder="1" applyAlignment="1">
      <alignment horizontal="right" wrapText="1"/>
    </xf>
    <xf numFmtId="49" fontId="22" fillId="0" borderId="19" xfId="0" applyNumberFormat="1" applyFont="1" applyBorder="1" applyAlignment="1">
      <alignment horizontal="right" readingOrder="2"/>
    </xf>
    <xf numFmtId="0" fontId="23" fillId="0" borderId="18" xfId="0" applyFont="1" applyFill="1" applyBorder="1" applyAlignment="1">
      <alignment wrapText="1"/>
    </xf>
    <xf numFmtId="0" fontId="19" fillId="0" borderId="13" xfId="0" applyFont="1" applyBorder="1" applyAlignment="1">
      <alignment horizontal="left" wrapText="1"/>
    </xf>
    <xf numFmtId="1" fontId="24" fillId="0" borderId="14" xfId="0" applyNumberFormat="1" applyFont="1" applyBorder="1" applyAlignment="1">
      <alignment horizontal="center" wrapText="1"/>
    </xf>
    <xf numFmtId="0" fontId="25" fillId="0" borderId="20" xfId="0" applyFont="1" applyBorder="1" applyAlignment="1">
      <alignment horizontal="right"/>
    </xf>
    <xf numFmtId="0" fontId="21" fillId="0" borderId="0" xfId="0" applyFont="1" applyFill="1" applyBorder="1" applyAlignment="1">
      <alignment vertical="center" wrapText="1"/>
    </xf>
    <xf numFmtId="0" fontId="2" fillId="0" borderId="0" xfId="0" applyFont="1"/>
    <xf numFmtId="2" fontId="0" fillId="0" borderId="0" xfId="0" applyNumberFormat="1"/>
    <xf numFmtId="0" fontId="27" fillId="0" borderId="0" xfId="0" applyFont="1"/>
    <xf numFmtId="0" fontId="5" fillId="0" borderId="24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66" fontId="9" fillId="0" borderId="6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/>
    </xf>
    <xf numFmtId="166" fontId="8" fillId="0" borderId="3" xfId="0" applyNumberFormat="1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0" fontId="7" fillId="0" borderId="0" xfId="0" applyFont="1" applyBorder="1"/>
    <xf numFmtId="3" fontId="7" fillId="0" borderId="2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165" fontId="7" fillId="0" borderId="4" xfId="2" applyNumberFormat="1" applyFont="1" applyBorder="1" applyAlignment="1">
      <alignment horizontal="center"/>
    </xf>
    <xf numFmtId="0" fontId="7" fillId="0" borderId="2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165" fontId="7" fillId="0" borderId="29" xfId="2" applyNumberFormat="1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5" fillId="0" borderId="28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65" fontId="5" fillId="0" borderId="29" xfId="2" applyNumberFormat="1" applyFont="1" applyBorder="1" applyAlignment="1">
      <alignment horizontal="center"/>
    </xf>
    <xf numFmtId="0" fontId="26" fillId="0" borderId="5" xfId="0" applyFont="1" applyBorder="1" applyAlignment="1">
      <alignment horizontal="center"/>
    </xf>
    <xf numFmtId="0" fontId="26" fillId="0" borderId="6" xfId="0" applyFont="1" applyBorder="1" applyAlignment="1">
      <alignment horizontal="center"/>
    </xf>
    <xf numFmtId="165" fontId="7" fillId="0" borderId="7" xfId="2" applyNumberFormat="1" applyFont="1" applyBorder="1" applyAlignment="1">
      <alignment horizontal="center"/>
    </xf>
    <xf numFmtId="0" fontId="5" fillId="0" borderId="30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/>
    </xf>
    <xf numFmtId="0" fontId="5" fillId="0" borderId="30" xfId="0" applyFont="1" applyBorder="1" applyAlignment="1">
      <alignment horizontal="center" vertical="center" wrapText="1"/>
    </xf>
    <xf numFmtId="9" fontId="8" fillId="0" borderId="0" xfId="2" applyFont="1" applyFill="1" applyBorder="1" applyAlignment="1">
      <alignment vertical="center"/>
    </xf>
    <xf numFmtId="9" fontId="8" fillId="0" borderId="3" xfId="2" applyFont="1" applyFill="1" applyBorder="1" applyAlignment="1">
      <alignment vertical="center"/>
    </xf>
    <xf numFmtId="1" fontId="7" fillId="0" borderId="4" xfId="0" applyNumberFormat="1" applyFont="1" applyBorder="1" applyAlignment="1">
      <alignment horizontal="center" vertical="center"/>
    </xf>
    <xf numFmtId="1" fontId="7" fillId="0" borderId="29" xfId="0" applyNumberFormat="1" applyFont="1" applyBorder="1" applyAlignment="1">
      <alignment horizontal="center" vertical="center"/>
    </xf>
    <xf numFmtId="0" fontId="8" fillId="0" borderId="29" xfId="0" applyFont="1" applyFill="1" applyBorder="1"/>
    <xf numFmtId="0" fontId="8" fillId="0" borderId="6" xfId="0" applyFont="1" applyFill="1" applyBorder="1" applyAlignment="1">
      <alignment vertical="center"/>
    </xf>
    <xf numFmtId="0" fontId="5" fillId="0" borderId="30" xfId="0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1" fontId="5" fillId="0" borderId="6" xfId="0" applyNumberFormat="1" applyFont="1" applyBorder="1" applyAlignment="1">
      <alignment horizontal="center" vertical="center"/>
    </xf>
    <xf numFmtId="0" fontId="9" fillId="0" borderId="7" xfId="0" applyFont="1" applyFill="1" applyBorder="1" applyAlignment="1">
      <alignment vertical="center"/>
    </xf>
    <xf numFmtId="1" fontId="7" fillId="0" borderId="3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center" vertical="center"/>
    </xf>
    <xf numFmtId="1" fontId="5" fillId="0" borderId="6" xfId="0" applyNumberFormat="1" applyFont="1" applyFill="1" applyBorder="1" applyAlignment="1">
      <alignment horizontal="center" vertical="center"/>
    </xf>
    <xf numFmtId="1" fontId="8" fillId="0" borderId="3" xfId="1" applyNumberFormat="1" applyFont="1" applyFill="1" applyBorder="1" applyAlignment="1">
      <alignment horizontal="center" vertical="center"/>
    </xf>
    <xf numFmtId="1" fontId="8" fillId="0" borderId="0" xfId="1" applyNumberFormat="1" applyFont="1" applyFill="1" applyBorder="1" applyAlignment="1">
      <alignment horizontal="center" vertical="center"/>
    </xf>
    <xf numFmtId="1" fontId="9" fillId="0" borderId="6" xfId="1" applyNumberFormat="1" applyFont="1" applyFill="1" applyBorder="1" applyAlignment="1">
      <alignment horizontal="center" vertical="center"/>
    </xf>
    <xf numFmtId="1" fontId="7" fillId="0" borderId="3" xfId="0" applyNumberFormat="1" applyFont="1" applyBorder="1" applyAlignment="1">
      <alignment horizontal="center"/>
    </xf>
    <xf numFmtId="1" fontId="7" fillId="0" borderId="0" xfId="0" applyNumberFormat="1" applyFont="1" applyBorder="1" applyAlignment="1">
      <alignment horizontal="center"/>
    </xf>
    <xf numFmtId="1" fontId="9" fillId="0" borderId="6" xfId="0" applyNumberFormat="1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0" fillId="0" borderId="3" xfId="2" applyNumberFormat="1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0" fillId="0" borderId="0" xfId="2" applyNumberFormat="1" applyFont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4" fontId="7" fillId="0" borderId="29" xfId="0" applyNumberFormat="1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" fontId="2" fillId="0" borderId="0" xfId="1" applyNumberFormat="1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0" fontId="16" fillId="0" borderId="0" xfId="0" applyFont="1" applyBorder="1"/>
    <xf numFmtId="0" fontId="16" fillId="0" borderId="0" xfId="0" applyFont="1" applyBorder="1" applyAlignment="1">
      <alignment horizontal="center"/>
    </xf>
    <xf numFmtId="1" fontId="5" fillId="0" borderId="24" xfId="0" applyNumberFormat="1" applyFont="1" applyFill="1" applyBorder="1" applyAlignment="1">
      <alignment horizontal="center" vertical="center" wrapText="1"/>
    </xf>
    <xf numFmtId="1" fontId="0" fillId="0" borderId="2" xfId="0" applyNumberFormat="1" applyBorder="1" applyAlignment="1">
      <alignment horizontal="center" vertical="center"/>
    </xf>
    <xf numFmtId="1" fontId="0" fillId="0" borderId="28" xfId="0" applyNumberFormat="1" applyBorder="1" applyAlignment="1">
      <alignment horizontal="center" vertical="center"/>
    </xf>
    <xf numFmtId="1" fontId="2" fillId="0" borderId="28" xfId="0" applyNumberFormat="1" applyFont="1" applyBorder="1" applyAlignment="1">
      <alignment horizontal="center" vertical="center"/>
    </xf>
    <xf numFmtId="1" fontId="0" fillId="0" borderId="29" xfId="0" applyNumberFormat="1" applyBorder="1" applyAlignment="1">
      <alignment horizontal="center" vertical="center"/>
    </xf>
    <xf numFmtId="1" fontId="2" fillId="0" borderId="29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1" fontId="26" fillId="0" borderId="6" xfId="0" applyNumberFormat="1" applyFon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9" fontId="0" fillId="0" borderId="3" xfId="2" applyFont="1" applyBorder="1" applyAlignment="1">
      <alignment horizontal="center" vertical="center"/>
    </xf>
    <xf numFmtId="9" fontId="0" fillId="0" borderId="0" xfId="2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8" fillId="0" borderId="0" xfId="0" applyFont="1"/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right" wrapText="1"/>
    </xf>
    <xf numFmtId="0" fontId="18" fillId="0" borderId="0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right" vertical="top" wrapText="1"/>
    </xf>
    <xf numFmtId="0" fontId="19" fillId="0" borderId="15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left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wrapText="1"/>
    </xf>
    <xf numFmtId="0" fontId="10" fillId="0" borderId="21" xfId="0" applyFont="1" applyBorder="1" applyAlignment="1">
      <alignment horizontal="left" wrapText="1"/>
    </xf>
    <xf numFmtId="0" fontId="10" fillId="0" borderId="22" xfId="0" applyFont="1" applyBorder="1" applyAlignment="1">
      <alignment horizontal="left" wrapText="1"/>
    </xf>
    <xf numFmtId="0" fontId="10" fillId="0" borderId="23" xfId="0" applyFont="1" applyBorder="1" applyAlignment="1">
      <alignment horizontal="left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</cellXfs>
  <cellStyles count="147">
    <cellStyle name="Comma" xfId="1" builtinId="3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Normal" xfId="0" builtinId="0"/>
    <cellStyle name="Percent" xfId="2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theme" Target="theme/theme1.xml"/><Relationship Id="rId17" Type="http://schemas.openxmlformats.org/officeDocument/2006/relationships/styles" Target="styles.xml"/><Relationship Id="rId18" Type="http://schemas.openxmlformats.org/officeDocument/2006/relationships/sharedStrings" Target="sharedStrings.xml"/><Relationship Id="rId1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152400</xdr:colOff>
      <xdr:row>40</xdr:row>
      <xdr:rowOff>127000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407400" cy="7747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406400</xdr:colOff>
      <xdr:row>44</xdr:row>
      <xdr:rowOff>177800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661400" cy="8559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800000"/>
  </sheetPr>
  <dimension ref="A1:I30"/>
  <sheetViews>
    <sheetView workbookViewId="0">
      <selection activeCell="D17" sqref="D17"/>
    </sheetView>
  </sheetViews>
  <sheetFormatPr baseColWidth="10" defaultRowHeight="15" x14ac:dyDescent="0"/>
  <cols>
    <col min="1" max="1" width="21.83203125" customWidth="1"/>
    <col min="2" max="2" width="18.6640625" customWidth="1"/>
    <col min="3" max="3" width="17.5" customWidth="1"/>
    <col min="4" max="4" width="18.5" style="35" customWidth="1"/>
    <col min="5" max="5" width="21" style="35" customWidth="1"/>
    <col min="6" max="6" width="22.83203125" customWidth="1"/>
    <col min="7" max="7" width="21.33203125" customWidth="1"/>
    <col min="8" max="8" width="10.83203125" customWidth="1"/>
  </cols>
  <sheetData>
    <row r="1" spans="1:9" s="6" customFormat="1" ht="58" customHeight="1" thickBot="1">
      <c r="A1" s="140" t="s">
        <v>59</v>
      </c>
      <c r="B1" s="141"/>
      <c r="C1" s="141"/>
      <c r="D1" s="141"/>
      <c r="E1" s="141"/>
      <c r="F1" s="141"/>
      <c r="G1" s="142"/>
    </row>
    <row r="2" spans="1:9" s="6" customFormat="1" ht="35" customHeight="1" thickBot="1">
      <c r="A2" s="80" t="s">
        <v>0</v>
      </c>
      <c r="B2" s="80" t="s">
        <v>1</v>
      </c>
      <c r="C2" s="81" t="s">
        <v>3</v>
      </c>
      <c r="D2" s="80" t="s">
        <v>4</v>
      </c>
      <c r="E2" s="82" t="s">
        <v>2</v>
      </c>
      <c r="F2" s="90" t="s">
        <v>38</v>
      </c>
      <c r="G2" s="83" t="s">
        <v>40</v>
      </c>
      <c r="I2" s="29"/>
    </row>
    <row r="3" spans="1:9" s="6" customFormat="1">
      <c r="A3" s="59">
        <v>1</v>
      </c>
      <c r="B3" s="95">
        <v>76891.485907786846</v>
      </c>
      <c r="C3" s="60">
        <v>1.9895567809394998</v>
      </c>
      <c r="D3" s="98">
        <f t="shared" ref="D3:D13" si="0">C3*B3</f>
        <v>152979.9771843513</v>
      </c>
      <c r="E3" s="85">
        <f t="shared" ref="E3:E12" si="1">D3/D$13</f>
        <v>6.2334875398791546E-2</v>
      </c>
      <c r="F3" s="92" t="s">
        <v>41</v>
      </c>
      <c r="G3" s="86">
        <v>1</v>
      </c>
    </row>
    <row r="4" spans="1:9" s="6" customFormat="1">
      <c r="A4" s="61">
        <v>3600</v>
      </c>
      <c r="B4" s="96">
        <v>147845.94470806312</v>
      </c>
      <c r="C4" s="62">
        <v>2.3667329518553086</v>
      </c>
      <c r="D4" s="99">
        <f t="shared" si="0"/>
        <v>349911.869138751</v>
      </c>
      <c r="E4" s="84">
        <f t="shared" si="1"/>
        <v>0.1425788731621897</v>
      </c>
      <c r="F4" s="91">
        <f>E3</f>
        <v>6.2334875398791546E-2</v>
      </c>
      <c r="G4" s="87">
        <f t="shared" ref="G4:G11" si="2">A4/C4</f>
        <v>1521.084158302659</v>
      </c>
    </row>
    <row r="5" spans="1:9" s="6" customFormat="1">
      <c r="A5" s="61">
        <v>6000</v>
      </c>
      <c r="B5" s="96">
        <v>123530.67013390546</v>
      </c>
      <c r="C5" s="62">
        <v>2.5980328665101591</v>
      </c>
      <c r="D5" s="99">
        <f t="shared" si="0"/>
        <v>320936.74102991127</v>
      </c>
      <c r="E5" s="84">
        <f t="shared" si="1"/>
        <v>0.13077235420741171</v>
      </c>
      <c r="F5" s="91">
        <f>E4+F4</f>
        <v>0.20491374856098124</v>
      </c>
      <c r="G5" s="87">
        <f t="shared" si="2"/>
        <v>2309.4396061507787</v>
      </c>
    </row>
    <row r="6" spans="1:9" s="6" customFormat="1">
      <c r="A6" s="61">
        <v>7800</v>
      </c>
      <c r="B6" s="96">
        <v>87882.653372253262</v>
      </c>
      <c r="C6" s="62">
        <v>2.7462678075645162</v>
      </c>
      <c r="D6" s="99">
        <f t="shared" si="0"/>
        <v>241349.3017995703</v>
      </c>
      <c r="E6" s="84">
        <f t="shared" si="1"/>
        <v>9.8342795783868689E-2</v>
      </c>
      <c r="F6" s="91">
        <f t="shared" ref="F6:F13" si="3">E5+F5</f>
        <v>0.33568610276839295</v>
      </c>
      <c r="G6" s="87">
        <f t="shared" si="2"/>
        <v>2840.2182695056626</v>
      </c>
    </row>
    <row r="7" spans="1:9" s="6" customFormat="1">
      <c r="A7" s="61">
        <v>9600</v>
      </c>
      <c r="B7" s="96">
        <v>103760.06372716397</v>
      </c>
      <c r="C7" s="62">
        <v>2.7749421742482654</v>
      </c>
      <c r="D7" s="99">
        <f t="shared" si="0"/>
        <v>287928.17683919496</v>
      </c>
      <c r="E7" s="84">
        <f t="shared" si="1"/>
        <v>0.11732232778047752</v>
      </c>
      <c r="F7" s="91">
        <f t="shared" si="3"/>
        <v>0.43402889855226162</v>
      </c>
      <c r="G7" s="87">
        <f t="shared" si="2"/>
        <v>3459.5315495540549</v>
      </c>
    </row>
    <row r="8" spans="1:9" s="6" customFormat="1">
      <c r="A8" s="61">
        <v>12000</v>
      </c>
      <c r="B8" s="96">
        <v>79460.944574972018</v>
      </c>
      <c r="C8" s="62">
        <v>2.9127004102589917</v>
      </c>
      <c r="D8" s="99">
        <f t="shared" si="0"/>
        <v>231445.92586308799</v>
      </c>
      <c r="E8" s="84">
        <f t="shared" si="1"/>
        <v>9.4307459157532969E-2</v>
      </c>
      <c r="F8" s="91">
        <f t="shared" si="3"/>
        <v>0.55135122633273914</v>
      </c>
      <c r="G8" s="87">
        <f t="shared" si="2"/>
        <v>4119.8881827097975</v>
      </c>
    </row>
    <row r="9" spans="1:9" s="6" customFormat="1">
      <c r="A9" s="61">
        <v>14400</v>
      </c>
      <c r="B9" s="96">
        <v>103491.89672100452</v>
      </c>
      <c r="C9" s="62">
        <v>3.2177828452165844</v>
      </c>
      <c r="D9" s="99">
        <f t="shared" si="0"/>
        <v>333014.44988777483</v>
      </c>
      <c r="E9" s="84">
        <f t="shared" si="1"/>
        <v>0.13569366803301489</v>
      </c>
      <c r="F9" s="91">
        <f t="shared" si="3"/>
        <v>0.64565868549027217</v>
      </c>
      <c r="G9" s="87">
        <f t="shared" si="2"/>
        <v>4475.1310739960009</v>
      </c>
    </row>
    <row r="10" spans="1:9" s="6" customFormat="1">
      <c r="A10" s="61">
        <v>19200</v>
      </c>
      <c r="B10" s="96">
        <v>70271.929009891843</v>
      </c>
      <c r="C10" s="62">
        <v>3.5320326730418947</v>
      </c>
      <c r="D10" s="99">
        <f t="shared" si="0"/>
        <v>248202.74926061856</v>
      </c>
      <c r="E10" s="84">
        <f t="shared" si="1"/>
        <v>0.10113537558025466</v>
      </c>
      <c r="F10" s="91">
        <f t="shared" si="3"/>
        <v>0.78135235352328702</v>
      </c>
      <c r="G10" s="87">
        <f t="shared" si="2"/>
        <v>5435.9633042308105</v>
      </c>
    </row>
    <row r="11" spans="1:9" s="6" customFormat="1">
      <c r="A11" s="61">
        <v>28800</v>
      </c>
      <c r="B11" s="96">
        <v>63691.854629401481</v>
      </c>
      <c r="C11" s="62">
        <v>3.4887269986811531</v>
      </c>
      <c r="D11" s="99">
        <f t="shared" si="0"/>
        <v>222203.49284166814</v>
      </c>
      <c r="E11" s="84">
        <f t="shared" si="1"/>
        <v>9.0541437476946554E-2</v>
      </c>
      <c r="F11" s="91">
        <f t="shared" si="3"/>
        <v>0.88248772910354167</v>
      </c>
      <c r="G11" s="87">
        <f t="shared" si="2"/>
        <v>8255.1601231300974</v>
      </c>
    </row>
    <row r="12" spans="1:9" s="6" customFormat="1">
      <c r="A12" s="63" t="s">
        <v>5</v>
      </c>
      <c r="B12" s="96">
        <v>25527.227188067915</v>
      </c>
      <c r="C12" s="62">
        <v>2.5929248609261144</v>
      </c>
      <c r="D12" s="99">
        <f t="shared" si="0"/>
        <v>66190.182006450326</v>
      </c>
      <c r="E12" s="84">
        <f t="shared" si="1"/>
        <v>2.6970567154833317E-2</v>
      </c>
      <c r="F12" s="91">
        <f t="shared" si="3"/>
        <v>0.97302916658048821</v>
      </c>
      <c r="G12" s="88"/>
    </row>
    <row r="13" spans="1:9" s="7" customFormat="1" ht="16" thickBot="1">
      <c r="A13" s="57" t="s">
        <v>6</v>
      </c>
      <c r="B13" s="97">
        <v>882354.66997251043</v>
      </c>
      <c r="C13" s="58">
        <v>2.7813798723192544</v>
      </c>
      <c r="D13" s="100">
        <f t="shared" si="0"/>
        <v>2454163.519308439</v>
      </c>
      <c r="E13" s="89" t="s">
        <v>7</v>
      </c>
      <c r="F13" s="93">
        <f t="shared" si="3"/>
        <v>0.99999973373532158</v>
      </c>
      <c r="G13" s="94"/>
    </row>
    <row r="14" spans="1:9" s="6" customFormat="1">
      <c r="A14" s="8"/>
      <c r="B14" s="8"/>
      <c r="C14" s="8"/>
      <c r="D14" s="36"/>
      <c r="E14" s="36"/>
      <c r="F14" s="9" t="s">
        <v>7</v>
      </c>
    </row>
    <row r="15" spans="1:9" s="6" customFormat="1">
      <c r="A15" s="10" t="s">
        <v>8</v>
      </c>
      <c r="B15" s="10"/>
      <c r="C15" s="10"/>
      <c r="D15" s="5"/>
      <c r="E15" s="5"/>
    </row>
    <row r="16" spans="1:9" s="6" customFormat="1">
      <c r="A16" s="6" t="s">
        <v>9</v>
      </c>
      <c r="D16" s="5"/>
      <c r="E16" s="5"/>
    </row>
    <row r="17" spans="1:9" s="6" customFormat="1">
      <c r="A17" s="6" t="s">
        <v>10</v>
      </c>
      <c r="D17" s="5"/>
      <c r="E17" s="5"/>
    </row>
    <row r="18" spans="1:9">
      <c r="A18" t="s">
        <v>11</v>
      </c>
    </row>
    <row r="19" spans="1:9">
      <c r="A19" t="s">
        <v>60</v>
      </c>
    </row>
    <row r="20" spans="1:9">
      <c r="H20" s="28"/>
      <c r="I20" s="28"/>
    </row>
    <row r="21" spans="1:9">
      <c r="A21" s="32"/>
    </row>
    <row r="22" spans="1:9">
      <c r="A22" s="33"/>
    </row>
    <row r="23" spans="1:9">
      <c r="A23" s="33"/>
    </row>
    <row r="24" spans="1:9">
      <c r="A24" s="33"/>
    </row>
    <row r="25" spans="1:9">
      <c r="A25" s="33"/>
    </row>
    <row r="26" spans="1:9">
      <c r="A26" s="33"/>
    </row>
    <row r="27" spans="1:9">
      <c r="A27" s="33"/>
    </row>
    <row r="28" spans="1:9">
      <c r="A28" s="33"/>
    </row>
    <row r="29" spans="1:9">
      <c r="A29" s="33"/>
    </row>
    <row r="30" spans="1:9">
      <c r="A30" s="34"/>
    </row>
  </sheetData>
  <mergeCells count="1">
    <mergeCell ref="A1:G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A3" sqref="A3"/>
    </sheetView>
  </sheetViews>
  <sheetFormatPr baseColWidth="10" defaultRowHeight="15" x14ac:dyDescent="0"/>
  <sheetData>
    <row r="1" spans="1:5">
      <c r="A1" s="31" t="s">
        <v>42</v>
      </c>
      <c r="B1" s="31" t="s">
        <v>43</v>
      </c>
      <c r="C1" s="37" t="s">
        <v>44</v>
      </c>
      <c r="D1" t="s">
        <v>38</v>
      </c>
      <c r="E1" t="s">
        <v>53</v>
      </c>
    </row>
    <row r="2" spans="1:5">
      <c r="A2">
        <v>20073</v>
      </c>
      <c r="B2" t="s">
        <v>45</v>
      </c>
      <c r="C2">
        <v>1</v>
      </c>
      <c r="D2">
        <v>0</v>
      </c>
    </row>
    <row r="3" spans="1:5">
      <c r="A3" t="s">
        <v>7</v>
      </c>
      <c r="C3">
        <v>547.23248967260622</v>
      </c>
      <c r="D3">
        <v>5.4139800415494738E-2</v>
      </c>
    </row>
    <row r="4" spans="1:5">
      <c r="A4" t="s">
        <v>7</v>
      </c>
      <c r="C4">
        <v>1094.4649793452124</v>
      </c>
      <c r="D4">
        <v>0.12370791658163686</v>
      </c>
    </row>
    <row r="5" spans="1:5">
      <c r="A5" t="s">
        <v>7</v>
      </c>
      <c r="C5">
        <v>1824.1082989086872</v>
      </c>
      <c r="D5">
        <v>0.29570600515375717</v>
      </c>
    </row>
    <row r="6" spans="1:5">
      <c r="A6" t="s">
        <v>7</v>
      </c>
      <c r="C6">
        <v>2371.3407885812935</v>
      </c>
      <c r="D6">
        <v>0.44389743693745654</v>
      </c>
    </row>
    <row r="7" spans="1:5">
      <c r="A7" t="s">
        <v>46</v>
      </c>
      <c r="C7">
        <v>2918.5732782538998</v>
      </c>
      <c r="D7">
        <v>0.52478328489274839</v>
      </c>
    </row>
    <row r="8" spans="1:5">
      <c r="A8" t="s">
        <v>7</v>
      </c>
      <c r="C8">
        <v>3648.2165978173743</v>
      </c>
      <c r="D8">
        <v>0.61807440118944557</v>
      </c>
    </row>
    <row r="9" spans="1:5">
      <c r="A9" t="s">
        <v>7</v>
      </c>
      <c r="C9">
        <v>4377.8599173808498</v>
      </c>
      <c r="D9">
        <v>0.71498810427675652</v>
      </c>
    </row>
    <row r="10" spans="1:5">
      <c r="A10" t="s">
        <v>7</v>
      </c>
      <c r="C10">
        <v>5837.1465565077997</v>
      </c>
      <c r="D10">
        <v>0.82121684946491424</v>
      </c>
      <c r="E10" t="s">
        <v>7</v>
      </c>
    </row>
    <row r="11" spans="1:5">
      <c r="C11">
        <v>8755.7198347616995</v>
      </c>
      <c r="D11">
        <v>0.91132901276271039</v>
      </c>
      <c r="E11" t="s">
        <v>7</v>
      </c>
    </row>
    <row r="12" spans="1:5" ht="17">
      <c r="C12" s="31">
        <v>11674.293110000001</v>
      </c>
      <c r="D12" s="31">
        <v>0.96456253300000006</v>
      </c>
      <c r="E12" s="54" t="s">
        <v>7</v>
      </c>
    </row>
    <row r="13" spans="1:5" ht="17">
      <c r="C13" s="31">
        <v>18241.082989999999</v>
      </c>
      <c r="D13" s="31">
        <v>0.9874984</v>
      </c>
      <c r="E13" s="54" t="s">
        <v>7</v>
      </c>
    </row>
    <row r="14" spans="1:5" ht="17">
      <c r="C14" s="31">
        <v>29185.732779999998</v>
      </c>
      <c r="D14" s="31">
        <v>0.99780844899999999</v>
      </c>
      <c r="E14" s="54">
        <v>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800000"/>
  </sheetPr>
  <dimension ref="A1:F42"/>
  <sheetViews>
    <sheetView tabSelected="1" topLeftCell="A6" workbookViewId="0">
      <selection activeCell="F26" sqref="F26"/>
    </sheetView>
  </sheetViews>
  <sheetFormatPr baseColWidth="10" defaultRowHeight="15" x14ac:dyDescent="0"/>
  <cols>
    <col min="1" max="1" width="29.1640625" customWidth="1"/>
    <col min="2" max="2" width="18.6640625" customWidth="1"/>
    <col min="3" max="3" width="16.5" customWidth="1"/>
    <col min="4" max="4" width="8.33203125" customWidth="1"/>
    <col min="5" max="5" width="8.6640625" customWidth="1"/>
    <col min="6" max="6" width="28.1640625" customWidth="1"/>
  </cols>
  <sheetData>
    <row r="1" spans="1:5" ht="69" customHeight="1" thickBot="1">
      <c r="A1" s="140" t="s">
        <v>62</v>
      </c>
      <c r="B1" s="141"/>
      <c r="C1" s="142"/>
      <c r="D1" s="30"/>
      <c r="E1" s="30"/>
    </row>
    <row r="2" spans="1:5" ht="42" customHeight="1" thickBot="1">
      <c r="A2" s="65" t="s">
        <v>55</v>
      </c>
      <c r="B2" s="65" t="s">
        <v>1</v>
      </c>
      <c r="C2" s="64" t="s">
        <v>2</v>
      </c>
    </row>
    <row r="3" spans="1:5">
      <c r="A3" s="67">
        <v>1</v>
      </c>
      <c r="B3" s="101">
        <v>11136</v>
      </c>
      <c r="C3" s="69">
        <f>B3/B$18</f>
        <v>1.2529083765745738E-2</v>
      </c>
    </row>
    <row r="4" spans="1:5">
      <c r="A4" s="70">
        <v>150</v>
      </c>
      <c r="B4" s="102">
        <v>39853</v>
      </c>
      <c r="C4" s="72">
        <f t="shared" ref="C4:C18" si="0">B4/B$18</f>
        <v>4.4838503530555393E-2</v>
      </c>
    </row>
    <row r="5" spans="1:5">
      <c r="A5" s="70">
        <v>300</v>
      </c>
      <c r="B5" s="102">
        <v>102615</v>
      </c>
      <c r="C5" s="72">
        <f t="shared" si="0"/>
        <v>0.11545186158602719</v>
      </c>
    </row>
    <row r="6" spans="1:5">
      <c r="A6" s="70">
        <v>500</v>
      </c>
      <c r="B6" s="102">
        <v>115397</v>
      </c>
      <c r="C6" s="72">
        <f t="shared" si="0"/>
        <v>0.12983285554200438</v>
      </c>
    </row>
    <row r="7" spans="1:5">
      <c r="A7" s="70">
        <v>650</v>
      </c>
      <c r="B7" s="102">
        <v>66932</v>
      </c>
      <c r="C7" s="72">
        <f t="shared" si="0"/>
        <v>7.5305013883700936E-2</v>
      </c>
    </row>
    <row r="8" spans="1:5">
      <c r="A8" s="70">
        <v>800</v>
      </c>
      <c r="B8" s="102">
        <v>83097</v>
      </c>
      <c r="C8" s="72">
        <f t="shared" si="0"/>
        <v>9.3492212076344602E-2</v>
      </c>
    </row>
    <row r="9" spans="1:5">
      <c r="A9" s="70">
        <v>1000</v>
      </c>
      <c r="B9" s="102">
        <v>82726</v>
      </c>
      <c r="C9" s="72">
        <f t="shared" si="0"/>
        <v>9.3074800970283936E-2</v>
      </c>
    </row>
    <row r="10" spans="1:5">
      <c r="A10" s="70">
        <v>1200</v>
      </c>
      <c r="B10" s="102">
        <v>96076</v>
      </c>
      <c r="C10" s="72">
        <f t="shared" si="0"/>
        <v>0.10809485020454269</v>
      </c>
    </row>
    <row r="11" spans="1:5">
      <c r="A11" s="70">
        <f>19200/12</f>
        <v>1600</v>
      </c>
      <c r="B11" s="102">
        <v>84331</v>
      </c>
      <c r="C11" s="72">
        <f t="shared" si="0"/>
        <v>9.4880582170357733E-2</v>
      </c>
    </row>
    <row r="12" spans="1:5">
      <c r="A12" s="73">
        <v>2400</v>
      </c>
      <c r="B12" s="102">
        <v>55084</v>
      </c>
      <c r="C12" s="72">
        <f t="shared" si="0"/>
        <v>6.19748608254614E-2</v>
      </c>
    </row>
    <row r="13" spans="1:5">
      <c r="A13" s="73">
        <v>3200</v>
      </c>
      <c r="B13" s="102">
        <v>23202</v>
      </c>
      <c r="C13" s="72">
        <f t="shared" si="0"/>
        <v>2.6104508039945455E-2</v>
      </c>
    </row>
    <row r="14" spans="1:5">
      <c r="A14" s="73">
        <v>5000</v>
      </c>
      <c r="B14" s="102">
        <v>12185</v>
      </c>
      <c r="C14" s="72">
        <f t="shared" si="0"/>
        <v>1.3709310855388991E-2</v>
      </c>
    </row>
    <row r="15" spans="1:5">
      <c r="A15" s="70">
        <v>8000</v>
      </c>
      <c r="B15" s="102">
        <v>3186</v>
      </c>
      <c r="C15" s="72">
        <f t="shared" si="0"/>
        <v>3.5845600644455744E-3</v>
      </c>
    </row>
    <row r="16" spans="1:5" s="52" customFormat="1">
      <c r="A16" s="74" t="s">
        <v>56</v>
      </c>
      <c r="B16" s="102">
        <v>14325</v>
      </c>
      <c r="C16" s="76">
        <f t="shared" si="0"/>
        <v>1.6117019122154068E-2</v>
      </c>
    </row>
    <row r="17" spans="1:6" s="52" customFormat="1">
      <c r="A17" s="74" t="s">
        <v>5</v>
      </c>
      <c r="B17" s="102">
        <v>98667</v>
      </c>
      <c r="C17" s="76">
        <f t="shared" si="0"/>
        <v>0.1110099773630419</v>
      </c>
    </row>
    <row r="18" spans="1:6" ht="16" thickBot="1">
      <c r="A18" s="77" t="s">
        <v>24</v>
      </c>
      <c r="B18" s="103">
        <f>SUM(B3:B17)</f>
        <v>888812</v>
      </c>
      <c r="C18" s="79">
        <f t="shared" si="0"/>
        <v>1</v>
      </c>
    </row>
    <row r="19" spans="1:6">
      <c r="A19" s="124"/>
      <c r="B19" s="125"/>
      <c r="C19" s="66"/>
    </row>
    <row r="20" spans="1:6" s="28" customFormat="1">
      <c r="A20" s="66" t="s">
        <v>57</v>
      </c>
      <c r="B20" s="66"/>
      <c r="C20" s="66"/>
    </row>
    <row r="21" spans="1:6">
      <c r="A21" s="1" t="s">
        <v>10</v>
      </c>
      <c r="B21" s="1"/>
      <c r="C21" s="1"/>
    </row>
    <row r="23" spans="1:6" ht="16" thickBot="1"/>
    <row r="24" spans="1:6" ht="38" customHeight="1" thickBot="1">
      <c r="A24" s="65" t="s">
        <v>0</v>
      </c>
      <c r="B24" s="65" t="s">
        <v>1</v>
      </c>
      <c r="C24" s="55" t="s">
        <v>4</v>
      </c>
      <c r="D24" s="56" t="s">
        <v>2</v>
      </c>
      <c r="E24" s="56" t="s">
        <v>38</v>
      </c>
      <c r="F24" s="65" t="s">
        <v>40</v>
      </c>
    </row>
    <row r="25" spans="1:6">
      <c r="A25" s="104">
        <v>1</v>
      </c>
      <c r="B25" s="105">
        <f>B3+B16</f>
        <v>25461</v>
      </c>
      <c r="C25" s="121">
        <f t="shared" ref="C25:C37" si="1">B25*B$39</f>
        <v>79661.066089135536</v>
      </c>
      <c r="D25" s="106">
        <f t="shared" ref="D25:D37" si="2">C25/B$40</f>
        <v>3.2223199539325058E-2</v>
      </c>
      <c r="E25" s="105">
        <v>0</v>
      </c>
      <c r="F25" s="107">
        <v>1</v>
      </c>
    </row>
    <row r="26" spans="1:6">
      <c r="A26" s="73">
        <f t="shared" ref="A26:A37" si="3">A4*12</f>
        <v>1800</v>
      </c>
      <c r="B26" s="108">
        <f t="shared" ref="B26:B37" si="4">B4</f>
        <v>39853</v>
      </c>
      <c r="C26" s="122">
        <f t="shared" si="1"/>
        <v>124690.01480108082</v>
      </c>
      <c r="D26" s="109">
        <f t="shared" si="2"/>
        <v>5.043757791291472E-2</v>
      </c>
      <c r="E26" s="110">
        <f>D25</f>
        <v>3.2223199539325058E-2</v>
      </c>
      <c r="F26" s="111">
        <f t="shared" ref="F26:F37" si="5">A26/B$39</f>
        <v>575.30990043140321</v>
      </c>
    </row>
    <row r="27" spans="1:6">
      <c r="A27" s="73">
        <f t="shared" si="3"/>
        <v>3600</v>
      </c>
      <c r="B27" s="108">
        <f t="shared" si="4"/>
        <v>102615</v>
      </c>
      <c r="C27" s="122">
        <f t="shared" si="1"/>
        <v>321056.52946611063</v>
      </c>
      <c r="D27" s="109">
        <f t="shared" si="2"/>
        <v>0.12986856842731398</v>
      </c>
      <c r="E27" s="110">
        <f>D26+E26</f>
        <v>8.2660777452239778E-2</v>
      </c>
      <c r="F27" s="111">
        <f t="shared" si="5"/>
        <v>1150.6198008628064</v>
      </c>
    </row>
    <row r="28" spans="1:6">
      <c r="A28" s="73">
        <f t="shared" si="3"/>
        <v>6000</v>
      </c>
      <c r="B28" s="108">
        <f t="shared" si="4"/>
        <v>115397</v>
      </c>
      <c r="C28" s="122">
        <f t="shared" si="1"/>
        <v>361048.19305950176</v>
      </c>
      <c r="D28" s="109">
        <f t="shared" si="2"/>
        <v>0.14604534610736006</v>
      </c>
      <c r="E28" s="110">
        <f t="shared" ref="E28:E37" si="6">D27+E27</f>
        <v>0.21252934587955374</v>
      </c>
      <c r="F28" s="111">
        <f t="shared" si="5"/>
        <v>1917.6996681046776</v>
      </c>
    </row>
    <row r="29" spans="1:6">
      <c r="A29" s="73">
        <f t="shared" si="3"/>
        <v>7800</v>
      </c>
      <c r="B29" s="108">
        <f t="shared" si="4"/>
        <v>66932</v>
      </c>
      <c r="C29" s="122">
        <f t="shared" si="1"/>
        <v>209413.39599693727</v>
      </c>
      <c r="D29" s="109">
        <f t="shared" si="2"/>
        <v>8.4708502869726435E-2</v>
      </c>
      <c r="E29" s="110">
        <f t="shared" si="6"/>
        <v>0.35857469198691383</v>
      </c>
      <c r="F29" s="111">
        <f t="shared" si="5"/>
        <v>2493.0095685360807</v>
      </c>
    </row>
    <row r="30" spans="1:6">
      <c r="A30" s="73">
        <f t="shared" si="3"/>
        <v>9600</v>
      </c>
      <c r="B30" s="108">
        <f t="shared" si="4"/>
        <v>83097</v>
      </c>
      <c r="C30" s="122">
        <f t="shared" si="1"/>
        <v>259989.61583633383</v>
      </c>
      <c r="D30" s="109">
        <f t="shared" si="2"/>
        <v>0.10516677318719982</v>
      </c>
      <c r="E30" s="110">
        <f t="shared" si="6"/>
        <v>0.44328319485664025</v>
      </c>
      <c r="F30" s="111">
        <f t="shared" si="5"/>
        <v>3068.3194689674838</v>
      </c>
    </row>
    <row r="31" spans="1:6">
      <c r="A31" s="73">
        <f t="shared" si="3"/>
        <v>12000</v>
      </c>
      <c r="B31" s="108">
        <f t="shared" si="4"/>
        <v>82726</v>
      </c>
      <c r="C31" s="122">
        <f t="shared" si="1"/>
        <v>258828.85013510179</v>
      </c>
      <c r="D31" s="109">
        <f t="shared" si="2"/>
        <v>0.10469723911433977</v>
      </c>
      <c r="E31" s="110">
        <f t="shared" si="6"/>
        <v>0.54844996804384005</v>
      </c>
      <c r="F31" s="111">
        <f t="shared" si="5"/>
        <v>3835.3993362093552</v>
      </c>
    </row>
    <row r="32" spans="1:6">
      <c r="A32" s="73">
        <f t="shared" si="3"/>
        <v>14400</v>
      </c>
      <c r="B32" s="108">
        <f t="shared" si="4"/>
        <v>96076</v>
      </c>
      <c r="C32" s="122">
        <f t="shared" si="1"/>
        <v>300597.64288833062</v>
      </c>
      <c r="D32" s="109">
        <f t="shared" si="2"/>
        <v>0.12159287219434407</v>
      </c>
      <c r="E32" s="110">
        <f t="shared" si="6"/>
        <v>0.65314720715817987</v>
      </c>
      <c r="F32" s="111">
        <f t="shared" si="5"/>
        <v>4602.4792034512257</v>
      </c>
    </row>
    <row r="33" spans="1:6">
      <c r="A33" s="73">
        <f t="shared" si="3"/>
        <v>19200</v>
      </c>
      <c r="B33" s="108">
        <f t="shared" si="4"/>
        <v>84331</v>
      </c>
      <c r="C33" s="122">
        <f t="shared" si="1"/>
        <v>263850.49151105178</v>
      </c>
      <c r="D33" s="109">
        <f t="shared" si="2"/>
        <v>0.10672851185541894</v>
      </c>
      <c r="E33" s="110">
        <f t="shared" si="6"/>
        <v>0.77474007935252398</v>
      </c>
      <c r="F33" s="111">
        <f t="shared" si="5"/>
        <v>6136.6389379349675</v>
      </c>
    </row>
    <row r="34" spans="1:6">
      <c r="A34" s="73">
        <f t="shared" si="3"/>
        <v>28800</v>
      </c>
      <c r="B34" s="108">
        <f t="shared" si="4"/>
        <v>55084</v>
      </c>
      <c r="C34" s="122">
        <f t="shared" si="1"/>
        <v>172343.98352201178</v>
      </c>
      <c r="D34" s="109">
        <f t="shared" si="2"/>
        <v>6.971378671003424E-2</v>
      </c>
      <c r="E34" s="110">
        <f t="shared" si="6"/>
        <v>0.88146859120794296</v>
      </c>
      <c r="F34" s="111">
        <f t="shared" si="5"/>
        <v>9204.9584069024513</v>
      </c>
    </row>
    <row r="35" spans="1:6">
      <c r="A35" s="73">
        <f t="shared" si="3"/>
        <v>38400</v>
      </c>
      <c r="B35" s="108">
        <f t="shared" si="4"/>
        <v>23202</v>
      </c>
      <c r="C35" s="122">
        <f t="shared" si="1"/>
        <v>72593.223180555462</v>
      </c>
      <c r="D35" s="109">
        <f t="shared" si="2"/>
        <v>2.9364230615899611E-2</v>
      </c>
      <c r="E35" s="110">
        <f t="shared" si="6"/>
        <v>0.95118237791797722</v>
      </c>
      <c r="F35" s="111">
        <f t="shared" si="5"/>
        <v>12273.277875869935</v>
      </c>
    </row>
    <row r="36" spans="1:6">
      <c r="A36" s="73">
        <f t="shared" si="3"/>
        <v>60000</v>
      </c>
      <c r="B36" s="108">
        <f t="shared" si="4"/>
        <v>12185</v>
      </c>
      <c r="C36" s="122">
        <f t="shared" si="1"/>
        <v>38123.800726448942</v>
      </c>
      <c r="D36" s="109">
        <f t="shared" si="2"/>
        <v>1.5421220155794189E-2</v>
      </c>
      <c r="E36" s="110">
        <f t="shared" si="6"/>
        <v>0.98054660853387687</v>
      </c>
      <c r="F36" s="111">
        <f t="shared" si="5"/>
        <v>19176.996681046774</v>
      </c>
    </row>
    <row r="37" spans="1:6">
      <c r="A37" s="73">
        <f t="shared" si="3"/>
        <v>96000</v>
      </c>
      <c r="B37" s="108">
        <f t="shared" si="4"/>
        <v>3186</v>
      </c>
      <c r="C37" s="122">
        <f t="shared" si="1"/>
        <v>9968.1927873997811</v>
      </c>
      <c r="D37" s="109">
        <f t="shared" si="2"/>
        <v>4.0321713103291168E-3</v>
      </c>
      <c r="E37" s="110">
        <f t="shared" si="6"/>
        <v>0.99596782868967104</v>
      </c>
      <c r="F37" s="111">
        <f t="shared" si="5"/>
        <v>30683.194689674841</v>
      </c>
    </row>
    <row r="38" spans="1:6">
      <c r="A38" s="112" t="s">
        <v>24</v>
      </c>
      <c r="B38" s="119">
        <f>SUM(B25:B37)</f>
        <v>790145</v>
      </c>
      <c r="C38" s="123" t="s">
        <v>7</v>
      </c>
      <c r="D38" s="108"/>
      <c r="E38" s="110" t="s">
        <v>7</v>
      </c>
      <c r="F38" s="113"/>
    </row>
    <row r="39" spans="1:6">
      <c r="A39" s="112" t="s">
        <v>63</v>
      </c>
      <c r="B39" s="118">
        <f>B40/B38</f>
        <v>3.1287485208411114</v>
      </c>
      <c r="C39" s="108"/>
      <c r="D39" s="108"/>
      <c r="E39" s="110" t="s">
        <v>7</v>
      </c>
      <c r="F39" s="113"/>
    </row>
    <row r="40" spans="1:6" ht="16" thickBot="1">
      <c r="A40" s="114" t="s">
        <v>58</v>
      </c>
      <c r="B40" s="115">
        <v>2472165</v>
      </c>
      <c r="C40" s="116"/>
      <c r="D40" s="116"/>
      <c r="E40" s="116"/>
      <c r="F40" s="117"/>
    </row>
    <row r="42" spans="1:6">
      <c r="A42" s="138" t="s">
        <v>64</v>
      </c>
    </row>
  </sheetData>
  <mergeCells count="1">
    <mergeCell ref="A1:C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800000"/>
  </sheetPr>
  <dimension ref="A1"/>
  <sheetViews>
    <sheetView topLeftCell="A6" workbookViewId="0">
      <selection activeCell="M46" sqref="M46"/>
    </sheetView>
  </sheetViews>
  <sheetFormatPr baseColWidth="10" defaultRowHeight="15" x14ac:dyDescent="0"/>
  <sheetData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D12" sqref="D12"/>
    </sheetView>
  </sheetViews>
  <sheetFormatPr baseColWidth="10" defaultRowHeight="15" x14ac:dyDescent="0"/>
  <sheetData>
    <row r="1" spans="1:5">
      <c r="A1" s="31" t="s">
        <v>42</v>
      </c>
      <c r="B1" s="31" t="s">
        <v>43</v>
      </c>
      <c r="C1" s="37" t="s">
        <v>44</v>
      </c>
      <c r="D1" t="s">
        <v>38</v>
      </c>
      <c r="E1" t="s">
        <v>53</v>
      </c>
    </row>
    <row r="2" spans="1:5">
      <c r="A2">
        <v>20051</v>
      </c>
      <c r="B2" t="s">
        <v>45</v>
      </c>
      <c r="C2">
        <v>1</v>
      </c>
      <c r="D2">
        <v>0</v>
      </c>
    </row>
    <row r="3" spans="1:5">
      <c r="A3" t="s">
        <v>7</v>
      </c>
      <c r="C3">
        <v>575.30990043140321</v>
      </c>
      <c r="D3">
        <v>3.2223199539325058E-2</v>
      </c>
    </row>
    <row r="4" spans="1:5">
      <c r="A4" t="s">
        <v>7</v>
      </c>
      <c r="C4">
        <v>1150.6198008628064</v>
      </c>
      <c r="D4">
        <v>8.2660777452239778E-2</v>
      </c>
    </row>
    <row r="5" spans="1:5">
      <c r="A5" t="s">
        <v>7</v>
      </c>
      <c r="C5">
        <v>1917.6996681046776</v>
      </c>
      <c r="D5">
        <v>0.21252934587955374</v>
      </c>
    </row>
    <row r="6" spans="1:5">
      <c r="A6" t="s">
        <v>7</v>
      </c>
      <c r="C6">
        <v>2493.0095685360807</v>
      </c>
      <c r="D6">
        <v>0.35857469198691383</v>
      </c>
    </row>
    <row r="7" spans="1:5">
      <c r="A7" t="s">
        <v>46</v>
      </c>
      <c r="C7">
        <v>3068.3194689674838</v>
      </c>
      <c r="D7">
        <v>0.44328319485664025</v>
      </c>
    </row>
    <row r="8" spans="1:5">
      <c r="A8" t="s">
        <v>7</v>
      </c>
      <c r="C8">
        <v>3835.3993362093552</v>
      </c>
      <c r="D8">
        <v>0.54844996804384005</v>
      </c>
    </row>
    <row r="9" spans="1:5">
      <c r="A9" t="s">
        <v>7</v>
      </c>
      <c r="C9">
        <v>4602.4792034512257</v>
      </c>
      <c r="D9">
        <v>0.65314720715817987</v>
      </c>
    </row>
    <row r="10" spans="1:5">
      <c r="A10" t="s">
        <v>7</v>
      </c>
      <c r="C10">
        <v>6136.6389379349675</v>
      </c>
      <c r="D10">
        <v>0.77474007935252398</v>
      </c>
      <c r="E10" t="s">
        <v>7</v>
      </c>
    </row>
    <row r="11" spans="1:5">
      <c r="C11">
        <v>9204.9584069024513</v>
      </c>
      <c r="D11">
        <v>0.88146859120794296</v>
      </c>
      <c r="E11" t="s">
        <v>7</v>
      </c>
    </row>
    <row r="12" spans="1:5" ht="17">
      <c r="C12" s="31">
        <v>12273.277875869935</v>
      </c>
      <c r="D12">
        <v>0.95118237791797722</v>
      </c>
      <c r="E12" s="54" t="s">
        <v>7</v>
      </c>
    </row>
    <row r="13" spans="1:5" ht="17">
      <c r="C13" s="31">
        <v>19176.996681046774</v>
      </c>
      <c r="D13">
        <v>0.98054660853387687</v>
      </c>
      <c r="E13" s="54" t="s">
        <v>7</v>
      </c>
    </row>
    <row r="14" spans="1:5">
      <c r="C14" s="31">
        <v>30683.194689674841</v>
      </c>
      <c r="D14">
        <v>0.99596782868967104</v>
      </c>
      <c r="E14" s="139">
        <v>1.5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D28" sqref="D28"/>
    </sheetView>
  </sheetViews>
  <sheetFormatPr baseColWidth="10" defaultRowHeight="15" x14ac:dyDescent="0"/>
  <sheetData>
    <row r="1" spans="1:5">
      <c r="A1" s="31" t="s">
        <v>42</v>
      </c>
      <c r="B1" s="31" t="s">
        <v>43</v>
      </c>
      <c r="C1" s="37" t="s">
        <v>44</v>
      </c>
      <c r="D1" t="s">
        <v>38</v>
      </c>
      <c r="E1" t="s">
        <v>53</v>
      </c>
    </row>
    <row r="2" spans="1:5">
      <c r="A2">
        <v>20052</v>
      </c>
      <c r="B2" t="s">
        <v>45</v>
      </c>
      <c r="C2">
        <v>1</v>
      </c>
      <c r="D2">
        <v>0</v>
      </c>
    </row>
    <row r="3" spans="1:5">
      <c r="A3" t="s">
        <v>7</v>
      </c>
      <c r="C3">
        <v>575.30990043140321</v>
      </c>
      <c r="D3">
        <v>3.2223199539325058E-2</v>
      </c>
    </row>
    <row r="4" spans="1:5">
      <c r="A4" t="s">
        <v>7</v>
      </c>
      <c r="C4">
        <v>1150.6198008628064</v>
      </c>
      <c r="D4">
        <v>8.2660777452239778E-2</v>
      </c>
    </row>
    <row r="5" spans="1:5">
      <c r="A5" t="s">
        <v>7</v>
      </c>
      <c r="C5">
        <v>1917.6996681046776</v>
      </c>
      <c r="D5">
        <v>0.21252934587955374</v>
      </c>
    </row>
    <row r="6" spans="1:5">
      <c r="A6" t="s">
        <v>7</v>
      </c>
      <c r="C6">
        <v>2493.0095685360807</v>
      </c>
      <c r="D6">
        <v>0.35857469198691383</v>
      </c>
    </row>
    <row r="7" spans="1:5">
      <c r="A7" t="s">
        <v>46</v>
      </c>
      <c r="C7">
        <v>3068.3194689674838</v>
      </c>
      <c r="D7">
        <v>0.44328319485664025</v>
      </c>
    </row>
    <row r="8" spans="1:5">
      <c r="A8" t="s">
        <v>7</v>
      </c>
      <c r="C8">
        <v>3835.3993362093552</v>
      </c>
      <c r="D8">
        <v>0.54844996804384005</v>
      </c>
    </row>
    <row r="9" spans="1:5">
      <c r="A9" t="s">
        <v>7</v>
      </c>
      <c r="C9">
        <v>4602.4792034512257</v>
      </c>
      <c r="D9">
        <v>0.65314720715817987</v>
      </c>
    </row>
    <row r="10" spans="1:5">
      <c r="A10" t="s">
        <v>7</v>
      </c>
      <c r="C10">
        <v>6136.6389379349675</v>
      </c>
      <c r="D10">
        <v>0.77474007935252398</v>
      </c>
      <c r="E10" t="s">
        <v>7</v>
      </c>
    </row>
    <row r="11" spans="1:5">
      <c r="C11">
        <v>9204.9584069024513</v>
      </c>
      <c r="D11">
        <v>0.88146859120794296</v>
      </c>
      <c r="E11" t="s">
        <v>7</v>
      </c>
    </row>
    <row r="12" spans="1:5" ht="17">
      <c r="C12" s="31">
        <v>12273.277875869935</v>
      </c>
      <c r="D12">
        <v>0.95118237791797722</v>
      </c>
      <c r="E12" s="54" t="s">
        <v>7</v>
      </c>
    </row>
    <row r="13" spans="1:5" ht="17">
      <c r="C13" s="31">
        <v>19176.996681046774</v>
      </c>
      <c r="D13">
        <v>0.98054660853387687</v>
      </c>
      <c r="E13" s="54" t="s">
        <v>7</v>
      </c>
    </row>
    <row r="14" spans="1:5" ht="17">
      <c r="C14" s="31">
        <v>30683.194689674841</v>
      </c>
      <c r="D14">
        <v>0.99596782868967104</v>
      </c>
      <c r="E14" s="54">
        <v>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F15" sqref="F15"/>
    </sheetView>
  </sheetViews>
  <sheetFormatPr baseColWidth="10" defaultRowHeight="15" x14ac:dyDescent="0"/>
  <sheetData>
    <row r="1" spans="1:5">
      <c r="A1" s="31" t="s">
        <v>42</v>
      </c>
      <c r="B1" s="31" t="s">
        <v>43</v>
      </c>
      <c r="C1" s="37" t="s">
        <v>44</v>
      </c>
      <c r="D1" t="s">
        <v>38</v>
      </c>
      <c r="E1" t="s">
        <v>53</v>
      </c>
    </row>
    <row r="2" spans="1:5">
      <c r="A2">
        <v>20053</v>
      </c>
      <c r="B2" t="s">
        <v>45</v>
      </c>
      <c r="C2">
        <v>1</v>
      </c>
      <c r="D2">
        <v>0</v>
      </c>
    </row>
    <row r="3" spans="1:5">
      <c r="A3" t="s">
        <v>7</v>
      </c>
      <c r="C3">
        <v>575.30990043140321</v>
      </c>
      <c r="D3">
        <v>3.2223199539325058E-2</v>
      </c>
    </row>
    <row r="4" spans="1:5">
      <c r="A4" t="s">
        <v>7</v>
      </c>
      <c r="C4">
        <v>1150.6198008628064</v>
      </c>
      <c r="D4">
        <v>8.2660777452239778E-2</v>
      </c>
    </row>
    <row r="5" spans="1:5">
      <c r="A5" t="s">
        <v>7</v>
      </c>
      <c r="C5">
        <v>1917.6996681046776</v>
      </c>
      <c r="D5">
        <v>0.21252934587955374</v>
      </c>
    </row>
    <row r="6" spans="1:5">
      <c r="A6" t="s">
        <v>7</v>
      </c>
      <c r="C6">
        <v>2493.0095685360807</v>
      </c>
      <c r="D6">
        <v>0.35857469198691383</v>
      </c>
    </row>
    <row r="7" spans="1:5">
      <c r="A7" t="s">
        <v>46</v>
      </c>
      <c r="C7">
        <v>3068.3194689674838</v>
      </c>
      <c r="D7">
        <v>0.44328319485664025</v>
      </c>
    </row>
    <row r="8" spans="1:5">
      <c r="A8" t="s">
        <v>7</v>
      </c>
      <c r="C8">
        <v>3835.3993362093552</v>
      </c>
      <c r="D8">
        <v>0.54844996804384005</v>
      </c>
    </row>
    <row r="9" spans="1:5">
      <c r="A9" t="s">
        <v>7</v>
      </c>
      <c r="C9">
        <v>4602.4792034512257</v>
      </c>
      <c r="D9">
        <v>0.65314720715817987</v>
      </c>
    </row>
    <row r="10" spans="1:5">
      <c r="A10" t="s">
        <v>7</v>
      </c>
      <c r="C10">
        <v>6136.6389379349675</v>
      </c>
      <c r="D10">
        <v>0.77474007935252398</v>
      </c>
      <c r="E10" t="s">
        <v>7</v>
      </c>
    </row>
    <row r="11" spans="1:5">
      <c r="C11">
        <v>9204.9584069024513</v>
      </c>
      <c r="D11">
        <v>0.88146859120794296</v>
      </c>
      <c r="E11" t="s">
        <v>7</v>
      </c>
    </row>
    <row r="12" spans="1:5" ht="17">
      <c r="C12" s="31">
        <v>12273.277875869935</v>
      </c>
      <c r="D12">
        <v>0.95118237791797722</v>
      </c>
      <c r="E12" s="54" t="s">
        <v>7</v>
      </c>
    </row>
    <row r="13" spans="1:5" ht="17">
      <c r="C13" s="31">
        <v>19176.996681046774</v>
      </c>
      <c r="D13">
        <v>0.98054660853387687</v>
      </c>
      <c r="E13" s="54" t="s">
        <v>7</v>
      </c>
    </row>
    <row r="14" spans="1:5" ht="17">
      <c r="C14" s="31">
        <v>30683.194689674841</v>
      </c>
      <c r="D14">
        <v>0.99596782868967104</v>
      </c>
      <c r="E14" s="54">
        <v>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800000"/>
  </sheetPr>
  <dimension ref="A1:L38"/>
  <sheetViews>
    <sheetView workbookViewId="0">
      <selection activeCell="B42" sqref="B42:B59"/>
    </sheetView>
  </sheetViews>
  <sheetFormatPr baseColWidth="10" defaultRowHeight="15" x14ac:dyDescent="0"/>
  <cols>
    <col min="1" max="2" width="19.33203125" customWidth="1"/>
    <col min="3" max="3" width="20" customWidth="1"/>
    <col min="4" max="4" width="19.33203125" customWidth="1"/>
    <col min="5" max="9" width="15.33203125" customWidth="1"/>
    <col min="10" max="10" width="16.5" customWidth="1"/>
    <col min="11" max="11" width="15.33203125" customWidth="1"/>
  </cols>
  <sheetData>
    <row r="1" spans="1:4">
      <c r="A1" s="144" t="s">
        <v>47</v>
      </c>
      <c r="B1" s="144"/>
      <c r="C1" s="145" t="s">
        <v>48</v>
      </c>
      <c r="D1" s="145"/>
    </row>
    <row r="2" spans="1:4">
      <c r="A2" s="144"/>
      <c r="B2" s="144"/>
      <c r="C2" s="145"/>
      <c r="D2" s="145"/>
    </row>
    <row r="3" spans="1:4" ht="16" thickBot="1">
      <c r="A3" s="38"/>
      <c r="B3" s="38"/>
      <c r="C3" s="39"/>
      <c r="D3" s="39"/>
    </row>
    <row r="4" spans="1:4">
      <c r="A4" s="146" t="s">
        <v>13</v>
      </c>
      <c r="B4" s="40" t="s">
        <v>49</v>
      </c>
      <c r="C4" s="40" t="s">
        <v>50</v>
      </c>
      <c r="D4" s="148" t="s">
        <v>14</v>
      </c>
    </row>
    <row r="5" spans="1:4">
      <c r="A5" s="147"/>
      <c r="B5" s="41" t="s">
        <v>51</v>
      </c>
      <c r="C5" s="41" t="s">
        <v>52</v>
      </c>
      <c r="D5" s="149"/>
    </row>
    <row r="6" spans="1:4" ht="16">
      <c r="A6" s="42" t="s">
        <v>15</v>
      </c>
      <c r="B6" s="43">
        <v>76891.485907786846</v>
      </c>
      <c r="C6" s="44">
        <v>8.7143513288350416</v>
      </c>
      <c r="D6" s="45" t="s">
        <v>25</v>
      </c>
    </row>
    <row r="7" spans="1:4" ht="16">
      <c r="A7" s="42" t="s">
        <v>16</v>
      </c>
      <c r="B7" s="43">
        <v>147845.94470806312</v>
      </c>
      <c r="C7" s="44">
        <v>16.755840903825046</v>
      </c>
      <c r="D7" s="45" t="s">
        <v>26</v>
      </c>
    </row>
    <row r="8" spans="1:4" ht="16">
      <c r="A8" s="42" t="s">
        <v>17</v>
      </c>
      <c r="B8" s="43">
        <v>123530.67013390546</v>
      </c>
      <c r="C8" s="44">
        <v>14.000115184719892</v>
      </c>
      <c r="D8" s="45" t="s">
        <v>27</v>
      </c>
    </row>
    <row r="9" spans="1:4" ht="16">
      <c r="A9" s="42" t="s">
        <v>18</v>
      </c>
      <c r="B9" s="43">
        <v>87882.653372253262</v>
      </c>
      <c r="C9" s="44">
        <v>9.9600145341772812</v>
      </c>
      <c r="D9" s="45" t="s">
        <v>28</v>
      </c>
    </row>
    <row r="10" spans="1:4" ht="16">
      <c r="A10" s="42" t="s">
        <v>19</v>
      </c>
      <c r="B10" s="43">
        <v>103760.06372716397</v>
      </c>
      <c r="C10" s="44">
        <v>11.759450848761018</v>
      </c>
      <c r="D10" s="45" t="s">
        <v>29</v>
      </c>
    </row>
    <row r="11" spans="1:4" ht="16">
      <c r="A11" s="42" t="s">
        <v>20</v>
      </c>
      <c r="B11" s="43">
        <v>79460.944574972018</v>
      </c>
      <c r="C11" s="44">
        <v>9.0055560738912721</v>
      </c>
      <c r="D11" s="45" t="s">
        <v>30</v>
      </c>
    </row>
    <row r="12" spans="1:4" ht="16">
      <c r="A12" s="42" t="s">
        <v>21</v>
      </c>
      <c r="B12" s="43">
        <v>103491.89672100452</v>
      </c>
      <c r="C12" s="44">
        <v>11.729058647610453</v>
      </c>
      <c r="D12" s="45" t="s">
        <v>31</v>
      </c>
    </row>
    <row r="13" spans="1:4" ht="16">
      <c r="A13" s="42" t="s">
        <v>22</v>
      </c>
      <c r="B13" s="43">
        <v>70271.929009891843</v>
      </c>
      <c r="C13" s="44">
        <v>7.9641363503047762</v>
      </c>
      <c r="D13" s="45" t="s">
        <v>32</v>
      </c>
    </row>
    <row r="14" spans="1:4" ht="16">
      <c r="A14" s="42" t="s">
        <v>23</v>
      </c>
      <c r="B14" s="43">
        <v>63691.854629401481</v>
      </c>
      <c r="C14" s="44">
        <v>7.2183960483131271</v>
      </c>
      <c r="D14" s="46" t="s">
        <v>33</v>
      </c>
    </row>
    <row r="15" spans="1:4" ht="16">
      <c r="A15" s="42" t="s">
        <v>5</v>
      </c>
      <c r="B15" s="43">
        <v>25527.227188067915</v>
      </c>
      <c r="C15" s="44">
        <v>2.8930800795629525</v>
      </c>
      <c r="D15" s="47" t="s">
        <v>34</v>
      </c>
    </row>
    <row r="16" spans="1:4" ht="17" thickBot="1">
      <c r="A16" s="48" t="s">
        <v>24</v>
      </c>
      <c r="B16" s="49">
        <v>882354.66997251043</v>
      </c>
      <c r="C16" s="49">
        <v>100.00000000000085</v>
      </c>
      <c r="D16" s="50" t="s">
        <v>35</v>
      </c>
    </row>
    <row r="20" spans="1:12" ht="31" customHeight="1" thickBot="1"/>
    <row r="21" spans="1:12" s="1" customFormat="1" ht="15" customHeight="1">
      <c r="A21" s="150" t="s">
        <v>12</v>
      </c>
      <c r="B21" s="152" t="s">
        <v>13</v>
      </c>
      <c r="C21" s="153"/>
      <c r="D21" s="153"/>
      <c r="E21" s="154"/>
      <c r="F21" s="143" t="s">
        <v>14</v>
      </c>
      <c r="G21" s="143"/>
      <c r="H21" s="143"/>
      <c r="I21" s="143"/>
      <c r="J21" s="143"/>
      <c r="K21" s="143"/>
      <c r="L21" s="143"/>
    </row>
    <row r="22" spans="1:12" s="1" customFormat="1">
      <c r="A22" s="151"/>
      <c r="B22" s="11" t="s">
        <v>15</v>
      </c>
      <c r="C22" s="11" t="s">
        <v>16</v>
      </c>
      <c r="D22" s="11" t="s">
        <v>17</v>
      </c>
      <c r="E22" s="11" t="s">
        <v>18</v>
      </c>
      <c r="F22" s="11" t="s">
        <v>19</v>
      </c>
      <c r="G22" s="11" t="s">
        <v>20</v>
      </c>
      <c r="H22" s="11" t="s">
        <v>21</v>
      </c>
      <c r="I22" s="11" t="s">
        <v>22</v>
      </c>
      <c r="J22" s="11" t="s">
        <v>23</v>
      </c>
      <c r="K22" s="11" t="s">
        <v>5</v>
      </c>
      <c r="L22" s="12" t="s">
        <v>24</v>
      </c>
    </row>
    <row r="23" spans="1:12" s="1" customFormat="1" ht="16">
      <c r="A23" s="151"/>
      <c r="B23" s="13" t="s">
        <v>25</v>
      </c>
      <c r="C23" s="14" t="s">
        <v>26</v>
      </c>
      <c r="D23" s="14" t="s">
        <v>27</v>
      </c>
      <c r="E23" s="14" t="s">
        <v>28</v>
      </c>
      <c r="F23" s="14" t="s">
        <v>29</v>
      </c>
      <c r="G23" s="14" t="s">
        <v>30</v>
      </c>
      <c r="H23" s="14" t="s">
        <v>31</v>
      </c>
      <c r="I23" s="15" t="s">
        <v>32</v>
      </c>
      <c r="J23" s="16" t="s">
        <v>33</v>
      </c>
      <c r="K23" s="14" t="s">
        <v>34</v>
      </c>
      <c r="L23" s="17" t="s">
        <v>35</v>
      </c>
    </row>
    <row r="24" spans="1:12" s="1" customFormat="1" ht="18" customHeight="1">
      <c r="A24" s="18">
        <v>0</v>
      </c>
      <c r="B24" s="19"/>
      <c r="C24" s="19">
        <v>0.12715934147694222</v>
      </c>
      <c r="D24" s="19"/>
      <c r="E24" s="19"/>
      <c r="F24" s="19"/>
      <c r="G24" s="19"/>
      <c r="H24" s="19"/>
      <c r="I24" s="19">
        <v>0.14941939890710382</v>
      </c>
      <c r="J24" s="19"/>
      <c r="K24" s="19"/>
      <c r="L24" s="20">
        <v>3.3206513916702651E-2</v>
      </c>
    </row>
    <row r="25" spans="1:12" s="1" customFormat="1" ht="18" customHeight="1">
      <c r="A25" s="18">
        <v>1</v>
      </c>
      <c r="B25" s="19">
        <v>32.922800811527857</v>
      </c>
      <c r="C25" s="19">
        <v>12.888410914059223</v>
      </c>
      <c r="D25" s="19">
        <v>6.8210151380231521</v>
      </c>
      <c r="E25" s="19">
        <v>6.2423194210550275</v>
      </c>
      <c r="F25" s="19">
        <v>4.8091750192752505</v>
      </c>
      <c r="G25" s="19">
        <v>3.7678387153608015</v>
      </c>
      <c r="H25" s="19">
        <v>2.5470321664267148</v>
      </c>
      <c r="I25" s="19">
        <v>2.86742941712204</v>
      </c>
      <c r="J25" s="19">
        <v>4.0460340388117819</v>
      </c>
      <c r="K25" s="19">
        <v>13.558724437828097</v>
      </c>
      <c r="L25" s="20">
        <v>8.7215265476445474</v>
      </c>
    </row>
    <row r="26" spans="1:12" s="1" customFormat="1" ht="18" customHeight="1">
      <c r="A26" s="18">
        <v>2</v>
      </c>
      <c r="B26" s="19">
        <v>47.032201009207718</v>
      </c>
      <c r="C26" s="19">
        <v>57.189913829254763</v>
      </c>
      <c r="D26" s="19">
        <v>57.640249332146034</v>
      </c>
      <c r="E26" s="19">
        <v>51.838787492603885</v>
      </c>
      <c r="F26" s="19">
        <v>53.394371626831152</v>
      </c>
      <c r="G26" s="19">
        <v>48.599330497596334</v>
      </c>
      <c r="H26" s="19">
        <v>39.49832355811504</v>
      </c>
      <c r="I26" s="19">
        <v>29.316086065573771</v>
      </c>
      <c r="J26" s="19">
        <v>25.045531620925704</v>
      </c>
      <c r="K26" s="19">
        <v>47.394813131708844</v>
      </c>
      <c r="L26" s="20">
        <v>47.716173838933678</v>
      </c>
    </row>
    <row r="27" spans="1:12" s="1" customFormat="1" ht="18" customHeight="1">
      <c r="A27" s="21">
        <v>3</v>
      </c>
      <c r="B27" s="19">
        <v>13.451334339072986</v>
      </c>
      <c r="C27" s="19">
        <v>16.286541401187723</v>
      </c>
      <c r="D27" s="19">
        <v>16.661539706953775</v>
      </c>
      <c r="E27" s="19">
        <v>17.518547175822675</v>
      </c>
      <c r="F27" s="19">
        <v>18.227640709329222</v>
      </c>
      <c r="G27" s="19">
        <v>20.127859857541971</v>
      </c>
      <c r="H27" s="19">
        <v>21.162783956402848</v>
      </c>
      <c r="I27" s="19">
        <v>19.340562386156648</v>
      </c>
      <c r="J27" s="19">
        <v>29.297242981850154</v>
      </c>
      <c r="K27" s="19">
        <v>19.638799655253468</v>
      </c>
      <c r="L27" s="20">
        <v>18.640187588470425</v>
      </c>
    </row>
    <row r="28" spans="1:12" s="1" customFormat="1" ht="18" customHeight="1">
      <c r="A28" s="18">
        <v>4</v>
      </c>
      <c r="B28" s="19">
        <v>2.9847058211517452</v>
      </c>
      <c r="C28" s="19">
        <v>8.8145773304654842</v>
      </c>
      <c r="D28" s="19">
        <v>10.344045980733425</v>
      </c>
      <c r="E28" s="19">
        <v>13.811387738382413</v>
      </c>
      <c r="F28" s="19">
        <v>13.319198149575945</v>
      </c>
      <c r="G28" s="19">
        <v>14.527698774256878</v>
      </c>
      <c r="H28" s="19">
        <v>17.975128752669264</v>
      </c>
      <c r="I28" s="19">
        <v>23.33219489981785</v>
      </c>
      <c r="J28" s="19">
        <v>17.683539534007412</v>
      </c>
      <c r="K28" s="19">
        <v>10.08383608869388</v>
      </c>
      <c r="L28" s="20">
        <v>12.970147003990448</v>
      </c>
    </row>
    <row r="29" spans="1:12" s="1" customFormat="1" ht="18" customHeight="1">
      <c r="A29" s="18">
        <v>5</v>
      </c>
      <c r="B29" s="19">
        <v>2.3864641315091295</v>
      </c>
      <c r="C29" s="19">
        <v>3.202656818581497</v>
      </c>
      <c r="D29" s="19">
        <v>5.8536387921962278</v>
      </c>
      <c r="E29" s="19">
        <v>7.7693323016703832</v>
      </c>
      <c r="F29" s="19">
        <v>6.2201233616037008</v>
      </c>
      <c r="G29" s="19">
        <v>7.7244469054390779</v>
      </c>
      <c r="H29" s="19">
        <v>11.727363203308437</v>
      </c>
      <c r="I29" s="19">
        <v>14.394068761384336</v>
      </c>
      <c r="J29" s="19">
        <v>12.799095647805062</v>
      </c>
      <c r="K29" s="19">
        <v>5.8998668024759073</v>
      </c>
      <c r="L29" s="20">
        <v>7.3814793785281925</v>
      </c>
    </row>
    <row r="30" spans="1:12" s="1" customFormat="1" ht="18" customHeight="1">
      <c r="A30" s="21">
        <v>6</v>
      </c>
      <c r="B30" s="19">
        <v>0.81412890807886384</v>
      </c>
      <c r="C30" s="19">
        <v>1.2485965125874221</v>
      </c>
      <c r="D30" s="19">
        <v>1.9760382093418603</v>
      </c>
      <c r="E30" s="19">
        <v>1.859269036457148</v>
      </c>
      <c r="F30" s="19">
        <v>2.1029298380878951</v>
      </c>
      <c r="G30" s="19">
        <v>3.8508972842364906</v>
      </c>
      <c r="H30" s="19">
        <v>4.6621510633569416</v>
      </c>
      <c r="I30" s="19">
        <v>7.0839025500910751</v>
      </c>
      <c r="J30" s="19">
        <v>7.5786598002888903</v>
      </c>
      <c r="K30" s="19">
        <v>2.4053905821515316</v>
      </c>
      <c r="L30" s="20">
        <v>3.0637259068608285</v>
      </c>
    </row>
    <row r="31" spans="1:12" s="1" customFormat="1" ht="18" customHeight="1">
      <c r="A31" s="18">
        <v>7</v>
      </c>
      <c r="B31" s="19">
        <v>0.40836497945169847</v>
      </c>
      <c r="C31" s="19">
        <v>0.15489089999053068</v>
      </c>
      <c r="D31" s="19">
        <v>0.41123613697077632</v>
      </c>
      <c r="E31" s="19">
        <v>0.77943652997132584</v>
      </c>
      <c r="F31" s="19">
        <v>1.1941017733230532</v>
      </c>
      <c r="G31" s="19">
        <v>1.1338753114696334</v>
      </c>
      <c r="H31" s="19">
        <v>1.1817224353337907</v>
      </c>
      <c r="I31" s="19">
        <v>2.2512522768670311</v>
      </c>
      <c r="J31" s="19">
        <v>1.7568925453746154</v>
      </c>
      <c r="K31" s="19">
        <v>0.38783984956514928</v>
      </c>
      <c r="L31" s="20">
        <v>0.8952158820069428</v>
      </c>
    </row>
    <row r="32" spans="1:12" s="1" customFormat="1" ht="18" customHeight="1">
      <c r="A32" s="18" t="s">
        <v>36</v>
      </c>
      <c r="B32" s="19"/>
      <c r="C32" s="19">
        <v>8.7252952396412481E-2</v>
      </c>
      <c r="D32" s="19">
        <v>0.29223670363474458</v>
      </c>
      <c r="E32" s="19">
        <v>0.18092030403713988</v>
      </c>
      <c r="F32" s="19">
        <v>0.73245952197378561</v>
      </c>
      <c r="G32" s="19">
        <v>0.26805265409881451</v>
      </c>
      <c r="H32" s="19">
        <v>1.2454948643869634</v>
      </c>
      <c r="I32" s="19">
        <v>1.2650842440801457</v>
      </c>
      <c r="J32" s="19">
        <v>1.7930038309363814</v>
      </c>
      <c r="K32" s="19">
        <v>0.6307294523231215</v>
      </c>
      <c r="L32" s="20">
        <v>0.57833733964823764</v>
      </c>
    </row>
    <row r="33" spans="1:12" s="1" customFormat="1" ht="18" customHeight="1" thickBot="1">
      <c r="A33" s="22" t="s">
        <v>6</v>
      </c>
      <c r="B33" s="23">
        <v>100</v>
      </c>
      <c r="C33" s="23">
        <v>100</v>
      </c>
      <c r="D33" s="23">
        <v>100</v>
      </c>
      <c r="E33" s="23">
        <v>100</v>
      </c>
      <c r="F33" s="23">
        <v>100</v>
      </c>
      <c r="G33" s="23">
        <v>100</v>
      </c>
      <c r="H33" s="23">
        <v>100</v>
      </c>
      <c r="I33" s="23">
        <v>100</v>
      </c>
      <c r="J33" s="23">
        <v>100</v>
      </c>
      <c r="K33" s="23">
        <v>100</v>
      </c>
      <c r="L33" s="23">
        <v>100</v>
      </c>
    </row>
    <row r="34" spans="1:12" s="1" customFormat="1">
      <c r="A34" s="24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</row>
    <row r="35" spans="1:12" s="2" customFormat="1" ht="110" customHeight="1">
      <c r="A35" s="26" t="s">
        <v>37</v>
      </c>
      <c r="B35" s="27">
        <f t="shared" ref="B35:L35" si="0">($A24*B24+$A25*B25+$A26*B26+$A27*B27+$A28*B28+$A29*B29+$A30*B30+$A31*B31+8*B32)/100</f>
        <v>1.9895567809394998</v>
      </c>
      <c r="C35" s="27">
        <f t="shared" si="0"/>
        <v>2.3667329518553086</v>
      </c>
      <c r="D35" s="27">
        <f t="shared" si="0"/>
        <v>2.5980328665101591</v>
      </c>
      <c r="E35" s="27">
        <f t="shared" si="0"/>
        <v>2.7462678075645162</v>
      </c>
      <c r="F35" s="27">
        <f t="shared" si="0"/>
        <v>2.7749421742482654</v>
      </c>
      <c r="G35" s="27">
        <f t="shared" si="0"/>
        <v>2.9127004102589917</v>
      </c>
      <c r="H35" s="27">
        <f t="shared" si="0"/>
        <v>3.2177828452165844</v>
      </c>
      <c r="I35" s="27">
        <f t="shared" si="0"/>
        <v>3.5320326730418947</v>
      </c>
      <c r="J35" s="27">
        <f t="shared" si="0"/>
        <v>3.4887269986811531</v>
      </c>
      <c r="K35" s="27">
        <f t="shared" si="0"/>
        <v>2.5929248609261144</v>
      </c>
      <c r="L35" s="27">
        <f t="shared" si="0"/>
        <v>2.7813798723192544</v>
      </c>
    </row>
    <row r="37" spans="1:12" ht="45">
      <c r="A37" s="51" t="s">
        <v>54</v>
      </c>
    </row>
    <row r="38" spans="1:12">
      <c r="A38" s="31" t="s">
        <v>11</v>
      </c>
    </row>
  </sheetData>
  <mergeCells count="7">
    <mergeCell ref="F21:L21"/>
    <mergeCell ref="A1:B2"/>
    <mergeCell ref="C1:D2"/>
    <mergeCell ref="A4:A5"/>
    <mergeCell ref="D4:D5"/>
    <mergeCell ref="A21:A23"/>
    <mergeCell ref="B21:E2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H39" sqref="H39"/>
    </sheetView>
  </sheetViews>
  <sheetFormatPr baseColWidth="10" defaultRowHeight="15" x14ac:dyDescent="0"/>
  <sheetData>
    <row r="1" spans="1:5">
      <c r="A1" s="31" t="s">
        <v>42</v>
      </c>
      <c r="B1" s="31" t="s">
        <v>43</v>
      </c>
      <c r="C1" s="37" t="s">
        <v>44</v>
      </c>
      <c r="D1" t="s">
        <v>38</v>
      </c>
      <c r="E1" t="s">
        <v>53</v>
      </c>
    </row>
    <row r="2" spans="1:5">
      <c r="A2">
        <v>20041</v>
      </c>
      <c r="B2" t="s">
        <v>45</v>
      </c>
      <c r="C2">
        <v>1</v>
      </c>
      <c r="D2">
        <v>0</v>
      </c>
    </row>
    <row r="3" spans="1:5">
      <c r="A3" t="s">
        <v>7</v>
      </c>
      <c r="C3">
        <v>1521.084158302659</v>
      </c>
      <c r="D3">
        <v>0.06</v>
      </c>
    </row>
    <row r="4" spans="1:5">
      <c r="A4" t="s">
        <v>7</v>
      </c>
      <c r="C4">
        <v>2309.4396061507787</v>
      </c>
      <c r="D4">
        <v>0.21</v>
      </c>
    </row>
    <row r="5" spans="1:5">
      <c r="A5" t="s">
        <v>7</v>
      </c>
      <c r="C5">
        <v>2840.2182695056626</v>
      </c>
      <c r="D5">
        <v>0.35</v>
      </c>
    </row>
    <row r="6" spans="1:5">
      <c r="A6" t="s">
        <v>7</v>
      </c>
      <c r="C6">
        <v>3459.5315495540549</v>
      </c>
      <c r="D6">
        <v>0.45</v>
      </c>
    </row>
    <row r="7" spans="1:5">
      <c r="A7" t="s">
        <v>46</v>
      </c>
      <c r="C7">
        <v>4119.8881827097975</v>
      </c>
      <c r="D7">
        <v>0.56999999999999995</v>
      </c>
    </row>
    <row r="8" spans="1:5">
      <c r="A8" t="s">
        <v>7</v>
      </c>
      <c r="C8">
        <v>4475.1310739960009</v>
      </c>
      <c r="D8">
        <v>0.66</v>
      </c>
    </row>
    <row r="9" spans="1:5">
      <c r="A9" t="s">
        <v>7</v>
      </c>
      <c r="C9">
        <v>5435.9633042308105</v>
      </c>
      <c r="D9">
        <v>0.8</v>
      </c>
    </row>
    <row r="10" spans="1:5">
      <c r="A10" t="s">
        <v>7</v>
      </c>
      <c r="C10">
        <v>8255.1601231300974</v>
      </c>
      <c r="D10">
        <v>0.91</v>
      </c>
      <c r="E10">
        <v>1.5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D10" sqref="D10"/>
    </sheetView>
  </sheetViews>
  <sheetFormatPr baseColWidth="10" defaultRowHeight="15" x14ac:dyDescent="0"/>
  <sheetData>
    <row r="1" spans="1:5">
      <c r="A1" s="31" t="s">
        <v>42</v>
      </c>
      <c r="B1" s="31" t="s">
        <v>43</v>
      </c>
      <c r="C1" s="37" t="s">
        <v>44</v>
      </c>
      <c r="D1" t="s">
        <v>38</v>
      </c>
      <c r="E1" t="s">
        <v>53</v>
      </c>
    </row>
    <row r="2" spans="1:5">
      <c r="A2">
        <v>20042</v>
      </c>
      <c r="B2" t="s">
        <v>45</v>
      </c>
      <c r="C2">
        <v>1</v>
      </c>
      <c r="D2">
        <v>0</v>
      </c>
    </row>
    <row r="3" spans="1:5">
      <c r="A3" t="s">
        <v>7</v>
      </c>
      <c r="C3">
        <v>1521.084158302659</v>
      </c>
      <c r="D3">
        <v>0.06</v>
      </c>
    </row>
    <row r="4" spans="1:5">
      <c r="A4" t="s">
        <v>7</v>
      </c>
      <c r="C4">
        <v>2309.4396061507787</v>
      </c>
      <c r="D4">
        <v>0.21</v>
      </c>
    </row>
    <row r="5" spans="1:5">
      <c r="A5" t="s">
        <v>7</v>
      </c>
      <c r="C5">
        <v>2840.2182695056626</v>
      </c>
      <c r="D5">
        <v>0.35</v>
      </c>
    </row>
    <row r="6" spans="1:5">
      <c r="A6" t="s">
        <v>7</v>
      </c>
      <c r="C6">
        <v>3459.5315495540549</v>
      </c>
      <c r="D6">
        <v>0.45</v>
      </c>
    </row>
    <row r="7" spans="1:5">
      <c r="A7" t="s">
        <v>46</v>
      </c>
      <c r="C7">
        <v>4119.8881827097975</v>
      </c>
      <c r="D7">
        <v>0.56999999999999995</v>
      </c>
    </row>
    <row r="8" spans="1:5">
      <c r="A8" t="s">
        <v>7</v>
      </c>
      <c r="C8">
        <v>4475.1310739960009</v>
      </c>
      <c r="D8">
        <v>0.66</v>
      </c>
    </row>
    <row r="9" spans="1:5">
      <c r="A9" t="s">
        <v>7</v>
      </c>
      <c r="C9">
        <v>5435.9633042308105</v>
      </c>
      <c r="D9">
        <v>0.8</v>
      </c>
    </row>
    <row r="10" spans="1:5">
      <c r="A10" t="s">
        <v>7</v>
      </c>
      <c r="C10">
        <v>8255.1601231300974</v>
      </c>
      <c r="D10" s="53">
        <v>0.91</v>
      </c>
      <c r="E10">
        <v>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19" sqref="E19"/>
    </sheetView>
  </sheetViews>
  <sheetFormatPr baseColWidth="10" defaultRowHeight="15" x14ac:dyDescent="0"/>
  <sheetData>
    <row r="1" spans="1:5">
      <c r="A1" s="31" t="s">
        <v>42</v>
      </c>
      <c r="B1" s="31" t="s">
        <v>43</v>
      </c>
      <c r="C1" s="37" t="s">
        <v>44</v>
      </c>
      <c r="D1" t="s">
        <v>38</v>
      </c>
      <c r="E1" t="s">
        <v>53</v>
      </c>
    </row>
    <row r="2" spans="1:5">
      <c r="A2">
        <v>20043</v>
      </c>
      <c r="B2" t="s">
        <v>45</v>
      </c>
      <c r="C2">
        <v>1</v>
      </c>
      <c r="D2">
        <v>0</v>
      </c>
    </row>
    <row r="3" spans="1:5">
      <c r="A3" t="s">
        <v>7</v>
      </c>
      <c r="C3">
        <v>1521.084158302659</v>
      </c>
      <c r="D3">
        <v>0.06</v>
      </c>
    </row>
    <row r="4" spans="1:5">
      <c r="A4" t="s">
        <v>7</v>
      </c>
      <c r="C4">
        <v>2309.4396061507787</v>
      </c>
      <c r="D4">
        <v>0.21</v>
      </c>
    </row>
    <row r="5" spans="1:5">
      <c r="A5" t="s">
        <v>7</v>
      </c>
      <c r="C5">
        <v>2840.2182695056626</v>
      </c>
      <c r="D5">
        <v>0.35</v>
      </c>
    </row>
    <row r="6" spans="1:5">
      <c r="A6" t="s">
        <v>7</v>
      </c>
      <c r="C6">
        <v>3459.5315495540549</v>
      </c>
      <c r="D6">
        <v>0.45</v>
      </c>
    </row>
    <row r="7" spans="1:5">
      <c r="A7" t="s">
        <v>46</v>
      </c>
      <c r="C7">
        <v>4119.8881827097975</v>
      </c>
      <c r="D7">
        <v>0.56999999999999995</v>
      </c>
    </row>
    <row r="8" spans="1:5">
      <c r="A8" t="s">
        <v>7</v>
      </c>
      <c r="C8">
        <v>4475.1310739960009</v>
      </c>
      <c r="D8">
        <v>0.66</v>
      </c>
    </row>
    <row r="9" spans="1:5">
      <c r="A9" t="s">
        <v>7</v>
      </c>
      <c r="C9">
        <v>5435.9633042308105</v>
      </c>
      <c r="D9">
        <v>0.8</v>
      </c>
    </row>
    <row r="10" spans="1:5">
      <c r="A10" t="s">
        <v>7</v>
      </c>
      <c r="C10">
        <v>8255.1601231300974</v>
      </c>
      <c r="D10">
        <v>0.91</v>
      </c>
      <c r="E10">
        <v>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800000"/>
  </sheetPr>
  <dimension ref="A1:F43"/>
  <sheetViews>
    <sheetView topLeftCell="A17" workbookViewId="0">
      <selection activeCell="B40" sqref="B40"/>
    </sheetView>
  </sheetViews>
  <sheetFormatPr baseColWidth="10" defaultRowHeight="15" x14ac:dyDescent="0"/>
  <cols>
    <col min="1" max="2" width="29.5" customWidth="1"/>
    <col min="3" max="3" width="18.1640625" customWidth="1"/>
    <col min="4" max="5" width="8.33203125" customWidth="1"/>
    <col min="6" max="6" width="25.6640625" customWidth="1"/>
  </cols>
  <sheetData>
    <row r="1" spans="1:3" ht="58" customHeight="1" thickBot="1">
      <c r="A1" s="155" t="s">
        <v>39</v>
      </c>
      <c r="B1" s="156"/>
      <c r="C1" s="157"/>
    </row>
    <row r="2" spans="1:3" ht="37" customHeight="1" thickBot="1">
      <c r="A2" s="65" t="s">
        <v>55</v>
      </c>
      <c r="B2" s="65" t="s">
        <v>1</v>
      </c>
      <c r="C2" s="64" t="s">
        <v>2</v>
      </c>
    </row>
    <row r="3" spans="1:3">
      <c r="A3" s="67">
        <v>1</v>
      </c>
      <c r="B3" s="68">
        <v>16031</v>
      </c>
      <c r="C3" s="69">
        <f>B3/B$18</f>
        <v>1.8036414858918579E-2</v>
      </c>
    </row>
    <row r="4" spans="1:3">
      <c r="A4" s="70">
        <v>150</v>
      </c>
      <c r="B4" s="71">
        <v>54885</v>
      </c>
      <c r="C4" s="72">
        <f t="shared" ref="C4:C18" si="0">B4/B$18</f>
        <v>6.1750896982829907E-2</v>
      </c>
    </row>
    <row r="5" spans="1:3">
      <c r="A5" s="70">
        <v>300</v>
      </c>
      <c r="B5" s="71">
        <v>135696</v>
      </c>
      <c r="C5" s="72">
        <f t="shared" si="0"/>
        <v>0.15267103428955248</v>
      </c>
    </row>
    <row r="6" spans="1:3">
      <c r="A6" s="70">
        <v>500</v>
      </c>
      <c r="B6" s="71">
        <v>116914</v>
      </c>
      <c r="C6" s="72">
        <f t="shared" si="0"/>
        <v>0.13153948018312064</v>
      </c>
    </row>
    <row r="7" spans="1:3">
      <c r="A7" s="70">
        <v>650</v>
      </c>
      <c r="B7" s="71">
        <v>63814</v>
      </c>
      <c r="C7" s="72">
        <f t="shared" si="0"/>
        <v>7.1796879658600848E-2</v>
      </c>
    </row>
    <row r="8" spans="1:3">
      <c r="A8" s="70">
        <v>800</v>
      </c>
      <c r="B8" s="71">
        <v>73601</v>
      </c>
      <c r="C8" s="72">
        <f t="shared" si="0"/>
        <v>8.2808194749626751E-2</v>
      </c>
    </row>
    <row r="9" spans="1:3">
      <c r="A9" s="70">
        <v>1000</v>
      </c>
      <c r="B9" s="71">
        <v>76459</v>
      </c>
      <c r="C9" s="72">
        <f t="shared" si="0"/>
        <v>8.6023719275033106E-2</v>
      </c>
    </row>
    <row r="10" spans="1:3">
      <c r="A10" s="70">
        <v>1200</v>
      </c>
      <c r="B10" s="71">
        <v>83808</v>
      </c>
      <c r="C10" s="72">
        <f t="shared" si="0"/>
        <v>9.4292050183784434E-2</v>
      </c>
    </row>
    <row r="11" spans="1:3">
      <c r="A11" s="70">
        <f>19200/12</f>
        <v>1600</v>
      </c>
      <c r="B11" s="71">
        <v>71093</v>
      </c>
      <c r="C11" s="72">
        <f t="shared" si="0"/>
        <v>7.9986453843496882E-2</v>
      </c>
    </row>
    <row r="12" spans="1:3">
      <c r="A12" s="73">
        <v>2400</v>
      </c>
      <c r="B12" s="71">
        <v>41998</v>
      </c>
      <c r="C12" s="72">
        <f t="shared" si="0"/>
        <v>4.7251784121069333E-2</v>
      </c>
    </row>
    <row r="13" spans="1:3">
      <c r="A13" s="73">
        <v>3200</v>
      </c>
      <c r="B13" s="71">
        <v>18095</v>
      </c>
      <c r="C13" s="72">
        <f t="shared" si="0"/>
        <v>2.0358613116594829E-2</v>
      </c>
    </row>
    <row r="14" spans="1:3">
      <c r="A14" s="73">
        <v>5000</v>
      </c>
      <c r="B14" s="71">
        <v>8134</v>
      </c>
      <c r="C14" s="72">
        <f t="shared" si="0"/>
        <v>9.1515313119857611E-3</v>
      </c>
    </row>
    <row r="15" spans="1:3">
      <c r="A15" s="70">
        <v>8000</v>
      </c>
      <c r="B15" s="71">
        <v>1729</v>
      </c>
      <c r="C15" s="72">
        <f t="shared" si="0"/>
        <v>1.9452910792258889E-3</v>
      </c>
    </row>
    <row r="16" spans="1:3" s="52" customFormat="1">
      <c r="A16" s="74" t="s">
        <v>56</v>
      </c>
      <c r="B16" s="75">
        <v>26682</v>
      </c>
      <c r="C16" s="76">
        <f t="shared" si="0"/>
        <v>3.0019812941529882E-2</v>
      </c>
    </row>
    <row r="17" spans="1:6" s="52" customFormat="1">
      <c r="A17" s="74" t="s">
        <v>5</v>
      </c>
      <c r="B17" s="75">
        <v>99874</v>
      </c>
      <c r="C17" s="76">
        <f t="shared" si="0"/>
        <v>0.11236784340463067</v>
      </c>
    </row>
    <row r="18" spans="1:6" ht="16" thickBot="1">
      <c r="A18" s="77" t="s">
        <v>24</v>
      </c>
      <c r="B18" s="78">
        <f>SUM(B3:B17)</f>
        <v>888813</v>
      </c>
      <c r="C18" s="79">
        <f t="shared" si="0"/>
        <v>1</v>
      </c>
    </row>
    <row r="19" spans="1:6">
      <c r="A19" s="3" t="s">
        <v>7</v>
      </c>
      <c r="B19" s="4"/>
      <c r="C19" s="4"/>
    </row>
    <row r="20" spans="1:6">
      <c r="A20" s="4" t="s">
        <v>57</v>
      </c>
      <c r="B20" s="4"/>
      <c r="C20" s="4"/>
    </row>
    <row r="21" spans="1:6">
      <c r="A21" s="1" t="s">
        <v>10</v>
      </c>
      <c r="B21" s="1"/>
      <c r="C21" s="1"/>
    </row>
    <row r="24" spans="1:6" ht="16" thickBot="1"/>
    <row r="25" spans="1:6" ht="45" customHeight="1" thickBot="1">
      <c r="A25" s="65" t="s">
        <v>0</v>
      </c>
      <c r="B25" s="65" t="s">
        <v>1</v>
      </c>
      <c r="C25" s="126" t="s">
        <v>4</v>
      </c>
      <c r="D25" s="56" t="s">
        <v>2</v>
      </c>
      <c r="E25" s="56" t="s">
        <v>38</v>
      </c>
      <c r="F25" s="65" t="s">
        <v>40</v>
      </c>
    </row>
    <row r="26" spans="1:6">
      <c r="A26" s="127">
        <v>1</v>
      </c>
      <c r="B26" s="121">
        <f>B3+B16</f>
        <v>42713</v>
      </c>
      <c r="C26" s="121">
        <f>B26*B$40</f>
        <v>140494.94767022546</v>
      </c>
      <c r="D26" s="136">
        <f>C26/B$41</f>
        <v>5.4139800415494738E-2</v>
      </c>
      <c r="E26" s="136">
        <v>0</v>
      </c>
      <c r="F26" s="86">
        <v>1</v>
      </c>
    </row>
    <row r="27" spans="1:6">
      <c r="A27" s="128">
        <f t="shared" ref="A27:A38" si="1">A4*12</f>
        <v>1800</v>
      </c>
      <c r="B27" s="122">
        <f t="shared" ref="B27:B38" si="2">B4</f>
        <v>54885</v>
      </c>
      <c r="C27" s="122">
        <f t="shared" ref="C27:C38" si="3">B27*B$40</f>
        <v>180532.04417578547</v>
      </c>
      <c r="D27" s="137">
        <f t="shared" ref="D27:D38" si="4">C27/B$41</f>
        <v>6.9568116166142127E-2</v>
      </c>
      <c r="E27" s="137">
        <f>D26</f>
        <v>5.4139800415494738E-2</v>
      </c>
      <c r="F27" s="87">
        <f>A27/B$40</f>
        <v>547.23248967260622</v>
      </c>
    </row>
    <row r="28" spans="1:6">
      <c r="A28" s="128">
        <f t="shared" si="1"/>
        <v>3600</v>
      </c>
      <c r="B28" s="122">
        <f t="shared" si="2"/>
        <v>135696</v>
      </c>
      <c r="C28" s="122">
        <f t="shared" si="3"/>
        <v>446341.91976819502</v>
      </c>
      <c r="D28" s="137">
        <f t="shared" si="4"/>
        <v>0.17199808857212029</v>
      </c>
      <c r="E28" s="137">
        <f>D27+E27</f>
        <v>0.12370791658163686</v>
      </c>
      <c r="F28" s="87">
        <f t="shared" ref="F28:F38" si="5">A28/B$40</f>
        <v>1094.4649793452124</v>
      </c>
    </row>
    <row r="29" spans="1:6">
      <c r="A29" s="128">
        <f t="shared" si="1"/>
        <v>6000</v>
      </c>
      <c r="B29" s="122">
        <f t="shared" si="2"/>
        <v>116914</v>
      </c>
      <c r="C29" s="122">
        <f t="shared" si="3"/>
        <v>384562.69313597126</v>
      </c>
      <c r="D29" s="137">
        <f t="shared" si="4"/>
        <v>0.1481914317836994</v>
      </c>
      <c r="E29" s="137">
        <f t="shared" ref="E29:E38" si="6">D28+E28</f>
        <v>0.29570600515375717</v>
      </c>
      <c r="F29" s="87">
        <f t="shared" si="5"/>
        <v>1824.1082989086872</v>
      </c>
    </row>
    <row r="30" spans="1:6">
      <c r="A30" s="128">
        <f t="shared" si="1"/>
        <v>7800</v>
      </c>
      <c r="B30" s="122">
        <f t="shared" si="2"/>
        <v>63814</v>
      </c>
      <c r="C30" s="122">
        <f t="shared" si="3"/>
        <v>209902.01087790058</v>
      </c>
      <c r="D30" s="137">
        <f t="shared" si="4"/>
        <v>8.0885847955291856E-2</v>
      </c>
      <c r="E30" s="137">
        <f t="shared" si="6"/>
        <v>0.44389743693745654</v>
      </c>
      <c r="F30" s="87">
        <f t="shared" si="5"/>
        <v>2371.3407885812935</v>
      </c>
    </row>
    <row r="31" spans="1:6">
      <c r="A31" s="128">
        <f t="shared" si="1"/>
        <v>9600</v>
      </c>
      <c r="B31" s="122">
        <f t="shared" si="2"/>
        <v>73601</v>
      </c>
      <c r="C31" s="122">
        <f t="shared" si="3"/>
        <v>242094.17843458115</v>
      </c>
      <c r="D31" s="137">
        <f t="shared" si="4"/>
        <v>9.3291116296697216E-2</v>
      </c>
      <c r="E31" s="137">
        <f t="shared" si="6"/>
        <v>0.52478328489274839</v>
      </c>
      <c r="F31" s="87">
        <f t="shared" si="5"/>
        <v>2918.5732782538998</v>
      </c>
    </row>
    <row r="32" spans="1:6">
      <c r="A32" s="128">
        <f t="shared" si="1"/>
        <v>12000</v>
      </c>
      <c r="B32" s="122">
        <f t="shared" si="2"/>
        <v>76459</v>
      </c>
      <c r="C32" s="122">
        <f t="shared" si="3"/>
        <v>251494.93605969538</v>
      </c>
      <c r="D32" s="137">
        <f t="shared" si="4"/>
        <v>9.691370308731094E-2</v>
      </c>
      <c r="E32" s="137">
        <f t="shared" si="6"/>
        <v>0.61807440118944557</v>
      </c>
      <c r="F32" s="87">
        <f t="shared" si="5"/>
        <v>3648.2165978173743</v>
      </c>
    </row>
    <row r="33" spans="1:6">
      <c r="A33" s="128">
        <f t="shared" si="1"/>
        <v>14400</v>
      </c>
      <c r="B33" s="122">
        <f t="shared" si="2"/>
        <v>83808</v>
      </c>
      <c r="C33" s="122">
        <f t="shared" si="3"/>
        <v>275667.84291307692</v>
      </c>
      <c r="D33" s="137">
        <f t="shared" si="4"/>
        <v>0.10622874518815777</v>
      </c>
      <c r="E33" s="137">
        <f t="shared" si="6"/>
        <v>0.71498810427675652</v>
      </c>
      <c r="F33" s="87">
        <f t="shared" si="5"/>
        <v>4377.8599173808498</v>
      </c>
    </row>
    <row r="34" spans="1:6">
      <c r="A34" s="128">
        <f t="shared" si="1"/>
        <v>19200</v>
      </c>
      <c r="B34" s="122">
        <f t="shared" si="2"/>
        <v>71093</v>
      </c>
      <c r="C34" s="122">
        <f t="shared" si="3"/>
        <v>233844.66824431295</v>
      </c>
      <c r="D34" s="137">
        <f t="shared" si="4"/>
        <v>9.0112163297796158E-2</v>
      </c>
      <c r="E34" s="137">
        <f t="shared" si="6"/>
        <v>0.82121684946491424</v>
      </c>
      <c r="F34" s="87">
        <f t="shared" si="5"/>
        <v>5837.1465565077997</v>
      </c>
    </row>
    <row r="35" spans="1:6">
      <c r="A35" s="128">
        <f t="shared" si="1"/>
        <v>28800</v>
      </c>
      <c r="B35" s="122">
        <f t="shared" si="2"/>
        <v>41998</v>
      </c>
      <c r="C35" s="122">
        <f t="shared" si="3"/>
        <v>138143.11362475427</v>
      </c>
      <c r="D35" s="137">
        <f t="shared" si="4"/>
        <v>5.3233519955281722E-2</v>
      </c>
      <c r="E35" s="137">
        <f t="shared" si="6"/>
        <v>0.91132901276271039</v>
      </c>
      <c r="F35" s="87">
        <f t="shared" si="5"/>
        <v>8755.7198347616995</v>
      </c>
    </row>
    <row r="36" spans="1:6">
      <c r="A36" s="128">
        <f t="shared" si="1"/>
        <v>38400</v>
      </c>
      <c r="B36" s="122">
        <f t="shared" si="2"/>
        <v>18095</v>
      </c>
      <c r="C36" s="122">
        <f t="shared" si="3"/>
        <v>59519.492381540273</v>
      </c>
      <c r="D36" s="137">
        <f t="shared" si="4"/>
        <v>2.2935867031544897E-2</v>
      </c>
      <c r="E36" s="137">
        <f t="shared" si="6"/>
        <v>0.96456253271799208</v>
      </c>
      <c r="F36" s="87">
        <f t="shared" si="5"/>
        <v>11674.293113015599</v>
      </c>
    </row>
    <row r="37" spans="1:6">
      <c r="A37" s="128">
        <f t="shared" si="1"/>
        <v>60000</v>
      </c>
      <c r="B37" s="122">
        <f t="shared" si="2"/>
        <v>8134</v>
      </c>
      <c r="C37" s="122">
        <f t="shared" si="3"/>
        <v>26754.990385821973</v>
      </c>
      <c r="D37" s="137">
        <f t="shared" si="4"/>
        <v>1.0310049319402388E-2</v>
      </c>
      <c r="E37" s="137">
        <f t="shared" si="6"/>
        <v>0.98749839974953701</v>
      </c>
      <c r="F37" s="87">
        <f t="shared" si="5"/>
        <v>18241.082989086874</v>
      </c>
    </row>
    <row r="38" spans="1:6">
      <c r="A38" s="128">
        <f t="shared" si="1"/>
        <v>96000</v>
      </c>
      <c r="B38" s="122">
        <f t="shared" si="2"/>
        <v>1729</v>
      </c>
      <c r="C38" s="122">
        <f t="shared" si="3"/>
        <v>5687.1623281394377</v>
      </c>
      <c r="D38" s="109">
        <f t="shared" si="4"/>
        <v>2.1915509310605763E-3</v>
      </c>
      <c r="E38" s="109">
        <f t="shared" si="6"/>
        <v>0.9978084490689394</v>
      </c>
      <c r="F38" s="87">
        <f t="shared" si="5"/>
        <v>29185.732782538995</v>
      </c>
    </row>
    <row r="39" spans="1:6">
      <c r="A39" s="129" t="s">
        <v>24</v>
      </c>
      <c r="B39" s="119">
        <f>SUM(B26:B38)</f>
        <v>788939</v>
      </c>
      <c r="C39" s="119" t="s">
        <v>7</v>
      </c>
      <c r="D39" s="122"/>
      <c r="E39" s="122" t="s">
        <v>7</v>
      </c>
      <c r="F39" s="130"/>
    </row>
    <row r="40" spans="1:6" s="52" customFormat="1">
      <c r="A40" s="129" t="s">
        <v>63</v>
      </c>
      <c r="B40" s="120">
        <f>B41/B39</f>
        <v>3.2892783852744003</v>
      </c>
      <c r="C40" s="123"/>
      <c r="D40" s="123"/>
      <c r="E40" s="123" t="s">
        <v>7</v>
      </c>
      <c r="F40" s="131"/>
    </row>
    <row r="41" spans="1:6" ht="16" thickBot="1">
      <c r="A41" s="132" t="s">
        <v>61</v>
      </c>
      <c r="B41" s="133">
        <v>2595040</v>
      </c>
      <c r="C41" s="134"/>
      <c r="D41" s="134"/>
      <c r="E41" s="134"/>
      <c r="F41" s="135"/>
    </row>
    <row r="43" spans="1:6">
      <c r="A43" s="138" t="s">
        <v>64</v>
      </c>
    </row>
  </sheetData>
  <mergeCells count="1">
    <mergeCell ref="A1:C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800000"/>
  </sheetPr>
  <dimension ref="A1"/>
  <sheetViews>
    <sheetView workbookViewId="0">
      <selection activeCell="M11" sqref="M11"/>
    </sheetView>
  </sheetViews>
  <sheetFormatPr baseColWidth="10" defaultRowHeight="15" x14ac:dyDescent="0"/>
  <sheetData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E15" sqref="E15"/>
    </sheetView>
  </sheetViews>
  <sheetFormatPr baseColWidth="10" defaultRowHeight="15" x14ac:dyDescent="0"/>
  <sheetData>
    <row r="1" spans="1:5">
      <c r="A1" s="31" t="s">
        <v>42</v>
      </c>
      <c r="B1" s="31" t="s">
        <v>43</v>
      </c>
      <c r="C1" s="37" t="s">
        <v>44</v>
      </c>
      <c r="D1" t="s">
        <v>38</v>
      </c>
      <c r="E1" t="s">
        <v>53</v>
      </c>
    </row>
    <row r="2" spans="1:5">
      <c r="A2">
        <v>20071</v>
      </c>
      <c r="B2" t="s">
        <v>45</v>
      </c>
      <c r="C2">
        <v>1</v>
      </c>
      <c r="D2">
        <v>0</v>
      </c>
    </row>
    <row r="3" spans="1:5">
      <c r="A3" t="s">
        <v>7</v>
      </c>
      <c r="C3">
        <v>547.23248967260622</v>
      </c>
      <c r="D3">
        <v>5.4139800415494738E-2</v>
      </c>
    </row>
    <row r="4" spans="1:5">
      <c r="A4" t="s">
        <v>7</v>
      </c>
      <c r="C4">
        <v>1094.4649793452124</v>
      </c>
      <c r="D4">
        <v>0.12370791658163686</v>
      </c>
    </row>
    <row r="5" spans="1:5">
      <c r="A5" t="s">
        <v>7</v>
      </c>
      <c r="C5">
        <v>1824.1082989086872</v>
      </c>
      <c r="D5">
        <v>0.29570600515375717</v>
      </c>
    </row>
    <row r="6" spans="1:5">
      <c r="A6" t="s">
        <v>7</v>
      </c>
      <c r="C6">
        <v>2371.3407885812935</v>
      </c>
      <c r="D6">
        <v>0.44389743693745654</v>
      </c>
    </row>
    <row r="7" spans="1:5">
      <c r="A7" t="s">
        <v>46</v>
      </c>
      <c r="C7">
        <v>2918.5732782538998</v>
      </c>
      <c r="D7">
        <v>0.52478328489274839</v>
      </c>
    </row>
    <row r="8" spans="1:5">
      <c r="A8" t="s">
        <v>7</v>
      </c>
      <c r="C8">
        <v>3648.2165978173743</v>
      </c>
      <c r="D8">
        <v>0.61807440118944557</v>
      </c>
    </row>
    <row r="9" spans="1:5">
      <c r="A9" t="s">
        <v>7</v>
      </c>
      <c r="C9">
        <v>4377.8599173808498</v>
      </c>
      <c r="D9">
        <v>0.71498810427675652</v>
      </c>
    </row>
    <row r="10" spans="1:5">
      <c r="A10" t="s">
        <v>7</v>
      </c>
      <c r="C10">
        <v>5837.1465565077997</v>
      </c>
      <c r="D10">
        <v>0.82121684946491424</v>
      </c>
      <c r="E10" t="s">
        <v>7</v>
      </c>
    </row>
    <row r="11" spans="1:5">
      <c r="C11">
        <v>8755.7198347616995</v>
      </c>
      <c r="D11">
        <v>0.91132901276271039</v>
      </c>
      <c r="E11" t="s">
        <v>7</v>
      </c>
    </row>
    <row r="12" spans="1:5" ht="17">
      <c r="C12" s="31">
        <v>11674.293110000001</v>
      </c>
      <c r="D12" s="31">
        <v>0.96456253300000006</v>
      </c>
      <c r="E12" s="54" t="s">
        <v>7</v>
      </c>
    </row>
    <row r="13" spans="1:5" ht="17">
      <c r="C13" s="31">
        <v>18241.082989999999</v>
      </c>
      <c r="D13" s="31">
        <v>0.9874984</v>
      </c>
      <c r="E13" s="54" t="s">
        <v>7</v>
      </c>
    </row>
    <row r="14" spans="1:5" ht="17">
      <c r="C14" s="31">
        <v>29185.732779999998</v>
      </c>
      <c r="D14" s="31">
        <v>0.99780844899999999</v>
      </c>
      <c r="E14" s="54">
        <v>1.5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E10" sqref="A1:E14"/>
    </sheetView>
  </sheetViews>
  <sheetFormatPr baseColWidth="10" defaultRowHeight="15" x14ac:dyDescent="0"/>
  <sheetData>
    <row r="1" spans="1:5">
      <c r="A1" s="31" t="s">
        <v>42</v>
      </c>
      <c r="B1" s="31" t="s">
        <v>43</v>
      </c>
      <c r="C1" s="37" t="s">
        <v>44</v>
      </c>
      <c r="D1" t="s">
        <v>38</v>
      </c>
      <c r="E1" t="s">
        <v>53</v>
      </c>
    </row>
    <row r="2" spans="1:5">
      <c r="A2">
        <v>20072</v>
      </c>
      <c r="B2" t="s">
        <v>45</v>
      </c>
      <c r="C2">
        <v>1</v>
      </c>
      <c r="D2">
        <v>0</v>
      </c>
    </row>
    <row r="3" spans="1:5">
      <c r="A3" t="s">
        <v>7</v>
      </c>
      <c r="C3">
        <v>547.23248967260622</v>
      </c>
      <c r="D3">
        <v>5.4139800415494738E-2</v>
      </c>
    </row>
    <row r="4" spans="1:5">
      <c r="A4" t="s">
        <v>7</v>
      </c>
      <c r="C4">
        <v>1094.4649793452124</v>
      </c>
      <c r="D4">
        <v>0.12370791658163686</v>
      </c>
    </row>
    <row r="5" spans="1:5">
      <c r="A5" t="s">
        <v>7</v>
      </c>
      <c r="C5">
        <v>1824.1082989086872</v>
      </c>
      <c r="D5">
        <v>0.29570600515375717</v>
      </c>
    </row>
    <row r="6" spans="1:5">
      <c r="A6" t="s">
        <v>7</v>
      </c>
      <c r="C6">
        <v>2371.3407885812935</v>
      </c>
      <c r="D6">
        <v>0.44389743693745654</v>
      </c>
    </row>
    <row r="7" spans="1:5">
      <c r="A7" t="s">
        <v>46</v>
      </c>
      <c r="C7">
        <v>2918.5732782538998</v>
      </c>
      <c r="D7">
        <v>0.52478328489274839</v>
      </c>
    </row>
    <row r="8" spans="1:5">
      <c r="A8" t="s">
        <v>7</v>
      </c>
      <c r="C8">
        <v>3648.2165978173743</v>
      </c>
      <c r="D8">
        <v>0.61807440118944557</v>
      </c>
    </row>
    <row r="9" spans="1:5">
      <c r="A9" t="s">
        <v>7</v>
      </c>
      <c r="C9">
        <v>4377.8599173808498</v>
      </c>
      <c r="D9">
        <v>0.71498810427675652</v>
      </c>
    </row>
    <row r="10" spans="1:5">
      <c r="A10" t="s">
        <v>7</v>
      </c>
      <c r="C10">
        <v>5837.1465565077997</v>
      </c>
      <c r="D10">
        <v>0.82121684946491424</v>
      </c>
      <c r="E10" t="s">
        <v>7</v>
      </c>
    </row>
    <row r="11" spans="1:5">
      <c r="C11">
        <v>8755.7198347616995</v>
      </c>
      <c r="D11">
        <v>0.91132901276271039</v>
      </c>
      <c r="E11" t="s">
        <v>7</v>
      </c>
    </row>
    <row r="12" spans="1:5" ht="17">
      <c r="C12" s="31">
        <v>11674.293110000001</v>
      </c>
      <c r="D12" s="31">
        <v>0.96456253300000006</v>
      </c>
      <c r="E12" s="54" t="s">
        <v>7</v>
      </c>
    </row>
    <row r="13" spans="1:5" ht="17">
      <c r="C13" s="31">
        <v>18241.082989999999</v>
      </c>
      <c r="D13" s="31">
        <v>0.9874984</v>
      </c>
      <c r="E13" s="54" t="s">
        <v>7</v>
      </c>
    </row>
    <row r="14" spans="1:5" ht="17">
      <c r="C14" s="31">
        <v>29185.732779999998</v>
      </c>
      <c r="D14" s="31">
        <v>0.99780844899999999</v>
      </c>
      <c r="E14" s="54">
        <v>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RawData2004</vt:lpstr>
      <vt:lpstr>OriginalTables 2004</vt:lpstr>
      <vt:lpstr>Input2004 IPC1.5</vt:lpstr>
      <vt:lpstr>Input2004 IPC2</vt:lpstr>
      <vt:lpstr>Input2004 IPC3</vt:lpstr>
      <vt:lpstr>RawData2007</vt:lpstr>
      <vt:lpstr>OriginalTables2007</vt:lpstr>
      <vt:lpstr>Input2007 IPC1.5</vt:lpstr>
      <vt:lpstr>Input2007 IPC2</vt:lpstr>
      <vt:lpstr>Input2007 IPC3</vt:lpstr>
      <vt:lpstr>RawData2007 ("before")</vt:lpstr>
      <vt:lpstr>OriginalTables2007 ("before")</vt:lpstr>
      <vt:lpstr>Inputbefore IPC1.5</vt:lpstr>
      <vt:lpstr>Inputbefore IPC2 </vt:lpstr>
      <vt:lpstr>Inputbefore IPC3</vt:lpstr>
    </vt:vector>
  </TitlesOfParts>
  <Company>Student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Lydiaa</dc:creator>
  <cp:lastModifiedBy>Lydiaa</cp:lastModifiedBy>
  <dcterms:created xsi:type="dcterms:W3CDTF">2017-05-27T01:07:28Z</dcterms:created>
  <dcterms:modified xsi:type="dcterms:W3CDTF">2017-09-03T15:02:10Z</dcterms:modified>
</cp:coreProperties>
</file>