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ropbox\WIDFrance\Papers\GGP2016Wealth\GGP2016WealthAppendixG(ISF)\DataFiles\Results\"/>
    </mc:Choice>
  </mc:AlternateContent>
  <bookViews>
    <workbookView xWindow="3240" yWindow="-195" windowWidth="12315" windowHeight="5205" activeTab="4"/>
  </bookViews>
  <sheets>
    <sheet name="Index" sheetId="54" r:id="rId1"/>
    <sheet name="TG1" sheetId="32" r:id="rId2"/>
    <sheet name="TG2" sheetId="30" r:id="rId3"/>
    <sheet name="TG3" sheetId="31" r:id="rId4"/>
    <sheet name="TG3stata" sheetId="39" r:id="rId5"/>
    <sheet name="TG4" sheetId="34" r:id="rId6"/>
    <sheet name="TG9" sheetId="41" r:id="rId7"/>
    <sheet name="TG9bis" sheetId="43" r:id="rId8"/>
    <sheet name="Excel2LaTeX" sheetId="2" state="hidden" r:id="rId9"/>
  </sheets>
  <externalReferences>
    <externalReference r:id="rId10"/>
  </externalReferences>
  <definedNames>
    <definedName name="HTML_CodePage" hidden="1">1252</definedName>
    <definedName name="HTML_Control" localSheetId="3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52511" concurrentCalc="0"/>
</workbook>
</file>

<file path=xl/calcChain.xml><?xml version="1.0" encoding="utf-8"?>
<calcChain xmlns="http://schemas.openxmlformats.org/spreadsheetml/2006/main">
  <c r="V8" i="30" l="1"/>
  <c r="V9" i="30"/>
  <c r="W8" i="30"/>
  <c r="W9" i="30"/>
  <c r="T8" i="30"/>
  <c r="T9" i="30"/>
  <c r="Q8" i="30"/>
  <c r="P8" i="30"/>
  <c r="P9" i="30"/>
  <c r="P10" i="30"/>
  <c r="P11" i="30"/>
  <c r="P12" i="30"/>
  <c r="P13" i="30"/>
  <c r="H14" i="39"/>
  <c r="H10" i="39"/>
  <c r="J6" i="39"/>
  <c r="J7" i="39"/>
  <c r="J8" i="39"/>
  <c r="J9" i="39"/>
  <c r="J10" i="39"/>
  <c r="J11" i="39"/>
  <c r="J12" i="39"/>
  <c r="J13" i="39"/>
  <c r="J14" i="39"/>
  <c r="J5" i="39"/>
  <c r="I6" i="39"/>
  <c r="I7" i="39"/>
  <c r="I8" i="39"/>
  <c r="I9" i="39"/>
  <c r="I10" i="39"/>
  <c r="I11" i="39"/>
  <c r="I12" i="39"/>
  <c r="I13" i="39"/>
  <c r="I14" i="39"/>
  <c r="I5" i="39"/>
  <c r="R9" i="31"/>
  <c r="R10" i="31"/>
  <c r="R11" i="31"/>
  <c r="R12" i="31"/>
  <c r="R13" i="31"/>
  <c r="R14" i="31"/>
  <c r="R15" i="31"/>
  <c r="R16" i="31"/>
  <c r="R17" i="31"/>
  <c r="R18" i="31"/>
  <c r="R8" i="31"/>
  <c r="S9" i="31"/>
  <c r="S10" i="31"/>
  <c r="S11" i="31"/>
  <c r="S12" i="31"/>
  <c r="S13" i="31"/>
  <c r="S14" i="31"/>
  <c r="S15" i="31"/>
  <c r="S16" i="31"/>
  <c r="S17" i="31"/>
  <c r="S18" i="31"/>
  <c r="S8" i="31"/>
  <c r="A2" i="2"/>
  <c r="V11" i="30"/>
  <c r="BJ2" i="43"/>
  <c r="V12" i="30"/>
  <c r="BG2" i="43"/>
  <c r="V14" i="30"/>
  <c r="BD2" i="43"/>
  <c r="V15" i="30"/>
  <c r="BA2" i="43"/>
  <c r="V16" i="30"/>
  <c r="AX2" i="43"/>
  <c r="V17" i="30"/>
  <c r="AU2" i="43"/>
  <c r="V18" i="30"/>
  <c r="AR2" i="43"/>
  <c r="V19" i="30"/>
  <c r="AO2" i="43"/>
  <c r="V20" i="30"/>
  <c r="AL2" i="43"/>
  <c r="V21" i="30"/>
  <c r="AI2" i="43"/>
  <c r="V22" i="30"/>
  <c r="AF2" i="43"/>
  <c r="V23" i="30"/>
  <c r="AC2" i="43"/>
  <c r="V24" i="30"/>
  <c r="Z2" i="43"/>
  <c r="V25" i="30"/>
  <c r="W2" i="43"/>
  <c r="V26" i="30"/>
  <c r="T2" i="43"/>
  <c r="V27" i="30"/>
  <c r="Q2" i="43"/>
  <c r="V28" i="30"/>
  <c r="N2" i="43"/>
  <c r="V29" i="30"/>
  <c r="K2" i="43"/>
  <c r="V31" i="30"/>
  <c r="H2" i="43"/>
  <c r="V39" i="30"/>
  <c r="E2" i="43"/>
  <c r="V40" i="30"/>
  <c r="B2" i="43"/>
  <c r="BJ1" i="43"/>
  <c r="N1" i="43"/>
  <c r="Q1" i="43"/>
  <c r="T1" i="43"/>
  <c r="W1" i="43"/>
  <c r="Z1" i="43"/>
  <c r="AC1" i="43"/>
  <c r="AF1" i="43"/>
  <c r="AI1" i="43"/>
  <c r="AL1" i="43"/>
  <c r="AO1" i="43"/>
  <c r="AR1" i="43"/>
  <c r="AU1" i="43"/>
  <c r="AX1" i="43"/>
  <c r="BA1" i="43"/>
  <c r="BD1" i="43"/>
  <c r="E1" i="43"/>
  <c r="BJ2" i="41"/>
  <c r="BG2" i="41"/>
  <c r="BD2" i="41"/>
  <c r="BA2" i="41"/>
  <c r="AX2" i="41"/>
  <c r="AU2" i="41"/>
  <c r="AR2" i="41"/>
  <c r="AO2" i="41"/>
  <c r="AL2" i="41"/>
  <c r="AI2" i="41"/>
  <c r="AF2" i="41"/>
  <c r="AC2" i="41"/>
  <c r="Z2" i="41"/>
  <c r="W2" i="41"/>
  <c r="T2" i="41"/>
  <c r="Q2" i="41"/>
  <c r="N2" i="41"/>
  <c r="K2" i="41"/>
  <c r="H2" i="41"/>
  <c r="E2" i="41"/>
  <c r="B2" i="41"/>
  <c r="BJ1" i="41"/>
  <c r="N1" i="41"/>
  <c r="Q1" i="41"/>
  <c r="T1" i="41"/>
  <c r="W1" i="41"/>
  <c r="Z1" i="41"/>
  <c r="AC1" i="41"/>
  <c r="AF1" i="41"/>
  <c r="AI1" i="41"/>
  <c r="AL1" i="41"/>
  <c r="AO1" i="41"/>
  <c r="AR1" i="41"/>
  <c r="AU1" i="41"/>
  <c r="AX1" i="41"/>
  <c r="BA1" i="41"/>
  <c r="BD1" i="41"/>
  <c r="E1" i="41"/>
  <c r="O15" i="34"/>
  <c r="H15" i="34"/>
  <c r="O14" i="34"/>
  <c r="H14" i="34"/>
  <c r="O13" i="34"/>
  <c r="H13" i="34"/>
  <c r="O12" i="34"/>
  <c r="H12" i="34"/>
  <c r="P11" i="34"/>
  <c r="O11" i="34"/>
  <c r="H11" i="34"/>
  <c r="P10" i="34"/>
  <c r="O10" i="34"/>
  <c r="H10" i="34"/>
  <c r="P9" i="34"/>
  <c r="O9" i="34"/>
  <c r="H9" i="34"/>
  <c r="P8" i="34"/>
  <c r="O8" i="34"/>
  <c r="H8" i="34"/>
  <c r="E12" i="39"/>
  <c r="B12" i="39"/>
  <c r="E6" i="39"/>
  <c r="E7" i="39"/>
  <c r="E8" i="39"/>
  <c r="E9" i="39"/>
  <c r="E10" i="39"/>
  <c r="E11" i="39"/>
  <c r="B6" i="39"/>
  <c r="B7" i="39"/>
  <c r="B8" i="39"/>
  <c r="B9" i="39"/>
  <c r="B10" i="39"/>
  <c r="B11" i="39"/>
  <c r="D8" i="39"/>
  <c r="D7" i="39"/>
  <c r="D6" i="39"/>
  <c r="D5" i="39"/>
  <c r="M18" i="31"/>
  <c r="G18" i="31"/>
  <c r="M17" i="31"/>
  <c r="G17" i="31"/>
  <c r="M16" i="31"/>
  <c r="G16" i="31"/>
  <c r="M15" i="31"/>
  <c r="G15" i="31"/>
  <c r="M14" i="31"/>
  <c r="G14" i="31"/>
  <c r="M13" i="31"/>
  <c r="G13" i="31"/>
  <c r="M12" i="31"/>
  <c r="G12" i="31"/>
  <c r="M11" i="31"/>
  <c r="G11" i="31"/>
  <c r="M10" i="31"/>
  <c r="G10" i="31"/>
  <c r="M9" i="31"/>
  <c r="G9" i="31"/>
  <c r="M8" i="31"/>
  <c r="G8" i="31"/>
  <c r="O43" i="30"/>
  <c r="V42" i="30"/>
  <c r="O42" i="30"/>
  <c r="V41" i="30"/>
  <c r="A33" i="30"/>
  <c r="A34" i="30"/>
  <c r="A35" i="30"/>
  <c r="A36" i="30"/>
  <c r="A37" i="30"/>
  <c r="A38" i="30"/>
  <c r="A39" i="30"/>
  <c r="A40" i="30"/>
  <c r="A41" i="30"/>
  <c r="I40" i="30"/>
  <c r="J40" i="30"/>
  <c r="K40" i="30"/>
  <c r="L40" i="30"/>
  <c r="M40" i="30"/>
  <c r="O40" i="30"/>
  <c r="I39" i="30"/>
  <c r="J39" i="30"/>
  <c r="K39" i="30"/>
  <c r="L39" i="30"/>
  <c r="M39" i="30"/>
  <c r="O39" i="30"/>
  <c r="H39" i="30"/>
  <c r="V38" i="30"/>
  <c r="V37" i="30"/>
  <c r="V36" i="30"/>
  <c r="V35" i="30"/>
  <c r="V34" i="30"/>
  <c r="V33" i="30"/>
  <c r="V32" i="30"/>
  <c r="R32" i="30"/>
  <c r="H31" i="30"/>
  <c r="S31" i="30"/>
  <c r="R31" i="30"/>
  <c r="I31" i="30"/>
  <c r="J31" i="30"/>
  <c r="K31" i="30"/>
  <c r="L31" i="30"/>
  <c r="M31" i="30"/>
  <c r="O31" i="30"/>
  <c r="V30" i="30"/>
  <c r="R30" i="30"/>
  <c r="H29" i="30"/>
  <c r="S29" i="30"/>
  <c r="R29" i="30"/>
  <c r="O29" i="30"/>
  <c r="S28" i="30"/>
  <c r="O28" i="30"/>
  <c r="F28" i="30"/>
  <c r="E28" i="30"/>
  <c r="D28" i="30"/>
  <c r="C28" i="30"/>
  <c r="B28" i="30"/>
  <c r="H27" i="30"/>
  <c r="S27" i="30"/>
  <c r="O27" i="30"/>
  <c r="H26" i="30"/>
  <c r="S26" i="30"/>
  <c r="H25" i="30"/>
  <c r="S25" i="30"/>
  <c r="P25" i="30"/>
  <c r="H24" i="30"/>
  <c r="S24" i="30"/>
  <c r="P24" i="30"/>
  <c r="H23" i="30"/>
  <c r="S23" i="30"/>
  <c r="P23" i="30"/>
  <c r="O23" i="30"/>
  <c r="H22" i="30"/>
  <c r="S22" i="30"/>
  <c r="P22" i="30"/>
  <c r="H21" i="30"/>
  <c r="S21" i="30"/>
  <c r="P21" i="30"/>
  <c r="O21" i="30"/>
  <c r="H20" i="30"/>
  <c r="S20" i="30"/>
  <c r="P20" i="30"/>
  <c r="O20" i="30"/>
  <c r="H19" i="30"/>
  <c r="S19" i="30"/>
  <c r="P19" i="30"/>
  <c r="O19" i="30"/>
  <c r="H18" i="30"/>
  <c r="S18" i="30"/>
  <c r="P18" i="30"/>
  <c r="O18" i="30"/>
  <c r="H17" i="30"/>
  <c r="S17" i="30"/>
  <c r="P17" i="30"/>
  <c r="O17" i="30"/>
  <c r="H16" i="30"/>
  <c r="S16" i="30"/>
  <c r="P16" i="30"/>
  <c r="O16" i="30"/>
  <c r="H15" i="30"/>
  <c r="S15" i="30"/>
  <c r="P15" i="30"/>
  <c r="O15" i="30"/>
  <c r="H14" i="30"/>
  <c r="S14" i="30"/>
  <c r="P14" i="30"/>
  <c r="O14" i="30"/>
  <c r="V13" i="30"/>
  <c r="V10" i="30"/>
  <c r="J40" i="32"/>
  <c r="I40" i="32"/>
  <c r="H40" i="32"/>
  <c r="K39" i="32"/>
  <c r="J39" i="32"/>
  <c r="I39" i="32"/>
  <c r="H39" i="32"/>
  <c r="K38" i="32"/>
  <c r="J38" i="32"/>
  <c r="I38" i="32"/>
  <c r="H38" i="32"/>
</calcChain>
</file>

<file path=xl/sharedStrings.xml><?xml version="1.0" encoding="utf-8"?>
<sst xmlns="http://schemas.openxmlformats.org/spreadsheetml/2006/main" count="483" uniqueCount="175">
  <si>
    <t>Sources :</t>
  </si>
  <si>
    <t>RangeAddress</t>
  </si>
  <si>
    <t>Options</t>
  </si>
  <si>
    <t>CellWidth</t>
  </si>
  <si>
    <t>Indent</t>
  </si>
  <si>
    <t>FileName</t>
  </si>
  <si>
    <t>rapports parlementaires2.tex</t>
  </si>
  <si>
    <t>year</t>
  </si>
  <si>
    <t>Year 2010 (en gris) : Tableau des dénombrements fiscaux transmis par G. Carrez lors du débat de Libé du 10/05/2011 (nom = ISF-10-05-2011-Carrez)</t>
  </si>
  <si>
    <t>Year 2009  (in green ) : Rapport CPO 2011 p123 Tableau n°18 : Nombre de redevables et patrimoine taxable par tranche en 2003 et 2009</t>
  </si>
  <si>
    <t>Year 2009  : Rapport Carrez 2011 pp. 82-83 "Nombre de redevables par tranches d'imposition"</t>
  </si>
  <si>
    <t>Years 2003 to 2008 (in purple) : Rapport CPO 2009 patrimoine des ménages : p.80,Tableau " Evolution du nombre de redevables par tranche de 2003 à 2008" et Tableau "Evolution du patrimoine taxable par tranche de 2003 à 2008"</t>
  </si>
  <si>
    <t>Years 2001 (in brown) : Rapport du conseil des impôts 2004 p.141 Tableau "Ventilation de l’ISF en 2001 par tranche de patrimoine imposable" tiré des données de la DGI</t>
  </si>
  <si>
    <t>Years 1997-2002 (in blue) : Rapport Marini(2004) : p.5 Tableau "Evolution du nombre de redevables par tranche de 1997 à 2002", p17 : "Evolution du patrimoine taxable des redevables à l'ISF de 1997 à 2002"</t>
  </si>
  <si>
    <t>Years 1996 (in orange) : Rapport Migaud (1998) tableau "VENTILATION DU NOMBRE DE REDEVABLES, DU PRODUIT DE L'IMPÔT ET DES COTISATIONS MOYENNES SELON LA TAILLE DU PATRIMOINE EN 1995 ET EN 1996"  + Tableau "RÉPARTITION DES BASES IMPOSABLES PAR TYPE DE BIENS EN 1996"  disponible à l'adresse : http://www.assemblee-nationale.fr/11/rap-info/i1065.asp</t>
  </si>
  <si>
    <t>Years 1993 and 1995 (in red) : nombre de redevables et patrimoine taxable de 1992 à 1995  : Source Syndicat national unifié des impôts (1997), « Bilan fiscal d’une législature (1993-1997) »,
document disponible en ligne à l’adresse http ://www.snui.fr/gen/cp/dp/DPBF.html.  Reprend données DGI pour 1995 et 1993</t>
  </si>
  <si>
    <t>Years 1982, 1984 and 1985 (in black):  VIII eme rapport du conseil des impôts 1986 p 123 and 124</t>
  </si>
  <si>
    <t>Notes:  Taxable wealth is expressed in current million euros</t>
  </si>
  <si>
    <t>1982 (without business assets</t>
  </si>
  <si>
    <t>Bracket 6</t>
  </si>
  <si>
    <t>Bracket 5</t>
  </si>
  <si>
    <t>Bracket 4</t>
  </si>
  <si>
    <t>Bracket 3</t>
  </si>
  <si>
    <t>Bracket 2</t>
  </si>
  <si>
    <t>Bracket 1</t>
  </si>
  <si>
    <t>Year</t>
  </si>
  <si>
    <t>Ratio Number of taxpayers
[7]/[16]</t>
  </si>
  <si>
    <t>Total net taxable wealth
annuaire DGFiP</t>
  </si>
  <si>
    <t>Total number of taxpayers (annuaire DgFiP)</t>
  </si>
  <si>
    <t>Number of tax brackets</t>
  </si>
  <si>
    <t>Total  net taxable wealth</t>
  </si>
  <si>
    <t>Net taxable wealth by tax brackets</t>
  </si>
  <si>
    <t>Total number of taxpayers</t>
  </si>
  <si>
    <t>Number of individuals by tax brackets</t>
  </si>
  <si>
    <t>[17]</t>
  </si>
  <si>
    <t>[16]</t>
  </si>
  <si>
    <t>[15]</t>
  </si>
  <si>
    <t>[14]</t>
  </si>
  <si>
    <t>[13]</t>
  </si>
  <si>
    <t>[12]</t>
  </si>
  <si>
    <t>[11]</t>
  </si>
  <si>
    <t>[10]</t>
  </si>
  <si>
    <t>[9]</t>
  </si>
  <si>
    <t>[8]</t>
  </si>
  <si>
    <t>[7]</t>
  </si>
  <si>
    <t>[6]</t>
  </si>
  <si>
    <t>[5]</t>
  </si>
  <si>
    <t>[4]</t>
  </si>
  <si>
    <t>[3]</t>
  </si>
  <si>
    <t>[2]</t>
  </si>
  <si>
    <t>[1]</t>
  </si>
  <si>
    <t>Decile of net taxable wealth (million euros)</t>
  </si>
  <si>
    <t>Number of taxpayers</t>
  </si>
  <si>
    <t>Average tax paid</t>
  </si>
  <si>
    <t>Average tax rate</t>
  </si>
  <si>
    <t>Net taxable wealth</t>
  </si>
  <si>
    <t>Below 1.4</t>
  </si>
  <si>
    <t>Between 1,4 et 1,5</t>
  </si>
  <si>
    <t>Between 1,5 et 1,6</t>
  </si>
  <si>
    <t>Between 1,6 et 1,7</t>
  </si>
  <si>
    <t>Between 1,7 et 1,9</t>
  </si>
  <si>
    <t>Between 1,9 et 2,1</t>
  </si>
  <si>
    <t>Between 2,1 et 2,4</t>
  </si>
  <si>
    <t>Between 2,4 et 2,9</t>
  </si>
  <si>
    <t>Between 2,9 et 4,1</t>
  </si>
  <si>
    <t>Above 4,1</t>
  </si>
  <si>
    <t>TOTAL</t>
  </si>
  <si>
    <t>tx1_isf</t>
  </si>
  <si>
    <t>tx2_isf</t>
  </si>
  <si>
    <t>tx3_isf</t>
  </si>
  <si>
    <t>tx4_isf</t>
  </si>
  <si>
    <t>tx5_isf</t>
  </si>
  <si>
    <t>tx6_isf</t>
  </si>
  <si>
    <t>nbtranches</t>
  </si>
  <si>
    <t>Référence législative</t>
  </si>
  <si>
    <t>Sources brutes</t>
  </si>
  <si>
    <t>Parution au JO</t>
  </si>
  <si>
    <t>Notes</t>
  </si>
  <si>
    <t>PLF 2013</t>
  </si>
  <si>
    <t>Réforme Sarkozy 2012 : Article 885 U du CGI (en vigueur au 31 juillet 2011)  ne sera jamais appliqué car l'ISF 2012 (contribution exceptionnelle compris) correspond à un retour à l'ISF de 2011 avec suppression temporaire du palfonnement</t>
  </si>
  <si>
    <t xml:space="preserve">LOI n° 2011-900 du 29 juillet 2011 de finances rectificative pour 2011 </t>
  </si>
  <si>
    <t>Gros changements votés en juillet 2011 et applicable pour année 2012 : en particulier exonération d'ISF jusqu'à la deuxième tranche …</t>
  </si>
  <si>
    <t>BOI 7 S-3-10 
n°6 DU 13/01/2011</t>
  </si>
  <si>
    <t>Zucman 2008 p 60 Les taux de l’ISF n’ont pas connu de grands bouleversements depuis la recréation de cet impôt en 1989. Une majoration exceptionnelle de 10 % du produit de l’impôt était en vigueur de 1995 à 1998, avant d’être intégrée au barème en 1998 (tableau A.2). Une réduction de 150 euros par enfant à charge est appliquée. Entre 1997 et 2002, le barème n’a pas été indexé sur l’inflation.</t>
  </si>
  <si>
    <t>BOI 7 S-1-09 
n°9 DU 23/01/2009</t>
  </si>
  <si>
    <t>BOI 7 S-1-08 
n°3 DU 08/01/2008</t>
  </si>
  <si>
    <t>BOI 7 S-1-07 
n°9 DU 19/01/2007</t>
  </si>
  <si>
    <t>BOI 7 S-9-10 
n°1 DU 04/01/2015</t>
  </si>
  <si>
    <t>Actualisation annuelle du barème de l'ISF en fonction de l’actualisation retenue pour l’IR votée par art. 17 de la loi de finances pour 2005 (loi n°2004-1484 du 30 décembre 2004)</t>
  </si>
  <si>
    <t>BOI 7 S-9-10 
n°1 DU 04/01/2016</t>
  </si>
  <si>
    <t>BOI 7 S-9-10 
n°1 DU 04/01/2017</t>
  </si>
  <si>
    <t>BOI 7 S-9-10 
n°1 DU 04/01/2018</t>
  </si>
  <si>
    <t>BOI 7 S-9-10 
n°1 DU 04/01/2019</t>
  </si>
  <si>
    <t>Loi n° 98-1266 
DU 30/12/1998 art. 13</t>
  </si>
  <si>
    <t>Loi n°96-1181 
DU 30/12/1996 art. 25 J</t>
  </si>
  <si>
    <t>Majoration de 8% des taux pour les années 1984, 1985 et 1986</t>
  </si>
  <si>
    <t>Thresholds of tax brackets</t>
  </si>
  <si>
    <t>Tax bracket 1</t>
  </si>
  <si>
    <t>Tax bracket 2</t>
  </si>
  <si>
    <t>Tax bracket 3</t>
  </si>
  <si>
    <t>Tax bracket 4</t>
  </si>
  <si>
    <t>Tax bracket 5</t>
  </si>
  <si>
    <t>Tax bracket 6</t>
  </si>
  <si>
    <t>Marginal tax rates by tax brackets</t>
  </si>
  <si>
    <t>Yisf1</t>
  </si>
  <si>
    <t>Yisf2</t>
  </si>
  <si>
    <t>Yisf3</t>
  </si>
  <si>
    <t>Yisf4</t>
  </si>
  <si>
    <t>Yisf5</t>
  </si>
  <si>
    <t>Yisf6</t>
  </si>
  <si>
    <t>Nisf1</t>
  </si>
  <si>
    <t>Nisf2</t>
  </si>
  <si>
    <t>Nisf3</t>
  </si>
  <si>
    <t>Nisf4</t>
  </si>
  <si>
    <t>Nisf5</t>
  </si>
  <si>
    <t>Nisf6</t>
  </si>
  <si>
    <t>Yisftot</t>
  </si>
  <si>
    <t>thrisf1</t>
  </si>
  <si>
    <t>thrisf2</t>
  </si>
  <si>
    <t>thrisf3</t>
  </si>
  <si>
    <t>thrisf4</t>
  </si>
  <si>
    <t>thrisf5</t>
  </si>
  <si>
    <t>thrisf6</t>
  </si>
  <si>
    <t>Nisftot</t>
  </si>
  <si>
    <t>Threshold</t>
  </si>
  <si>
    <t>Nisf2012</t>
  </si>
  <si>
    <t>Yisf2012</t>
  </si>
  <si>
    <t>Nisf2013</t>
  </si>
  <si>
    <t>Yisf2013</t>
  </si>
  <si>
    <t>tranche</t>
  </si>
  <si>
    <t>thrisf2012</t>
  </si>
  <si>
    <t>thrisf2013</t>
  </si>
  <si>
    <t>Table G1: Wealth tax schedule, France 1982-2015</t>
  </si>
  <si>
    <t xml:space="preserve">Table G2: Raw ISF tabulations by tax brackets, France 1982-2010 </t>
  </si>
  <si>
    <t>Table G3: Raw ISF tabulations by decile of net taxable wealth, France 2012-2013</t>
  </si>
  <si>
    <t>[18]</t>
  </si>
  <si>
    <t>nmen</t>
  </si>
  <si>
    <t xml:space="preserve">year </t>
  </si>
  <si>
    <t>average</t>
  </si>
  <si>
    <t>thr</t>
  </si>
  <si>
    <t>p</t>
  </si>
  <si>
    <t>b</t>
  </si>
  <si>
    <t>memo:
Personal Wealth NA</t>
  </si>
  <si>
    <t>memo:
 Average wealth (households)</t>
  </si>
  <si>
    <t>[19]</t>
  </si>
  <si>
    <t>[20]</t>
  </si>
  <si>
    <t>wealthNA</t>
  </si>
  <si>
    <t>Back to index</t>
  </si>
  <si>
    <t>[21]</t>
  </si>
  <si>
    <t xml:space="preserve">memo:
 Number of households </t>
  </si>
  <si>
    <t>memo:
 Number of adults</t>
  </si>
  <si>
    <t>nindiv</t>
  </si>
  <si>
    <t>GARBINTI, GOUPILLE-LEBRET and PIKETTY 2016 Wealth APPENDIX DATA</t>
  </si>
  <si>
    <t>This database supports our paper "Wealth Concentration in France 1800-2014: Methods, Estimates and Simulations"</t>
  </si>
  <si>
    <t xml:space="preserve">Table G4: Raw ISF tabulations by tax brackets, France 1995-2002 </t>
  </si>
  <si>
    <t>Part A: Raw wealth tax tabulations 1982-2013</t>
  </si>
  <si>
    <t>Part B: Harmonized wealth tax tabulations: 1984-2013</t>
  </si>
  <si>
    <t xml:space="preserve">Index: Raw results for Appendix G  (Reconciliation Capitalization method with Wealth tax) </t>
  </si>
  <si>
    <t>Last updated: December, 2th 2016</t>
  </si>
  <si>
    <t>Table G5: Harmonized wealth tax data tabulations (threshold, percentile and Pareto coefficient) , France 1984-2013</t>
  </si>
  <si>
    <t>Table G5bis: Harmonized wealth tax data tabulations (threshold, percentile and Pareto coefficient) after correction for avoindance in the first tax bracket, France 1984-2013</t>
  </si>
  <si>
    <t>Table G3: Raw ISF tabulations by decile of net taxable wealth, France 2012-2016</t>
  </si>
  <si>
    <t>Below 1.415</t>
  </si>
  <si>
    <t>Between 1,415 et 1,528</t>
  </si>
  <si>
    <t>Between 1,528 et 1,651</t>
  </si>
  <si>
    <t>Between 1,651 et 1,796</t>
  </si>
  <si>
    <t>Between 1,796 et 1,973</t>
  </si>
  <si>
    <t>Between 1,973 et 2,202</t>
  </si>
  <si>
    <t>Between 2,202 et 2,498</t>
  </si>
  <si>
    <t>Between 2,498 et 3,072</t>
  </si>
  <si>
    <t>Between 3,072 et 4,352</t>
  </si>
  <si>
    <t>Above 4,352</t>
  </si>
  <si>
    <t>thrisf2016</t>
  </si>
  <si>
    <t>Nisf2016</t>
  </si>
  <si>
    <t>Yisf2016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</si>
</sst>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\ _€_-;\-* #,##0\ _€_-;_-* &quot;-&quot;??\ _€_-;_-@_-"/>
    <numFmt numFmtId="166" formatCode="0.0%"/>
    <numFmt numFmtId="167" formatCode="#,##0\ [$FRF]"/>
    <numFmt numFmtId="168" formatCode="#,##0\ &quot;€&quot;"/>
    <numFmt numFmtId="169" formatCode="#,##0_ ;\-#,##0\ 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B050"/>
      <name val="Arial"/>
      <family val="2"/>
    </font>
    <font>
      <sz val="10"/>
      <color rgb="FF0070C0"/>
      <name val="Arial"/>
      <family val="2"/>
    </font>
    <font>
      <sz val="10"/>
      <color theme="9"/>
      <name val="Arial"/>
      <family val="2"/>
    </font>
    <font>
      <sz val="10"/>
      <color theme="9" tint="-0.49995422223578601"/>
      <name val="Arial"/>
      <family val="2"/>
    </font>
    <font>
      <sz val="10"/>
      <color rgb="FF7030A0"/>
      <name val="Arial"/>
      <family val="2"/>
    </font>
    <font>
      <sz val="10"/>
      <color theme="0" tint="-0.34998626667073579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2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4"/>
      <color indexed="12"/>
      <name val="Arial"/>
      <family val="2"/>
    </font>
    <font>
      <b/>
      <sz val="14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rgb="FFF5F9F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7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4" fillId="0" borderId="0"/>
    <xf numFmtId="0" fontId="4" fillId="0" borderId="0"/>
    <xf numFmtId="0" fontId="4" fillId="0" borderId="0"/>
    <xf numFmtId="9" fontId="32" fillId="0" borderId="0" applyFont="0" applyFill="0" applyBorder="0" applyAlignment="0" applyProtection="0"/>
    <xf numFmtId="0" fontId="4" fillId="0" borderId="0"/>
  </cellStyleXfs>
  <cellXfs count="322">
    <xf numFmtId="0" fontId="0" fillId="0" borderId="0" xfId="0"/>
    <xf numFmtId="0" fontId="4" fillId="0" borderId="0" xfId="3" applyBorder="1"/>
    <xf numFmtId="0" fontId="4" fillId="0" borderId="0" xfId="3" applyBorder="1" applyAlignment="1">
      <alignment horizontal="left"/>
    </xf>
    <xf numFmtId="164" fontId="7" fillId="0" borderId="0" xfId="4" applyNumberFormat="1" applyFont="1" applyBorder="1" applyAlignment="1">
      <alignment vertical="center"/>
    </xf>
    <xf numFmtId="165" fontId="7" fillId="0" borderId="0" xfId="4" applyNumberFormat="1" applyFont="1" applyBorder="1" applyAlignment="1">
      <alignment horizontal="left" vertical="center" wrapText="1"/>
    </xf>
    <xf numFmtId="165" fontId="7" fillId="0" borderId="0" xfId="4" applyNumberFormat="1" applyFont="1" applyBorder="1" applyAlignment="1">
      <alignment vertical="center"/>
    </xf>
    <xf numFmtId="0" fontId="7" fillId="0" borderId="0" xfId="3" applyFont="1" applyBorder="1" applyAlignment="1">
      <alignment horizontal="left" vertical="center" wrapText="1"/>
    </xf>
    <xf numFmtId="164" fontId="7" fillId="0" borderId="0" xfId="4" applyNumberFormat="1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4" fillId="0" borderId="0" xfId="3" applyBorder="1" applyAlignment="1">
      <alignment vertical="top"/>
    </xf>
    <xf numFmtId="0" fontId="4" fillId="0" borderId="0" xfId="3" applyBorder="1" applyAlignment="1">
      <alignment horizontal="left" vertical="top"/>
    </xf>
    <xf numFmtId="0" fontId="8" fillId="0" borderId="0" xfId="3" applyFont="1" applyFill="1" applyBorder="1" applyAlignment="1">
      <alignment vertical="top"/>
    </xf>
    <xf numFmtId="0" fontId="8" fillId="0" borderId="0" xfId="3" applyFont="1" applyFill="1" applyBorder="1" applyAlignment="1">
      <alignment vertical="top" wrapText="1"/>
    </xf>
    <xf numFmtId="0" fontId="8" fillId="0" borderId="0" xfId="3" applyFont="1" applyFill="1" applyBorder="1" applyAlignment="1">
      <alignment vertical="center" wrapText="1"/>
    </xf>
    <xf numFmtId="0" fontId="8" fillId="0" borderId="0" xfId="3" applyFont="1" applyBorder="1" applyAlignment="1">
      <alignment vertical="center" wrapText="1"/>
    </xf>
    <xf numFmtId="165" fontId="7" fillId="0" borderId="0" xfId="4" applyNumberFormat="1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8" fillId="0" borderId="0" xfId="3" applyFont="1" applyBorder="1" applyAlignment="1">
      <alignment horizontal="left" vertical="center"/>
    </xf>
    <xf numFmtId="0" fontId="8" fillId="0" borderId="0" xfId="3" applyFont="1" applyBorder="1" applyAlignment="1">
      <alignment vertical="center"/>
    </xf>
    <xf numFmtId="0" fontId="6" fillId="0" borderId="0" xfId="3" applyFont="1" applyBorder="1" applyAlignment="1">
      <alignment vertical="center" wrapText="1"/>
    </xf>
    <xf numFmtId="0" fontId="8" fillId="0" borderId="0" xfId="3" applyFont="1" applyFill="1" applyBorder="1" applyAlignment="1">
      <alignment vertical="center"/>
    </xf>
    <xf numFmtId="164" fontId="7" fillId="0" borderId="0" xfId="4" applyNumberFormat="1" applyFont="1" applyBorder="1" applyAlignment="1">
      <alignment vertical="center" wrapText="1"/>
    </xf>
    <xf numFmtId="0" fontId="7" fillId="0" borderId="0" xfId="3" applyFont="1" applyBorder="1" applyAlignment="1">
      <alignment horizontal="left" vertical="center"/>
    </xf>
    <xf numFmtId="0" fontId="6" fillId="0" borderId="0" xfId="3" applyFont="1" applyBorder="1" applyAlignment="1">
      <alignment vertical="center"/>
    </xf>
    <xf numFmtId="0" fontId="4" fillId="0" borderId="0" xfId="3" applyBorder="1" applyAlignment="1"/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5" applyFont="1" applyFill="1" applyAlignment="1"/>
    <xf numFmtId="0" fontId="4" fillId="0" borderId="0" xfId="3"/>
    <xf numFmtId="0" fontId="4" fillId="0" borderId="0" xfId="5"/>
    <xf numFmtId="0" fontId="4" fillId="0" borderId="0" xfId="5" applyFont="1" applyAlignment="1">
      <alignment horizontal="left"/>
    </xf>
    <xf numFmtId="0" fontId="4" fillId="0" borderId="0" xfId="5" applyFont="1" applyAlignment="1"/>
    <xf numFmtId="0" fontId="4" fillId="0" borderId="0" xfId="3" applyFont="1" applyFill="1" applyBorder="1" applyAlignment="1"/>
    <xf numFmtId="0" fontId="4" fillId="0" borderId="0" xfId="3" applyFont="1" applyFill="1" applyAlignment="1"/>
    <xf numFmtId="0" fontId="4" fillId="0" borderId="0" xfId="3" applyFont="1" applyAlignment="1">
      <alignment horizontal="left" vertical="top"/>
    </xf>
    <xf numFmtId="0" fontId="4" fillId="0" borderId="0" xfId="3" applyFill="1" applyBorder="1"/>
    <xf numFmtId="0" fontId="4" fillId="0" borderId="0" xfId="3" applyFill="1"/>
    <xf numFmtId="0" fontId="4" fillId="0" borderId="0" xfId="5" applyFill="1"/>
    <xf numFmtId="0" fontId="4" fillId="0" borderId="0" xfId="3" applyFont="1" applyBorder="1"/>
    <xf numFmtId="0" fontId="4" fillId="0" borderId="0" xfId="3" applyFill="1" applyBorder="1" applyAlignment="1">
      <alignment horizontal="left"/>
    </xf>
    <xf numFmtId="0" fontId="4" fillId="0" borderId="0" xfId="3" applyFont="1" applyFill="1"/>
    <xf numFmtId="3" fontId="4" fillId="0" borderId="0" xfId="5" applyNumberFormat="1" applyFont="1" applyFill="1"/>
    <xf numFmtId="0" fontId="4" fillId="0" borderId="0" xfId="5" applyFont="1" applyFill="1"/>
    <xf numFmtId="168" fontId="4" fillId="0" borderId="0" xfId="3" applyNumberFormat="1" applyFont="1" applyFill="1" applyBorder="1" applyAlignment="1">
      <alignment horizontal="center" vertical="center"/>
    </xf>
    <xf numFmtId="168" fontId="4" fillId="0" borderId="4" xfId="3" applyNumberFormat="1" applyFont="1" applyFill="1" applyBorder="1" applyAlignment="1">
      <alignment horizontal="center" vertical="center"/>
    </xf>
    <xf numFmtId="1" fontId="4" fillId="0" borderId="4" xfId="7" applyNumberFormat="1" applyFont="1" applyFill="1" applyBorder="1" applyAlignment="1">
      <alignment horizontal="center" vertical="center" wrapText="1"/>
    </xf>
    <xf numFmtId="3" fontId="4" fillId="0" borderId="7" xfId="3" applyNumberFormat="1" applyFont="1" applyFill="1" applyBorder="1" applyAlignment="1">
      <alignment horizontal="center" vertical="center"/>
    </xf>
    <xf numFmtId="3" fontId="4" fillId="0" borderId="8" xfId="3" applyNumberFormat="1" applyFont="1" applyFill="1" applyBorder="1" applyAlignment="1">
      <alignment horizontal="center" vertical="center"/>
    </xf>
    <xf numFmtId="3" fontId="4" fillId="0" borderId="4" xfId="3" applyNumberFormat="1" applyFont="1" applyFill="1" applyBorder="1" applyAlignment="1">
      <alignment horizontal="center" vertical="center"/>
    </xf>
    <xf numFmtId="3" fontId="4" fillId="0" borderId="12" xfId="3" applyNumberFormat="1" applyFont="1" applyFill="1" applyBorder="1" applyAlignment="1">
      <alignment horizontal="center" vertical="center"/>
    </xf>
    <xf numFmtId="1" fontId="19" fillId="0" borderId="0" xfId="3" applyNumberFormat="1" applyFont="1" applyFill="1" applyAlignment="1">
      <alignment horizontal="center" vertical="center" wrapText="1"/>
    </xf>
    <xf numFmtId="3" fontId="4" fillId="0" borderId="0" xfId="4" applyNumberFormat="1" applyFont="1" applyFill="1" applyBorder="1" applyAlignment="1">
      <alignment horizontal="center" vertical="center" wrapText="1"/>
    </xf>
    <xf numFmtId="1" fontId="4" fillId="0" borderId="0" xfId="7" applyNumberFormat="1" applyFont="1" applyFill="1" applyBorder="1" applyAlignment="1">
      <alignment horizontal="center" vertical="center" wrapText="1"/>
    </xf>
    <xf numFmtId="3" fontId="4" fillId="0" borderId="6" xfId="3" applyNumberFormat="1" applyFont="1" applyFill="1" applyBorder="1" applyAlignment="1">
      <alignment horizontal="center" vertical="center"/>
    </xf>
    <xf numFmtId="3" fontId="4" fillId="0" borderId="5" xfId="3" applyNumberFormat="1" applyFont="1" applyFill="1" applyBorder="1" applyAlignment="1">
      <alignment horizontal="center" vertical="center"/>
    </xf>
    <xf numFmtId="3" fontId="4" fillId="0" borderId="0" xfId="3" applyNumberFormat="1" applyFont="1" applyFill="1" applyBorder="1" applyAlignment="1">
      <alignment horizontal="center" vertical="center"/>
    </xf>
    <xf numFmtId="3" fontId="4" fillId="0" borderId="13" xfId="3" applyNumberFormat="1" applyFont="1" applyFill="1" applyBorder="1" applyAlignment="1">
      <alignment horizontal="center" vertical="center"/>
    </xf>
    <xf numFmtId="3" fontId="4" fillId="0" borderId="5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1" fontId="19" fillId="0" borderId="0" xfId="3" applyNumberFormat="1" applyFont="1" applyFill="1" applyAlignment="1">
      <alignment horizontal="center" vertical="center"/>
    </xf>
    <xf numFmtId="3" fontId="11" fillId="0" borderId="0" xfId="3" applyNumberFormat="1" applyFont="1" applyFill="1" applyBorder="1" applyAlignment="1">
      <alignment horizontal="center" vertical="center"/>
    </xf>
    <xf numFmtId="3" fontId="11" fillId="0" borderId="6" xfId="3" applyNumberFormat="1" applyFont="1" applyFill="1" applyBorder="1" applyAlignment="1">
      <alignment horizontal="center" vertical="center"/>
    </xf>
    <xf numFmtId="3" fontId="4" fillId="0" borderId="0" xfId="7" applyNumberFormat="1" applyFont="1" applyFill="1" applyBorder="1" applyAlignment="1">
      <alignment horizontal="center" vertical="center" wrapText="1"/>
    </xf>
    <xf numFmtId="166" fontId="19" fillId="0" borderId="0" xfId="6" applyNumberFormat="1" applyFont="1" applyFill="1" applyBorder="1" applyAlignment="1">
      <alignment horizontal="center" vertical="center"/>
    </xf>
    <xf numFmtId="165" fontId="19" fillId="0" borderId="0" xfId="4" applyNumberFormat="1" applyFont="1" applyFill="1" applyBorder="1" applyAlignment="1">
      <alignment horizontal="center" vertical="center"/>
    </xf>
    <xf numFmtId="3" fontId="11" fillId="0" borderId="13" xfId="3" applyNumberFormat="1" applyFont="1" applyFill="1" applyBorder="1" applyAlignment="1">
      <alignment horizontal="center" vertical="center"/>
    </xf>
    <xf numFmtId="165" fontId="11" fillId="0" borderId="6" xfId="4" applyNumberFormat="1" applyFont="1" applyFill="1" applyBorder="1" applyAlignment="1">
      <alignment horizontal="center" vertical="center"/>
    </xf>
    <xf numFmtId="3" fontId="15" fillId="0" borderId="13" xfId="3" applyNumberFormat="1" applyFont="1" applyFill="1" applyBorder="1" applyAlignment="1">
      <alignment horizontal="center" vertical="center"/>
    </xf>
    <xf numFmtId="3" fontId="15" fillId="0" borderId="5" xfId="3" applyNumberFormat="1" applyFont="1" applyFill="1" applyBorder="1" applyAlignment="1">
      <alignment horizontal="center" vertical="center"/>
    </xf>
    <xf numFmtId="3" fontId="15" fillId="0" borderId="0" xfId="3" applyNumberFormat="1" applyFont="1" applyFill="1" applyBorder="1" applyAlignment="1">
      <alignment horizontal="center" vertical="center"/>
    </xf>
    <xf numFmtId="3" fontId="15" fillId="0" borderId="6" xfId="3" applyNumberFormat="1" applyFont="1" applyFill="1" applyBorder="1" applyAlignment="1">
      <alignment horizontal="center" vertical="center"/>
    </xf>
    <xf numFmtId="3" fontId="14" fillId="0" borderId="6" xfId="3" applyNumberFormat="1" applyFont="1" applyFill="1" applyBorder="1" applyAlignment="1">
      <alignment horizontal="center" vertical="center"/>
    </xf>
    <xf numFmtId="3" fontId="14" fillId="0" borderId="13" xfId="3" applyNumberFormat="1" applyFont="1" applyFill="1" applyBorder="1" applyAlignment="1">
      <alignment horizontal="center" vertical="center"/>
    </xf>
    <xf numFmtId="3" fontId="14" fillId="0" borderId="5" xfId="3" applyNumberFormat="1" applyFont="1" applyFill="1" applyBorder="1" applyAlignment="1">
      <alignment horizontal="center" vertical="center"/>
    </xf>
    <xf numFmtId="3" fontId="14" fillId="0" borderId="0" xfId="3" applyNumberFormat="1" applyFont="1" applyFill="1" applyBorder="1" applyAlignment="1">
      <alignment horizontal="center" vertical="center"/>
    </xf>
    <xf numFmtId="3" fontId="11" fillId="0" borderId="5" xfId="3" applyNumberFormat="1" applyFont="1" applyFill="1" applyBorder="1" applyAlignment="1">
      <alignment horizontal="center" vertical="center"/>
    </xf>
    <xf numFmtId="3" fontId="16" fillId="0" borderId="6" xfId="3" applyNumberFormat="1" applyFont="1" applyFill="1" applyBorder="1" applyAlignment="1">
      <alignment horizontal="center" vertical="center"/>
    </xf>
    <xf numFmtId="3" fontId="16" fillId="0" borderId="5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13" xfId="3" applyNumberFormat="1" applyFont="1" applyFill="1" applyBorder="1" applyAlignment="1">
      <alignment horizontal="center" vertical="center"/>
    </xf>
    <xf numFmtId="3" fontId="17" fillId="0" borderId="6" xfId="3" applyNumberFormat="1" applyFont="1" applyFill="1" applyBorder="1" applyAlignment="1">
      <alignment horizontal="center" vertical="center"/>
    </xf>
    <xf numFmtId="3" fontId="17" fillId="0" borderId="5" xfId="3" applyNumberFormat="1" applyFont="1" applyFill="1" applyBorder="1" applyAlignment="1">
      <alignment horizontal="center" vertical="center"/>
    </xf>
    <xf numFmtId="3" fontId="17" fillId="0" borderId="0" xfId="3" applyNumberFormat="1" applyFont="1" applyFill="1" applyBorder="1" applyAlignment="1">
      <alignment horizontal="center" vertical="center"/>
    </xf>
    <xf numFmtId="3" fontId="17" fillId="0" borderId="13" xfId="3" applyNumberFormat="1" applyFont="1" applyFill="1" applyBorder="1" applyAlignment="1">
      <alignment horizontal="center" vertical="center"/>
    </xf>
    <xf numFmtId="3" fontId="13" fillId="0" borderId="6" xfId="3" applyNumberFormat="1" applyFont="1" applyFill="1" applyBorder="1" applyAlignment="1">
      <alignment horizontal="center" vertical="center"/>
    </xf>
    <xf numFmtId="3" fontId="13" fillId="0" borderId="5" xfId="3" applyNumberFormat="1" applyFont="1" applyFill="1" applyBorder="1" applyAlignment="1">
      <alignment horizontal="center" vertical="center"/>
    </xf>
    <xf numFmtId="3" fontId="13" fillId="0" borderId="0" xfId="3" applyNumberFormat="1" applyFont="1" applyFill="1" applyBorder="1" applyAlignment="1">
      <alignment horizontal="center" vertical="center"/>
    </xf>
    <xf numFmtId="3" fontId="13" fillId="0" borderId="13" xfId="3" applyNumberFormat="1" applyFont="1" applyFill="1" applyBorder="1" applyAlignment="1">
      <alignment horizontal="center" vertical="center"/>
    </xf>
    <xf numFmtId="3" fontId="18" fillId="0" borderId="6" xfId="3" applyNumberFormat="1" applyFont="1" applyFill="1" applyBorder="1" applyAlignment="1">
      <alignment horizontal="center" vertical="center"/>
    </xf>
    <xf numFmtId="3" fontId="18" fillId="0" borderId="5" xfId="3" applyNumberFormat="1" applyFont="1" applyFill="1" applyBorder="1" applyAlignment="1">
      <alignment horizontal="center" vertical="center"/>
    </xf>
    <xf numFmtId="3" fontId="18" fillId="0" borderId="0" xfId="3" applyNumberFormat="1" applyFont="1" applyFill="1" applyBorder="1" applyAlignment="1">
      <alignment horizontal="center" vertical="center"/>
    </xf>
    <xf numFmtId="3" fontId="18" fillId="0" borderId="13" xfId="3" applyNumberFormat="1" applyFont="1" applyFill="1" applyBorder="1" applyAlignment="1">
      <alignment horizontal="center" vertical="center"/>
    </xf>
    <xf numFmtId="0" fontId="4" fillId="0" borderId="0" xfId="3" applyFill="1" applyBorder="1" applyAlignment="1">
      <alignment horizontal="center" vertical="center"/>
    </xf>
    <xf numFmtId="0" fontId="12" fillId="0" borderId="5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3" fontId="19" fillId="0" borderId="0" xfId="8" applyNumberFormat="1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3" fontId="4" fillId="0" borderId="0" xfId="3" applyNumberFormat="1" applyFont="1" applyFill="1" applyBorder="1" applyAlignment="1">
      <alignment horizontal="center" vertical="center" wrapText="1"/>
    </xf>
    <xf numFmtId="169" fontId="19" fillId="0" borderId="6" xfId="8" applyNumberFormat="1" applyFont="1" applyFill="1" applyBorder="1" applyAlignment="1">
      <alignment horizontal="center" vertical="center" wrapText="1"/>
    </xf>
    <xf numFmtId="3" fontId="19" fillId="0" borderId="13" xfId="8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center" vertical="center"/>
      <protection locked="0"/>
    </xf>
    <xf numFmtId="0" fontId="19" fillId="0" borderId="8" xfId="3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19" fillId="0" borderId="7" xfId="3" applyFont="1" applyFill="1" applyBorder="1" applyAlignment="1">
      <alignment horizontal="center" vertical="center" wrapText="1"/>
    </xf>
    <xf numFmtId="2" fontId="12" fillId="0" borderId="0" xfId="3" applyNumberFormat="1" applyFont="1" applyFill="1" applyAlignment="1">
      <alignment horizontal="center" vertical="center"/>
    </xf>
    <xf numFmtId="0" fontId="4" fillId="0" borderId="0" xfId="3" applyFont="1" applyBorder="1" applyAlignment="1">
      <alignment horizontal="left"/>
    </xf>
    <xf numFmtId="0" fontId="4" fillId="0" borderId="5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3" fillId="0" borderId="0" xfId="9"/>
    <xf numFmtId="0" fontId="20" fillId="0" borderId="1" xfId="3" applyFont="1" applyBorder="1" applyAlignment="1">
      <alignment vertical="center"/>
    </xf>
    <xf numFmtId="0" fontId="20" fillId="0" borderId="2" xfId="3" applyFont="1" applyBorder="1" applyAlignment="1">
      <alignment vertical="center"/>
    </xf>
    <xf numFmtId="0" fontId="20" fillId="0" borderId="3" xfId="3" applyFont="1" applyBorder="1" applyAlignment="1">
      <alignment vertical="center"/>
    </xf>
    <xf numFmtId="0" fontId="20" fillId="0" borderId="0" xfId="3" applyFont="1" applyBorder="1" applyAlignment="1">
      <alignment horizontal="left" vertical="center"/>
    </xf>
    <xf numFmtId="0" fontId="19" fillId="0" borderId="0" xfId="9" applyFont="1"/>
    <xf numFmtId="0" fontId="19" fillId="0" borderId="6" xfId="9" applyFont="1" applyBorder="1" applyAlignment="1">
      <alignment horizontal="center" vertical="center" wrapText="1"/>
    </xf>
    <xf numFmtId="0" fontId="19" fillId="0" borderId="0" xfId="9" applyFont="1" applyBorder="1" applyAlignment="1">
      <alignment horizontal="center" vertical="center" wrapText="1"/>
    </xf>
    <xf numFmtId="0" fontId="19" fillId="0" borderId="5" xfId="9" applyFont="1" applyBorder="1" applyAlignment="1">
      <alignment horizontal="center" vertical="center" wrapText="1"/>
    </xf>
    <xf numFmtId="0" fontId="19" fillId="0" borderId="6" xfId="9" applyFont="1" applyBorder="1"/>
    <xf numFmtId="3" fontId="19" fillId="0" borderId="0" xfId="9" applyNumberFormat="1" applyFont="1" applyBorder="1"/>
    <xf numFmtId="10" fontId="19" fillId="0" borderId="0" xfId="10" applyNumberFormat="1" applyFont="1" applyBorder="1"/>
    <xf numFmtId="165" fontId="19" fillId="0" borderId="5" xfId="8" applyNumberFormat="1" applyFont="1" applyBorder="1"/>
    <xf numFmtId="0" fontId="19" fillId="0" borderId="7" xfId="9" applyFont="1" applyBorder="1"/>
    <xf numFmtId="3" fontId="19" fillId="0" borderId="4" xfId="9" applyNumberFormat="1" applyFont="1" applyBorder="1"/>
    <xf numFmtId="10" fontId="19" fillId="0" borderId="4" xfId="10" applyNumberFormat="1" applyFont="1" applyBorder="1"/>
    <xf numFmtId="165" fontId="19" fillId="0" borderId="8" xfId="8" applyNumberFormat="1" applyFont="1" applyBorder="1"/>
    <xf numFmtId="14" fontId="3" fillId="0" borderId="0" xfId="9" applyNumberFormat="1" applyFont="1" applyBorder="1" applyAlignment="1">
      <alignment horizontal="center" vertical="center" wrapText="1"/>
    </xf>
    <xf numFmtId="0" fontId="3" fillId="0" borderId="0" xfId="9" applyFont="1"/>
    <xf numFmtId="0" fontId="6" fillId="0" borderId="0" xfId="5" applyFont="1" applyFill="1" applyBorder="1" applyAlignment="1">
      <alignment horizontal="center" vertical="center" wrapText="1"/>
    </xf>
    <xf numFmtId="0" fontId="3" fillId="0" borderId="0" xfId="9" applyAlignment="1">
      <alignment horizontal="left" vertical="center"/>
    </xf>
    <xf numFmtId="0" fontId="3" fillId="0" borderId="0" xfId="9" applyFill="1"/>
    <xf numFmtId="0" fontId="3" fillId="0" borderId="0" xfId="9" applyFont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14" fontId="10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wrapText="1"/>
    </xf>
    <xf numFmtId="0" fontId="10" fillId="2" borderId="0" xfId="5" applyFont="1" applyFill="1" applyBorder="1" applyAlignment="1">
      <alignment horizontal="left" wrapText="1"/>
    </xf>
    <xf numFmtId="14" fontId="10" fillId="2" borderId="0" xfId="5" applyNumberFormat="1" applyFont="1" applyFill="1" applyBorder="1" applyAlignment="1">
      <alignment horizontal="center" vertical="center" wrapText="1"/>
    </xf>
    <xf numFmtId="0" fontId="3" fillId="2" borderId="0" xfId="9" applyFont="1" applyFill="1"/>
    <xf numFmtId="10" fontId="4" fillId="0" borderId="0" xfId="9" applyNumberFormat="1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left" vertical="center"/>
    </xf>
    <xf numFmtId="0" fontId="19" fillId="0" borderId="0" xfId="9" applyFont="1" applyBorder="1" applyAlignment="1">
      <alignment horizontal="left" vertical="center"/>
    </xf>
    <xf numFmtId="0" fontId="4" fillId="0" borderId="0" xfId="5" applyFont="1" applyFill="1" applyBorder="1" applyAlignment="1">
      <alignment horizontal="left" vertical="center"/>
    </xf>
    <xf numFmtId="0" fontId="4" fillId="2" borderId="0" xfId="5" applyFont="1" applyFill="1" applyBorder="1" applyAlignment="1">
      <alignment horizontal="left" vertical="center"/>
    </xf>
    <xf numFmtId="168" fontId="19" fillId="0" borderId="6" xfId="9" applyNumberFormat="1" applyFont="1" applyFill="1" applyBorder="1" applyAlignment="1">
      <alignment horizontal="center" vertical="center"/>
    </xf>
    <xf numFmtId="168" fontId="19" fillId="0" borderId="0" xfId="9" applyNumberFormat="1" applyFont="1" applyBorder="1" applyAlignment="1">
      <alignment horizontal="center" vertical="center"/>
    </xf>
    <xf numFmtId="0" fontId="19" fillId="2" borderId="0" xfId="9" applyFont="1" applyFill="1" applyBorder="1" applyAlignment="1">
      <alignment horizontal="center" vertical="center" wrapText="1"/>
    </xf>
    <xf numFmtId="10" fontId="19" fillId="0" borderId="0" xfId="9" applyNumberFormat="1" applyFont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 wrapText="1"/>
    </xf>
    <xf numFmtId="0" fontId="3" fillId="0" borderId="0" xfId="9" applyBorder="1"/>
    <xf numFmtId="0" fontId="3" fillId="0" borderId="5" xfId="9" applyBorder="1"/>
    <xf numFmtId="0" fontId="3" fillId="0" borderId="5" xfId="9" applyBorder="1" applyAlignment="1">
      <alignment horizontal="left" vertical="center"/>
    </xf>
    <xf numFmtId="168" fontId="19" fillId="0" borderId="6" xfId="9" applyNumberFormat="1" applyFont="1" applyBorder="1" applyAlignment="1">
      <alignment horizontal="center" vertical="center" wrapText="1"/>
    </xf>
    <xf numFmtId="168" fontId="19" fillId="0" borderId="0" xfId="9" applyNumberFormat="1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left" vertical="center"/>
    </xf>
    <xf numFmtId="0" fontId="10" fillId="0" borderId="5" xfId="5" applyFont="1" applyBorder="1" applyAlignment="1">
      <alignment horizontal="center" vertical="center"/>
    </xf>
    <xf numFmtId="167" fontId="19" fillId="0" borderId="6" xfId="9" applyNumberFormat="1" applyFont="1" applyBorder="1" applyAlignment="1">
      <alignment horizontal="center" vertical="center" wrapText="1"/>
    </xf>
    <xf numFmtId="167" fontId="19" fillId="0" borderId="0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167" fontId="4" fillId="2" borderId="0" xfId="5" applyNumberFormat="1" applyFont="1" applyFill="1" applyBorder="1" applyAlignment="1">
      <alignment horizontal="center" vertical="center"/>
    </xf>
    <xf numFmtId="14" fontId="3" fillId="0" borderId="0" xfId="9" applyNumberFormat="1" applyFont="1" applyBorder="1" applyAlignment="1">
      <alignment horizontal="center" vertical="center"/>
    </xf>
    <xf numFmtId="167" fontId="4" fillId="0" borderId="0" xfId="5" applyNumberFormat="1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vertical="center"/>
    </xf>
    <xf numFmtId="166" fontId="4" fillId="0" borderId="0" xfId="5" applyNumberFormat="1" applyFont="1" applyFill="1" applyBorder="1" applyAlignment="1">
      <alignment horizontal="center" vertical="center"/>
    </xf>
    <xf numFmtId="166" fontId="4" fillId="2" borderId="0" xfId="5" applyNumberFormat="1" applyFont="1" applyFill="1" applyBorder="1" applyAlignment="1">
      <alignment horizontal="center" vertical="center"/>
    </xf>
    <xf numFmtId="167" fontId="19" fillId="2" borderId="6" xfId="9" applyNumberFormat="1" applyFont="1" applyFill="1" applyBorder="1" applyAlignment="1">
      <alignment horizontal="center" vertical="center" wrapText="1"/>
    </xf>
    <xf numFmtId="0" fontId="10" fillId="2" borderId="5" xfId="5" applyFont="1" applyFill="1" applyBorder="1" applyAlignment="1">
      <alignment vertical="center"/>
    </xf>
    <xf numFmtId="167" fontId="19" fillId="0" borderId="7" xfId="9" applyNumberFormat="1" applyFont="1" applyBorder="1" applyAlignment="1">
      <alignment horizontal="center" vertical="center" wrapText="1"/>
    </xf>
    <xf numFmtId="167" fontId="4" fillId="0" borderId="4" xfId="5" applyNumberFormat="1" applyFont="1" applyFill="1" applyBorder="1" applyAlignment="1">
      <alignment horizontal="center" vertical="center"/>
    </xf>
    <xf numFmtId="167" fontId="4" fillId="2" borderId="4" xfId="5" applyNumberFormat="1" applyFont="1" applyFill="1" applyBorder="1" applyAlignment="1">
      <alignment horizontal="center" vertical="center"/>
    </xf>
    <xf numFmtId="166" fontId="4" fillId="0" borderId="4" xfId="5" applyNumberFormat="1" applyFont="1" applyFill="1" applyBorder="1" applyAlignment="1">
      <alignment horizontal="center" vertical="center"/>
    </xf>
    <xf numFmtId="166" fontId="4" fillId="2" borderId="4" xfId="5" applyNumberFormat="1" applyFont="1" applyFill="1" applyBorder="1" applyAlignment="1">
      <alignment horizontal="center" vertical="center"/>
    </xf>
    <xf numFmtId="0" fontId="19" fillId="0" borderId="4" xfId="9" applyFont="1" applyBorder="1" applyAlignment="1">
      <alignment horizontal="center" vertical="center" wrapText="1"/>
    </xf>
    <xf numFmtId="0" fontId="4" fillId="0" borderId="4" xfId="5" applyFont="1" applyFill="1" applyBorder="1" applyAlignment="1">
      <alignment horizontal="left" vertical="center"/>
    </xf>
    <xf numFmtId="0" fontId="10" fillId="0" borderId="4" xfId="5" applyFont="1" applyFill="1" applyBorder="1" applyAlignment="1">
      <alignment horizontal="left" wrapText="1"/>
    </xf>
    <xf numFmtId="14" fontId="10" fillId="0" borderId="4" xfId="5" applyNumberFormat="1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vertical="center"/>
    </xf>
    <xf numFmtId="0" fontId="19" fillId="2" borderId="5" xfId="9" applyFont="1" applyFill="1" applyBorder="1" applyAlignment="1">
      <alignment horizontal="center" vertical="center" wrapText="1"/>
    </xf>
    <xf numFmtId="168" fontId="19" fillId="0" borderId="5" xfId="9" applyNumberFormat="1" applyFont="1" applyBorder="1" applyAlignment="1">
      <alignment horizontal="center" vertical="center"/>
    </xf>
    <xf numFmtId="168" fontId="19" fillId="0" borderId="5" xfId="9" applyNumberFormat="1" applyFont="1" applyBorder="1" applyAlignment="1">
      <alignment horizontal="center" vertical="center" wrapText="1"/>
    </xf>
    <xf numFmtId="167" fontId="19" fillId="0" borderId="5" xfId="9" applyNumberFormat="1" applyFont="1" applyBorder="1" applyAlignment="1">
      <alignment horizontal="center" vertical="center"/>
    </xf>
    <xf numFmtId="167" fontId="4" fillId="2" borderId="5" xfId="5" applyNumberFormat="1" applyFont="1" applyFill="1" applyBorder="1" applyAlignment="1">
      <alignment horizontal="center" vertical="center"/>
    </xf>
    <xf numFmtId="167" fontId="19" fillId="2" borderId="5" xfId="9" applyNumberFormat="1" applyFont="1" applyFill="1" applyBorder="1" applyAlignment="1">
      <alignment horizontal="center" vertical="center"/>
    </xf>
    <xf numFmtId="167" fontId="4" fillId="2" borderId="8" xfId="5" applyNumberFormat="1" applyFont="1" applyFill="1" applyBorder="1" applyAlignment="1">
      <alignment horizontal="center" vertical="center"/>
    </xf>
    <xf numFmtId="0" fontId="12" fillId="0" borderId="6" xfId="9" applyNumberFormat="1" applyFont="1" applyFill="1" applyBorder="1" applyAlignment="1">
      <alignment horizontal="center" vertical="center" wrapText="1"/>
    </xf>
    <xf numFmtId="0" fontId="12" fillId="0" borderId="0" xfId="9" applyNumberFormat="1" applyFont="1" applyFill="1" applyBorder="1" applyAlignment="1">
      <alignment horizontal="center" vertical="center" wrapText="1"/>
    </xf>
    <xf numFmtId="0" fontId="12" fillId="0" borderId="5" xfId="9" applyNumberFormat="1" applyFont="1" applyFill="1" applyBorder="1" applyAlignment="1">
      <alignment horizontal="center" vertical="center" wrapText="1"/>
    </xf>
    <xf numFmtId="10" fontId="19" fillId="0" borderId="6" xfId="9" applyNumberFormat="1" applyFont="1" applyBorder="1" applyAlignment="1">
      <alignment horizontal="center" vertical="center"/>
    </xf>
    <xf numFmtId="9" fontId="19" fillId="2" borderId="5" xfId="9" applyNumberFormat="1" applyFont="1" applyFill="1" applyBorder="1" applyAlignment="1">
      <alignment horizontal="center" vertical="center" wrapText="1"/>
    </xf>
    <xf numFmtId="10" fontId="4" fillId="0" borderId="5" xfId="9" applyNumberFormat="1" applyFont="1" applyFill="1" applyBorder="1" applyAlignment="1">
      <alignment horizontal="center" vertical="center" wrapText="1"/>
    </xf>
    <xf numFmtId="10" fontId="19" fillId="0" borderId="6" xfId="9" applyNumberFormat="1" applyFont="1" applyBorder="1" applyAlignment="1">
      <alignment horizontal="center" vertical="center" wrapText="1"/>
    </xf>
    <xf numFmtId="10" fontId="19" fillId="2" borderId="5" xfId="9" applyNumberFormat="1" applyFont="1" applyFill="1" applyBorder="1" applyAlignment="1">
      <alignment horizontal="center" vertical="center"/>
    </xf>
    <xf numFmtId="10" fontId="4" fillId="2" borderId="5" xfId="5" applyNumberFormat="1" applyFont="1" applyFill="1" applyBorder="1" applyAlignment="1">
      <alignment horizontal="center" vertical="center"/>
    </xf>
    <xf numFmtId="166" fontId="4" fillId="2" borderId="5" xfId="10" applyNumberFormat="1" applyFont="1" applyFill="1" applyBorder="1" applyAlignment="1">
      <alignment horizontal="center" vertical="center"/>
    </xf>
    <xf numFmtId="10" fontId="4" fillId="2" borderId="6" xfId="5" applyNumberFormat="1" applyFont="1" applyFill="1" applyBorder="1" applyAlignment="1">
      <alignment horizontal="center" vertical="center"/>
    </xf>
    <xf numFmtId="166" fontId="4" fillId="2" borderId="5" xfId="5" applyNumberFormat="1" applyFont="1" applyFill="1" applyBorder="1" applyAlignment="1">
      <alignment horizontal="center" vertical="center"/>
    </xf>
    <xf numFmtId="10" fontId="4" fillId="0" borderId="6" xfId="5" applyNumberFormat="1" applyFont="1" applyFill="1" applyBorder="1" applyAlignment="1">
      <alignment horizontal="center" vertical="center"/>
    </xf>
    <xf numFmtId="10" fontId="4" fillId="0" borderId="7" xfId="5" applyNumberFormat="1" applyFont="1" applyFill="1" applyBorder="1" applyAlignment="1">
      <alignment horizontal="center" vertical="center"/>
    </xf>
    <xf numFmtId="166" fontId="4" fillId="2" borderId="8" xfId="5" applyNumberFormat="1" applyFont="1" applyFill="1" applyBorder="1" applyAlignment="1">
      <alignment horizontal="center" vertical="center"/>
    </xf>
    <xf numFmtId="2" fontId="19" fillId="0" borderId="0" xfId="3" applyNumberFormat="1" applyFont="1" applyFill="1" applyAlignment="1">
      <alignment horizontal="center" vertical="center"/>
    </xf>
    <xf numFmtId="0" fontId="19" fillId="0" borderId="9" xfId="3" applyFont="1" applyFill="1" applyBorder="1" applyAlignment="1">
      <alignment horizontal="center" vertical="center" wrapText="1"/>
    </xf>
    <xf numFmtId="0" fontId="19" fillId="0" borderId="10" xfId="3" applyFont="1" applyFill="1" applyBorder="1" applyAlignment="1">
      <alignment horizontal="center" vertical="center" wrapText="1"/>
    </xf>
    <xf numFmtId="0" fontId="19" fillId="0" borderId="11" xfId="3" applyFont="1" applyFill="1" applyBorder="1" applyAlignment="1">
      <alignment horizontal="center" vertical="center" wrapText="1"/>
    </xf>
    <xf numFmtId="1" fontId="4" fillId="0" borderId="5" xfId="7" applyNumberFormat="1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3" applyAlignment="1">
      <alignment horizontal="left" vertical="center"/>
    </xf>
    <xf numFmtId="0" fontId="0" fillId="0" borderId="0" xfId="0" applyBorder="1"/>
    <xf numFmtId="165" fontId="19" fillId="0" borderId="0" xfId="8" applyNumberFormat="1" applyFont="1" applyBorder="1"/>
    <xf numFmtId="169" fontId="19" fillId="0" borderId="0" xfId="8" applyNumberFormat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3" fontId="19" fillId="0" borderId="0" xfId="9" applyNumberFormat="1" applyFont="1" applyBorder="1" applyAlignment="1">
      <alignment horizontal="center" vertical="center"/>
    </xf>
    <xf numFmtId="0" fontId="3" fillId="0" borderId="0" xfId="9" applyBorder="1" applyAlignment="1">
      <alignment horizontal="center" vertical="center"/>
    </xf>
    <xf numFmtId="0" fontId="3" fillId="0" borderId="0" xfId="9" applyAlignment="1">
      <alignment horizontal="center" vertical="center"/>
    </xf>
    <xf numFmtId="169" fontId="19" fillId="0" borderId="0" xfId="11" applyNumberFormat="1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9" fontId="19" fillId="0" borderId="0" xfId="11" applyNumberFormat="1" applyFont="1" applyBorder="1" applyAlignment="1">
      <alignment horizontal="center" vertical="center"/>
    </xf>
    <xf numFmtId="169" fontId="2" fillId="0" borderId="0" xfId="11" applyNumberFormat="1" applyFont="1" applyBorder="1" applyAlignment="1">
      <alignment horizontal="center" vertical="center"/>
    </xf>
    <xf numFmtId="166" fontId="4" fillId="0" borderId="0" xfId="6" applyNumberFormat="1" applyFont="1" applyFill="1" applyBorder="1" applyAlignment="1">
      <alignment horizontal="center" vertical="center"/>
    </xf>
    <xf numFmtId="166" fontId="4" fillId="0" borderId="4" xfId="6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Border="1" applyAlignment="1">
      <alignment horizontal="center" vertical="center"/>
    </xf>
    <xf numFmtId="165" fontId="23" fillId="0" borderId="0" xfId="11" applyNumberFormat="1" applyFont="1" applyFill="1" applyBorder="1" applyAlignment="1">
      <alignment horizontal="center" vertical="center"/>
    </xf>
    <xf numFmtId="0" fontId="4" fillId="0" borderId="0" xfId="0" applyFont="1"/>
    <xf numFmtId="0" fontId="19" fillId="0" borderId="0" xfId="12" applyFont="1"/>
    <xf numFmtId="3" fontId="19" fillId="0" borderId="0" xfId="12" applyNumberFormat="1" applyFont="1"/>
    <xf numFmtId="0" fontId="4" fillId="0" borderId="2" xfId="3" applyBorder="1" applyAlignment="1">
      <alignment horizontal="center" vertical="center"/>
    </xf>
    <xf numFmtId="165" fontId="23" fillId="0" borderId="0" xfId="11" applyNumberFormat="1" applyFont="1" applyBorder="1" applyAlignment="1">
      <alignment horizontal="center" vertical="center"/>
    </xf>
    <xf numFmtId="0" fontId="4" fillId="0" borderId="5" xfId="3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165" fontId="4" fillId="0" borderId="0" xfId="11" applyNumberFormat="1" applyFont="1" applyFill="1" applyBorder="1" applyAlignment="1">
      <alignment horizontal="center"/>
    </xf>
    <xf numFmtId="169" fontId="4" fillId="0" borderId="0" xfId="11" applyNumberFormat="1" applyFont="1" applyFill="1" applyBorder="1" applyAlignment="1">
      <alignment horizontal="center"/>
    </xf>
    <xf numFmtId="165" fontId="19" fillId="0" borderId="0" xfId="4" applyNumberFormat="1" applyFont="1" applyFill="1" applyBorder="1" applyAlignment="1">
      <alignment horizontal="center"/>
    </xf>
    <xf numFmtId="0" fontId="4" fillId="0" borderId="7" xfId="3" applyFont="1" applyFill="1" applyBorder="1" applyAlignment="1">
      <alignment horizontal="center"/>
    </xf>
    <xf numFmtId="0" fontId="4" fillId="0" borderId="4" xfId="3" applyFont="1" applyFill="1" applyBorder="1" applyAlignment="1">
      <alignment horizontal="center"/>
    </xf>
    <xf numFmtId="0" fontId="4" fillId="0" borderId="4" xfId="3" applyFill="1" applyBorder="1" applyAlignment="1">
      <alignment horizontal="center"/>
    </xf>
    <xf numFmtId="165" fontId="4" fillId="0" borderId="4" xfId="11" applyNumberFormat="1" applyFont="1" applyFill="1" applyBorder="1" applyAlignment="1">
      <alignment horizontal="center"/>
    </xf>
    <xf numFmtId="3" fontId="4" fillId="0" borderId="5" xfId="3" applyNumberFormat="1" applyFill="1" applyBorder="1" applyAlignment="1">
      <alignment horizontal="center"/>
    </xf>
    <xf numFmtId="3" fontId="4" fillId="0" borderId="5" xfId="3" applyNumberFormat="1" applyFill="1" applyBorder="1" applyAlignment="1">
      <alignment horizontal="center" vertical="center"/>
    </xf>
    <xf numFmtId="0" fontId="4" fillId="0" borderId="8" xfId="3" applyFill="1" applyBorder="1" applyAlignment="1">
      <alignment horizontal="center"/>
    </xf>
    <xf numFmtId="0" fontId="4" fillId="0" borderId="0" xfId="3" applyBorder="1" applyAlignment="1">
      <alignment horizontal="center" vertical="center"/>
    </xf>
    <xf numFmtId="0" fontId="12" fillId="0" borderId="6" xfId="9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center" vertical="center" wrapText="1"/>
    </xf>
    <xf numFmtId="0" fontId="12" fillId="0" borderId="5" xfId="9" applyFont="1" applyFill="1" applyBorder="1" applyAlignment="1">
      <alignment horizontal="center" vertical="center" wrapText="1"/>
    </xf>
    <xf numFmtId="0" fontId="3" fillId="0" borderId="0" xfId="9" applyFill="1" applyBorder="1" applyAlignment="1">
      <alignment horizontal="left" vertical="center"/>
    </xf>
    <xf numFmtId="1" fontId="4" fillId="0" borderId="0" xfId="5" applyNumberFormat="1" applyFont="1" applyFill="1" applyBorder="1" applyAlignment="1">
      <alignment horizontal="center" vertical="center" wrapText="1"/>
    </xf>
    <xf numFmtId="0" fontId="25" fillId="3" borderId="0" xfId="13" applyFont="1" applyFill="1" applyBorder="1" applyAlignment="1">
      <alignment horizontal="center"/>
    </xf>
    <xf numFmtId="0" fontId="26" fillId="3" borderId="0" xfId="13" applyFont="1" applyFill="1" applyAlignment="1">
      <alignment horizontal="center"/>
    </xf>
    <xf numFmtId="0" fontId="4" fillId="0" borderId="0" xfId="14"/>
    <xf numFmtId="0" fontId="28" fillId="0" borderId="0" xfId="14" applyFont="1" applyAlignment="1">
      <alignment horizontal="center" vertical="center"/>
    </xf>
    <xf numFmtId="0" fontId="29" fillId="0" borderId="0" xfId="14" applyFont="1" applyFill="1" applyBorder="1" applyAlignment="1">
      <alignment horizontal="left"/>
    </xf>
    <xf numFmtId="0" fontId="9" fillId="5" borderId="0" xfId="1" applyFill="1" applyAlignment="1" applyProtection="1"/>
    <xf numFmtId="0" fontId="30" fillId="0" borderId="0" xfId="1" applyFont="1" applyAlignment="1" applyProtection="1">
      <alignment horizontal="left" vertical="center"/>
    </xf>
    <xf numFmtId="1" fontId="4" fillId="0" borderId="8" xfId="7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9" fillId="0" borderId="0" xfId="1" applyFill="1" applyAlignment="1" applyProtection="1"/>
    <xf numFmtId="0" fontId="9" fillId="0" borderId="0" xfId="1" applyFont="1" applyFill="1" applyAlignment="1" applyProtection="1"/>
    <xf numFmtId="0" fontId="9" fillId="6" borderId="0" xfId="1" applyFill="1" applyAlignment="1" applyProtection="1"/>
    <xf numFmtId="0" fontId="27" fillId="4" borderId="0" xfId="14" applyFont="1" applyFill="1" applyBorder="1" applyAlignment="1">
      <alignment horizontal="center" vertical="center"/>
    </xf>
    <xf numFmtId="0" fontId="31" fillId="4" borderId="15" xfId="0" applyFont="1" applyFill="1" applyBorder="1" applyAlignment="1">
      <alignment horizontal="center" vertical="center"/>
    </xf>
    <xf numFmtId="9" fontId="4" fillId="0" borderId="0" xfId="15" applyFont="1" applyFill="1" applyBorder="1"/>
    <xf numFmtId="166" fontId="4" fillId="0" borderId="0" xfId="15" applyNumberFormat="1" applyFont="1" applyFill="1" applyBorder="1"/>
    <xf numFmtId="0" fontId="6" fillId="0" borderId="0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21" fillId="0" borderId="1" xfId="9" applyFont="1" applyBorder="1" applyAlignment="1">
      <alignment horizontal="left" vertical="center"/>
    </xf>
    <xf numFmtId="0" fontId="21" fillId="0" borderId="2" xfId="9" applyFont="1" applyBorder="1" applyAlignment="1">
      <alignment horizontal="left" vertical="center"/>
    </xf>
    <xf numFmtId="0" fontId="21" fillId="0" borderId="3" xfId="9" applyFont="1" applyBorder="1" applyAlignment="1">
      <alignment horizontal="left" vertical="center"/>
    </xf>
    <xf numFmtId="0" fontId="10" fillId="0" borderId="5" xfId="5" applyFont="1" applyFill="1" applyBorder="1" applyAlignment="1">
      <alignment horizontal="center" vertical="top" wrapText="1"/>
    </xf>
    <xf numFmtId="0" fontId="12" fillId="0" borderId="1" xfId="9" applyFont="1" applyBorder="1" applyAlignment="1">
      <alignment horizontal="center"/>
    </xf>
    <xf numFmtId="0" fontId="12" fillId="0" borderId="2" xfId="9" applyFont="1" applyBorder="1" applyAlignment="1">
      <alignment horizontal="center"/>
    </xf>
    <xf numFmtId="0" fontId="12" fillId="0" borderId="3" xfId="9" applyFont="1" applyBorder="1" applyAlignment="1">
      <alignment horizontal="center"/>
    </xf>
    <xf numFmtId="0" fontId="12" fillId="0" borderId="0" xfId="9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left" vertical="center"/>
    </xf>
    <xf numFmtId="0" fontId="6" fillId="0" borderId="0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4" fillId="0" borderId="11" xfId="3" applyBorder="1" applyAlignment="1">
      <alignment horizontal="center" vertical="center" wrapText="1"/>
    </xf>
    <xf numFmtId="0" fontId="4" fillId="0" borderId="8" xfId="3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12" fillId="0" borderId="14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4" fillId="0" borderId="10" xfId="3" applyBorder="1" applyAlignment="1">
      <alignment horizontal="center" vertical="center" wrapText="1"/>
    </xf>
    <xf numFmtId="0" fontId="4" fillId="0" borderId="4" xfId="3" applyBorder="1" applyAlignment="1">
      <alignment horizontal="center" vertical="center" wrapText="1"/>
    </xf>
    <xf numFmtId="0" fontId="12" fillId="0" borderId="1" xfId="9" applyFont="1" applyBorder="1" applyAlignment="1">
      <alignment horizontal="center" vertical="center"/>
    </xf>
    <xf numFmtId="0" fontId="12" fillId="0" borderId="2" xfId="9" applyFont="1" applyBorder="1" applyAlignment="1">
      <alignment horizontal="center" vertical="center"/>
    </xf>
    <xf numFmtId="0" fontId="12" fillId="0" borderId="3" xfId="9" applyFont="1" applyBorder="1" applyAlignment="1">
      <alignment horizontal="center" vertical="center"/>
    </xf>
    <xf numFmtId="0" fontId="12" fillId="0" borderId="11" xfId="3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center" wrapText="1"/>
    </xf>
    <xf numFmtId="0" fontId="20" fillId="0" borderId="1" xfId="3" applyFont="1" applyBorder="1" applyAlignment="1">
      <alignment horizontal="left" vertical="center"/>
    </xf>
    <xf numFmtId="0" fontId="20" fillId="0" borderId="2" xfId="3" applyFont="1" applyBorder="1" applyAlignment="1">
      <alignment horizontal="left" vertical="center"/>
    </xf>
    <xf numFmtId="0" fontId="20" fillId="0" borderId="3" xfId="3" applyFont="1" applyBorder="1" applyAlignment="1">
      <alignment horizontal="left" vertical="center"/>
    </xf>
    <xf numFmtId="3" fontId="19" fillId="0" borderId="0" xfId="3" applyNumberFormat="1" applyFont="1" applyFill="1" applyBorder="1" applyAlignment="1">
      <alignment horizontal="center" vertical="center" wrapText="1"/>
    </xf>
    <xf numFmtId="165" fontId="19" fillId="0" borderId="0" xfId="11" applyNumberFormat="1" applyFont="1" applyFill="1" applyBorder="1" applyAlignment="1">
      <alignment horizontal="center" vertical="center" wrapText="1"/>
    </xf>
    <xf numFmtId="1" fontId="19" fillId="0" borderId="0" xfId="3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19" fillId="0" borderId="0" xfId="9" applyNumberFormat="1" applyFont="1" applyBorder="1" applyAlignment="1">
      <alignment horizontal="center" vertical="center"/>
    </xf>
    <xf numFmtId="1" fontId="3" fillId="0" borderId="0" xfId="9" applyNumberFormat="1" applyBorder="1" applyAlignment="1">
      <alignment horizontal="center" vertical="center"/>
    </xf>
    <xf numFmtId="1" fontId="1" fillId="0" borderId="0" xfId="9" applyNumberFormat="1" applyFont="1" applyBorder="1" applyAlignment="1">
      <alignment horizontal="center" vertical="center"/>
    </xf>
    <xf numFmtId="166" fontId="12" fillId="0" borderId="0" xfId="15" applyNumberFormat="1" applyFont="1" applyFill="1" applyBorder="1" applyAlignment="1">
      <alignment horizontal="center" vertical="center" wrapText="1"/>
    </xf>
    <xf numFmtId="165" fontId="4" fillId="0" borderId="0" xfId="3" applyNumberFormat="1" applyFill="1" applyBorder="1" applyAlignment="1">
      <alignment horizontal="center" vertical="center"/>
    </xf>
  </cellXfs>
  <cellStyles count="17">
    <cellStyle name="Comma" xfId="11" builtinId="3"/>
    <cellStyle name="Comma 2" xfId="4"/>
    <cellStyle name="Comma 3" xfId="8"/>
    <cellStyle name="Hyperlink" xfId="1" builtinId="8"/>
    <cellStyle name="Motif" xfId="16"/>
    <cellStyle name="Normal" xfId="0" builtinId="0"/>
    <cellStyle name="Normal 12" xfId="3"/>
    <cellStyle name="Normal 12 2" xfId="14"/>
    <cellStyle name="Normal 2" xfId="2"/>
    <cellStyle name="Normal 2 2" xfId="5"/>
    <cellStyle name="Normal 2 3" xfId="13"/>
    <cellStyle name="Normal 3" xfId="9"/>
    <cellStyle name="Normal 4" xfId="12"/>
    <cellStyle name="Normal_ComptesAPU(Principaux_impots_2007_valeur)(insee.fr12052009) 2" xfId="7"/>
    <cellStyle name="Percent" xfId="15" builtinId="5"/>
    <cellStyle name="Percent 2" xfId="10"/>
    <cellStyle name="Percent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hn/Downloads/isf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.srx"/>
    </sheetNames>
    <sheetDataSet>
      <sheetData sheetId="0">
        <row r="7">
          <cell r="C7">
            <v>47737629812</v>
          </cell>
        </row>
        <row r="8">
          <cell r="C8">
            <v>51681867123</v>
          </cell>
        </row>
        <row r="9">
          <cell r="C9">
            <v>55796413520</v>
          </cell>
        </row>
        <row r="10">
          <cell r="C10">
            <v>60453807848</v>
          </cell>
        </row>
        <row r="11">
          <cell r="C11">
            <v>66041025758</v>
          </cell>
        </row>
        <row r="12">
          <cell r="C12">
            <v>73125280237</v>
          </cell>
        </row>
        <row r="13">
          <cell r="C13">
            <v>82345728273</v>
          </cell>
        </row>
        <row r="14">
          <cell r="C14">
            <v>96445086068</v>
          </cell>
        </row>
        <row r="15">
          <cell r="C15">
            <v>126500147767</v>
          </cell>
        </row>
        <row r="16">
          <cell r="C16">
            <v>326428631746</v>
          </cell>
        </row>
        <row r="17">
          <cell r="C17">
            <v>986555618153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B1" workbookViewId="0">
      <selection activeCell="B19" sqref="B19"/>
    </sheetView>
  </sheetViews>
  <sheetFormatPr defaultRowHeight="12.75" x14ac:dyDescent="0.2"/>
  <cols>
    <col min="2" max="2" width="185" customWidth="1"/>
  </cols>
  <sheetData>
    <row r="2" spans="2:2" ht="30" x14ac:dyDescent="0.4">
      <c r="B2" s="257" t="s">
        <v>152</v>
      </c>
    </row>
    <row r="3" spans="2:2" ht="18" x14ac:dyDescent="0.25">
      <c r="B3" s="258" t="s">
        <v>153</v>
      </c>
    </row>
    <row r="4" spans="2:2" ht="13.5" thickBot="1" x14ac:dyDescent="0.25">
      <c r="B4" s="259"/>
    </row>
    <row r="5" spans="2:2" ht="19.5" thickTop="1" thickBot="1" x14ac:dyDescent="0.25">
      <c r="B5" s="276" t="s">
        <v>157</v>
      </c>
    </row>
    <row r="6" spans="2:2" ht="15" thickTop="1" x14ac:dyDescent="0.2">
      <c r="B6" s="260" t="s">
        <v>158</v>
      </c>
    </row>
    <row r="9" spans="2:2" ht="15" customHeight="1" x14ac:dyDescent="0.2">
      <c r="B9" s="275"/>
    </row>
    <row r="10" spans="2:2" ht="15" x14ac:dyDescent="0.25">
      <c r="B10" s="261" t="s">
        <v>155</v>
      </c>
    </row>
    <row r="11" spans="2:2" x14ac:dyDescent="0.2">
      <c r="B11" s="262" t="s">
        <v>132</v>
      </c>
    </row>
    <row r="12" spans="2:2" x14ac:dyDescent="0.2">
      <c r="B12" s="262" t="s">
        <v>133</v>
      </c>
    </row>
    <row r="13" spans="2:2" x14ac:dyDescent="0.2">
      <c r="B13" s="262" t="s">
        <v>134</v>
      </c>
    </row>
    <row r="14" spans="2:2" x14ac:dyDescent="0.2">
      <c r="B14" s="262" t="s">
        <v>154</v>
      </c>
    </row>
    <row r="15" spans="2:2" x14ac:dyDescent="0.2">
      <c r="B15" s="272"/>
    </row>
    <row r="16" spans="2:2" ht="15" x14ac:dyDescent="0.25">
      <c r="B16" s="261" t="s">
        <v>156</v>
      </c>
    </row>
    <row r="17" spans="2:2" x14ac:dyDescent="0.2">
      <c r="B17" s="274" t="s">
        <v>159</v>
      </c>
    </row>
    <row r="18" spans="2:2" x14ac:dyDescent="0.2">
      <c r="B18" s="274" t="s">
        <v>160</v>
      </c>
    </row>
    <row r="19" spans="2:2" x14ac:dyDescent="0.2">
      <c r="B19" s="273"/>
    </row>
  </sheetData>
  <hyperlinks>
    <hyperlink ref="B11" location="'TG1'!A1" display="Table G1: Wealth tax schedule, France 1982-2015"/>
    <hyperlink ref="B12" location="'TG2'!A1" display="Table G2: Raw ISF tabulations by tax brackets, France 1982-2010 "/>
    <hyperlink ref="B13" location="'TG3'!A1" display="Table G3: Raw ISF tabulations by decile of net taxable wealth, France 2012-2013"/>
    <hyperlink ref="B14" location="'TG4'!A1" display="Table G4: Raw ISF tabulations by tax brackets, France 1995-2002 "/>
    <hyperlink ref="B17" location="'TG9'!A1" display="Table G9: Harmonized wealth tax data tabulations (threshold, percentile and Pareto coefficient) , France 1984-2013"/>
    <hyperlink ref="B18" location="TG9bis!A1" display="Table G9bis: Harmonized wealth tax data tabulations (threshold, percentile and Pareto coefficient) after correction for avoindance in the first tax bracket, France 1984-20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T61"/>
  <sheetViews>
    <sheetView workbookViewId="0">
      <pane xSplit="1" ySplit="7" topLeftCell="B20" activePane="bottomRight" state="frozen"/>
      <selection activeCell="E21" sqref="E21"/>
      <selection pane="topRight" activeCell="E21" sqref="E21"/>
      <selection pane="bottomLeft" activeCell="E21" sqref="E21"/>
      <selection pane="bottomRight" activeCell="A40" sqref="A40"/>
    </sheetView>
  </sheetViews>
  <sheetFormatPr defaultColWidth="15.7109375" defaultRowHeight="39.950000000000003" customHeight="1" x14ac:dyDescent="0.25"/>
  <cols>
    <col min="1" max="1" width="7.5703125" style="115" customWidth="1"/>
    <col min="2" max="5" width="15.7109375" style="115"/>
    <col min="6" max="6" width="17" style="115" bestFit="1" customWidth="1"/>
    <col min="7" max="14" width="15.7109375" style="115"/>
    <col min="15" max="15" width="34.5703125" style="135" customWidth="1"/>
    <col min="16" max="17" width="15.7109375" style="115"/>
    <col min="18" max="18" width="119" style="115" customWidth="1"/>
    <col min="19" max="16384" width="15.7109375" style="115"/>
  </cols>
  <sheetData>
    <row r="1" spans="1:20" ht="15" customHeight="1" x14ac:dyDescent="0.25">
      <c r="A1" s="263" t="s">
        <v>147</v>
      </c>
    </row>
    <row r="2" spans="1:20" ht="15" customHeight="1" x14ac:dyDescent="0.25"/>
    <row r="3" spans="1:20" ht="15" customHeight="1" thickBot="1" x14ac:dyDescent="0.3"/>
    <row r="4" spans="1:20" ht="29.25" customHeight="1" thickBot="1" x14ac:dyDescent="0.3">
      <c r="B4" s="281" t="s">
        <v>132</v>
      </c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3"/>
    </row>
    <row r="5" spans="1:20" ht="15" customHeight="1" thickBot="1" x14ac:dyDescent="0.3">
      <c r="B5" s="285" t="s">
        <v>96</v>
      </c>
      <c r="C5" s="286"/>
      <c r="D5" s="286"/>
      <c r="E5" s="286"/>
      <c r="F5" s="286"/>
      <c r="G5" s="287"/>
      <c r="H5" s="285" t="s">
        <v>103</v>
      </c>
      <c r="I5" s="286"/>
      <c r="J5" s="286"/>
      <c r="K5" s="286"/>
      <c r="L5" s="286"/>
      <c r="M5" s="287"/>
      <c r="N5" s="288" t="s">
        <v>29</v>
      </c>
      <c r="O5" s="289" t="s">
        <v>74</v>
      </c>
      <c r="P5" s="290" t="s">
        <v>75</v>
      </c>
      <c r="Q5" s="290" t="s">
        <v>76</v>
      </c>
      <c r="R5" s="291" t="s">
        <v>77</v>
      </c>
    </row>
    <row r="6" spans="1:20" s="136" customFormat="1" ht="15" customHeight="1" x14ac:dyDescent="0.25">
      <c r="A6" s="134" t="s">
        <v>25</v>
      </c>
      <c r="B6" s="191" t="s">
        <v>97</v>
      </c>
      <c r="C6" s="192" t="s">
        <v>98</v>
      </c>
      <c r="D6" s="192" t="s">
        <v>99</v>
      </c>
      <c r="E6" s="192" t="s">
        <v>100</v>
      </c>
      <c r="F6" s="192" t="s">
        <v>101</v>
      </c>
      <c r="G6" s="193" t="s">
        <v>102</v>
      </c>
      <c r="H6" s="191" t="s">
        <v>97</v>
      </c>
      <c r="I6" s="192" t="s">
        <v>98</v>
      </c>
      <c r="J6" s="192" t="s">
        <v>99</v>
      </c>
      <c r="K6" s="192" t="s">
        <v>100</v>
      </c>
      <c r="L6" s="192" t="s">
        <v>101</v>
      </c>
      <c r="M6" s="193" t="s">
        <v>102</v>
      </c>
      <c r="N6" s="288"/>
      <c r="O6" s="289"/>
      <c r="P6" s="290"/>
      <c r="Q6" s="290"/>
      <c r="R6" s="291"/>
    </row>
    <row r="7" spans="1:20" s="136" customFormat="1" ht="15" hidden="1" customHeight="1" x14ac:dyDescent="0.25">
      <c r="A7" s="134" t="s">
        <v>7</v>
      </c>
      <c r="B7" s="252" t="s">
        <v>117</v>
      </c>
      <c r="C7" s="253" t="s">
        <v>118</v>
      </c>
      <c r="D7" s="253" t="s">
        <v>119</v>
      </c>
      <c r="E7" s="253" t="s">
        <v>120</v>
      </c>
      <c r="F7" s="253" t="s">
        <v>121</v>
      </c>
      <c r="G7" s="254" t="s">
        <v>122</v>
      </c>
      <c r="H7" s="252" t="s">
        <v>67</v>
      </c>
      <c r="I7" s="253" t="s">
        <v>68</v>
      </c>
      <c r="J7" s="253" t="s">
        <v>69</v>
      </c>
      <c r="K7" s="253" t="s">
        <v>70</v>
      </c>
      <c r="L7" s="253" t="s">
        <v>71</v>
      </c>
      <c r="M7" s="254" t="s">
        <v>72</v>
      </c>
      <c r="N7" s="253" t="s">
        <v>73</v>
      </c>
      <c r="O7" s="255"/>
      <c r="P7" s="134"/>
      <c r="Q7" s="134"/>
      <c r="R7" s="153"/>
    </row>
    <row r="8" spans="1:20" s="136" customFormat="1" ht="15" customHeight="1" x14ac:dyDescent="0.25">
      <c r="A8" s="256">
        <v>2016</v>
      </c>
      <c r="B8" s="149">
        <v>800000</v>
      </c>
      <c r="C8" s="150">
        <v>1300000</v>
      </c>
      <c r="D8" s="150">
        <v>2570000</v>
      </c>
      <c r="E8" s="150">
        <v>5000000</v>
      </c>
      <c r="F8" s="150">
        <v>10000000</v>
      </c>
      <c r="G8" s="184"/>
      <c r="H8" s="194">
        <v>5.0000000000000001E-3</v>
      </c>
      <c r="I8" s="152">
        <v>7.0000000000000001E-3</v>
      </c>
      <c r="J8" s="152">
        <v>0.01</v>
      </c>
      <c r="K8" s="152">
        <v>1.2500000000000001E-2</v>
      </c>
      <c r="L8" s="144">
        <v>1.4999999999999999E-2</v>
      </c>
      <c r="M8" s="195"/>
      <c r="N8" s="122">
        <v>5</v>
      </c>
      <c r="O8" s="255"/>
      <c r="P8" s="279"/>
      <c r="Q8" s="279"/>
      <c r="R8" s="280"/>
    </row>
    <row r="9" spans="1:20" ht="15" customHeight="1" x14ac:dyDescent="0.25">
      <c r="A9" s="256">
        <v>2015</v>
      </c>
      <c r="B9" s="149">
        <v>800000</v>
      </c>
      <c r="C9" s="150">
        <v>1300000</v>
      </c>
      <c r="D9" s="150">
        <v>2570000</v>
      </c>
      <c r="E9" s="150">
        <v>5000000</v>
      </c>
      <c r="F9" s="150">
        <v>10000000</v>
      </c>
      <c r="G9" s="184"/>
      <c r="H9" s="194">
        <v>5.0000000000000001E-3</v>
      </c>
      <c r="I9" s="152">
        <v>7.0000000000000001E-3</v>
      </c>
      <c r="J9" s="152">
        <v>0.01</v>
      </c>
      <c r="K9" s="152">
        <v>1.2500000000000001E-2</v>
      </c>
      <c r="L9" s="144">
        <v>1.4999999999999999E-2</v>
      </c>
      <c r="M9" s="195"/>
      <c r="N9" s="122">
        <v>5</v>
      </c>
      <c r="O9" s="145"/>
      <c r="P9" s="134"/>
      <c r="Q9" s="134"/>
      <c r="R9" s="153"/>
      <c r="S9" s="136"/>
      <c r="T9" s="136"/>
    </row>
    <row r="10" spans="1:20" ht="15" customHeight="1" x14ac:dyDescent="0.25">
      <c r="A10" s="256">
        <v>2014</v>
      </c>
      <c r="B10" s="149">
        <v>800000</v>
      </c>
      <c r="C10" s="150">
        <v>1300000</v>
      </c>
      <c r="D10" s="150">
        <v>2570000</v>
      </c>
      <c r="E10" s="150">
        <v>5000000</v>
      </c>
      <c r="F10" s="150">
        <v>10000000</v>
      </c>
      <c r="G10" s="184"/>
      <c r="H10" s="194">
        <v>5.0000000000000001E-3</v>
      </c>
      <c r="I10" s="152">
        <v>7.0000000000000001E-3</v>
      </c>
      <c r="J10" s="152">
        <v>0.01</v>
      </c>
      <c r="K10" s="152">
        <v>1.2500000000000001E-2</v>
      </c>
      <c r="L10" s="144">
        <v>1.4999999999999999E-2</v>
      </c>
      <c r="M10" s="195"/>
      <c r="N10" s="122">
        <v>5</v>
      </c>
      <c r="O10" s="146" t="s">
        <v>78</v>
      </c>
      <c r="P10" s="154"/>
      <c r="Q10" s="132"/>
      <c r="R10" s="155"/>
      <c r="S10" s="133"/>
    </row>
    <row r="11" spans="1:20" ht="15" customHeight="1" x14ac:dyDescent="0.25">
      <c r="A11" s="256">
        <v>2013</v>
      </c>
      <c r="B11" s="149">
        <v>800000</v>
      </c>
      <c r="C11" s="150">
        <v>1300000</v>
      </c>
      <c r="D11" s="150">
        <v>2570000</v>
      </c>
      <c r="E11" s="150">
        <v>5000000</v>
      </c>
      <c r="F11" s="150">
        <v>10000000</v>
      </c>
      <c r="G11" s="184"/>
      <c r="H11" s="194">
        <v>5.0000000000000001E-3</v>
      </c>
      <c r="I11" s="152">
        <v>7.0000000000000001E-3</v>
      </c>
      <c r="J11" s="152">
        <v>0.01</v>
      </c>
      <c r="K11" s="152">
        <v>1.2500000000000001E-2</v>
      </c>
      <c r="L11" s="144">
        <v>1.4999999999999999E-2</v>
      </c>
      <c r="M11" s="195"/>
      <c r="N11" s="122">
        <v>5</v>
      </c>
      <c r="O11" s="146"/>
      <c r="P11" s="154"/>
      <c r="Q11" s="132"/>
      <c r="R11" s="155"/>
      <c r="S11" s="133"/>
    </row>
    <row r="12" spans="1:20" ht="15" customHeight="1" x14ac:dyDescent="0.25">
      <c r="A12" s="256">
        <v>2012</v>
      </c>
      <c r="B12" s="149">
        <v>800000</v>
      </c>
      <c r="C12" s="150">
        <v>1310000</v>
      </c>
      <c r="D12" s="150">
        <v>2570000</v>
      </c>
      <c r="E12" s="150">
        <v>4040000</v>
      </c>
      <c r="F12" s="150">
        <v>7710000</v>
      </c>
      <c r="G12" s="185">
        <v>16790000</v>
      </c>
      <c r="H12" s="194">
        <v>5.4999999999999997E-3</v>
      </c>
      <c r="I12" s="152">
        <v>7.4999999999999997E-3</v>
      </c>
      <c r="J12" s="152">
        <v>0.01</v>
      </c>
      <c r="K12" s="152">
        <v>1.2999999999999999E-2</v>
      </c>
      <c r="L12" s="144">
        <v>1.6500000000000001E-2</v>
      </c>
      <c r="M12" s="196">
        <v>1.7999999999999999E-2</v>
      </c>
      <c r="N12" s="122">
        <v>6</v>
      </c>
      <c r="O12" s="145"/>
      <c r="P12" s="134"/>
      <c r="Q12" s="134"/>
      <c r="R12" s="156" t="s">
        <v>79</v>
      </c>
      <c r="S12" s="136"/>
    </row>
    <row r="13" spans="1:20" ht="20.25" customHeight="1" x14ac:dyDescent="0.25">
      <c r="A13" s="256">
        <v>2011</v>
      </c>
      <c r="B13" s="149">
        <v>800000</v>
      </c>
      <c r="C13" s="150">
        <v>1310000</v>
      </c>
      <c r="D13" s="150">
        <v>2570000</v>
      </c>
      <c r="E13" s="150">
        <v>4040000</v>
      </c>
      <c r="F13" s="150">
        <v>7710000</v>
      </c>
      <c r="G13" s="185">
        <v>16790000</v>
      </c>
      <c r="H13" s="194">
        <v>5.4999999999999997E-3</v>
      </c>
      <c r="I13" s="152">
        <v>7.4999999999999997E-3</v>
      </c>
      <c r="J13" s="152">
        <v>0.01</v>
      </c>
      <c r="K13" s="152">
        <v>1.2999999999999999E-2</v>
      </c>
      <c r="L13" s="144">
        <v>1.6500000000000001E-2</v>
      </c>
      <c r="M13" s="196">
        <v>1.7999999999999999E-2</v>
      </c>
      <c r="N13" s="122">
        <v>6</v>
      </c>
      <c r="O13" s="146" t="s">
        <v>80</v>
      </c>
      <c r="P13" s="154"/>
      <c r="Q13" s="132">
        <v>40754</v>
      </c>
      <c r="R13" s="155" t="s">
        <v>81</v>
      </c>
      <c r="S13" s="133"/>
    </row>
    <row r="14" spans="1:20" ht="15" customHeight="1" x14ac:dyDescent="0.25">
      <c r="A14" s="256">
        <v>2010</v>
      </c>
      <c r="B14" s="157">
        <v>790000</v>
      </c>
      <c r="C14" s="158">
        <v>1290000</v>
      </c>
      <c r="D14" s="158">
        <v>2530000</v>
      </c>
      <c r="E14" s="158">
        <v>3980000</v>
      </c>
      <c r="F14" s="158">
        <v>7600000</v>
      </c>
      <c r="G14" s="186">
        <v>16540000</v>
      </c>
      <c r="H14" s="194">
        <v>5.4999999999999997E-3</v>
      </c>
      <c r="I14" s="152">
        <v>7.4999999999999997E-3</v>
      </c>
      <c r="J14" s="152">
        <v>0.01</v>
      </c>
      <c r="K14" s="152">
        <v>1.2999999999999999E-2</v>
      </c>
      <c r="L14" s="144">
        <v>1.6500000000000001E-2</v>
      </c>
      <c r="M14" s="196">
        <v>1.7999999999999999E-2</v>
      </c>
      <c r="N14" s="122">
        <v>6</v>
      </c>
      <c r="O14" s="146" t="s">
        <v>82</v>
      </c>
      <c r="P14" s="154"/>
      <c r="Q14" s="132"/>
      <c r="R14" s="284" t="s">
        <v>83</v>
      </c>
      <c r="S14" s="133"/>
    </row>
    <row r="15" spans="1:20" ht="15" customHeight="1" x14ac:dyDescent="0.25">
      <c r="A15" s="256">
        <v>2009</v>
      </c>
      <c r="B15" s="157">
        <v>790000</v>
      </c>
      <c r="C15" s="158">
        <v>1280000</v>
      </c>
      <c r="D15" s="158">
        <v>2520000</v>
      </c>
      <c r="E15" s="158">
        <v>3960000</v>
      </c>
      <c r="F15" s="158">
        <v>7570000</v>
      </c>
      <c r="G15" s="186">
        <v>16480000</v>
      </c>
      <c r="H15" s="197">
        <v>5.4999999999999997E-3</v>
      </c>
      <c r="I15" s="152">
        <v>7.4999999999999997E-3</v>
      </c>
      <c r="J15" s="152">
        <v>0.01</v>
      </c>
      <c r="K15" s="152">
        <v>1.2999999999999999E-2</v>
      </c>
      <c r="L15" s="144">
        <v>1.6500000000000001E-2</v>
      </c>
      <c r="M15" s="196">
        <v>1.7999999999999999E-2</v>
      </c>
      <c r="N15" s="122">
        <v>6</v>
      </c>
      <c r="O15" s="146" t="s">
        <v>84</v>
      </c>
      <c r="P15" s="137"/>
      <c r="Q15" s="132"/>
      <c r="R15" s="284"/>
      <c r="S15" s="133"/>
    </row>
    <row r="16" spans="1:20" ht="15" customHeight="1" x14ac:dyDescent="0.25">
      <c r="A16" s="256">
        <v>2008</v>
      </c>
      <c r="B16" s="157">
        <v>770000</v>
      </c>
      <c r="C16" s="158">
        <v>1240000</v>
      </c>
      <c r="D16" s="158">
        <v>2450000</v>
      </c>
      <c r="E16" s="158">
        <v>3850000</v>
      </c>
      <c r="F16" s="158">
        <v>7360000</v>
      </c>
      <c r="G16" s="186">
        <v>16020000</v>
      </c>
      <c r="H16" s="197">
        <v>5.4999999999999997E-3</v>
      </c>
      <c r="I16" s="152">
        <v>7.4999999999999997E-3</v>
      </c>
      <c r="J16" s="152">
        <v>0.01</v>
      </c>
      <c r="K16" s="152">
        <v>1.2999999999999999E-2</v>
      </c>
      <c r="L16" s="144">
        <v>1.6500000000000001E-2</v>
      </c>
      <c r="M16" s="196">
        <v>1.7999999999999999E-2</v>
      </c>
      <c r="N16" s="122">
        <v>6</v>
      </c>
      <c r="O16" s="146" t="s">
        <v>85</v>
      </c>
      <c r="P16" s="137"/>
      <c r="Q16" s="132"/>
      <c r="R16" s="284"/>
      <c r="S16" s="133"/>
    </row>
    <row r="17" spans="1:19" ht="15" customHeight="1" x14ac:dyDescent="0.25">
      <c r="A17" s="256">
        <v>2007</v>
      </c>
      <c r="B17" s="157">
        <v>760000</v>
      </c>
      <c r="C17" s="158">
        <v>1220000</v>
      </c>
      <c r="D17" s="158">
        <v>2420000</v>
      </c>
      <c r="E17" s="158">
        <v>3800000</v>
      </c>
      <c r="F17" s="158">
        <v>7270000</v>
      </c>
      <c r="G17" s="186">
        <v>15810000</v>
      </c>
      <c r="H17" s="197">
        <v>5.4999999999999997E-3</v>
      </c>
      <c r="I17" s="152">
        <v>7.4999999999999997E-3</v>
      </c>
      <c r="J17" s="152">
        <v>0.01</v>
      </c>
      <c r="K17" s="152">
        <v>1.2999999999999999E-2</v>
      </c>
      <c r="L17" s="144">
        <v>1.6500000000000001E-2</v>
      </c>
      <c r="M17" s="196">
        <v>1.7999999999999999E-2</v>
      </c>
      <c r="N17" s="122">
        <v>6</v>
      </c>
      <c r="O17" s="146" t="s">
        <v>86</v>
      </c>
      <c r="P17" s="137"/>
      <c r="Q17" s="132"/>
      <c r="R17" s="159"/>
      <c r="S17" s="133"/>
    </row>
    <row r="18" spans="1:19" ht="15" customHeight="1" x14ac:dyDescent="0.25">
      <c r="A18" s="256">
        <v>2006</v>
      </c>
      <c r="B18" s="157">
        <v>750000</v>
      </c>
      <c r="C18" s="158">
        <v>1200000</v>
      </c>
      <c r="D18" s="158">
        <v>2380000</v>
      </c>
      <c r="E18" s="158">
        <v>3730000</v>
      </c>
      <c r="F18" s="158">
        <v>7140000</v>
      </c>
      <c r="G18" s="186">
        <v>15530000</v>
      </c>
      <c r="H18" s="197">
        <v>5.4999999999999997E-3</v>
      </c>
      <c r="I18" s="152">
        <v>7.4999999999999997E-3</v>
      </c>
      <c r="J18" s="152">
        <v>0.01</v>
      </c>
      <c r="K18" s="152">
        <v>1.2999999999999999E-2</v>
      </c>
      <c r="L18" s="144">
        <v>1.6500000000000001E-2</v>
      </c>
      <c r="M18" s="196">
        <v>1.7999999999999999E-2</v>
      </c>
      <c r="N18" s="122">
        <v>6</v>
      </c>
      <c r="O18" s="146" t="s">
        <v>87</v>
      </c>
      <c r="P18" s="137"/>
      <c r="Q18" s="132"/>
      <c r="R18" s="160" t="s">
        <v>88</v>
      </c>
      <c r="S18" s="133"/>
    </row>
    <row r="19" spans="1:19" ht="15" customHeight="1" x14ac:dyDescent="0.25">
      <c r="A19" s="256">
        <v>2005</v>
      </c>
      <c r="B19" s="157">
        <v>732000</v>
      </c>
      <c r="C19" s="158">
        <v>1180000</v>
      </c>
      <c r="D19" s="158">
        <v>2339000</v>
      </c>
      <c r="E19" s="158">
        <v>3661000</v>
      </c>
      <c r="F19" s="158">
        <v>7017000</v>
      </c>
      <c r="G19" s="186">
        <v>15255000</v>
      </c>
      <c r="H19" s="197">
        <v>5.4999999999999997E-3</v>
      </c>
      <c r="I19" s="152">
        <v>7.4999999999999997E-3</v>
      </c>
      <c r="J19" s="152">
        <v>0.01</v>
      </c>
      <c r="K19" s="152">
        <v>1.2999999999999999E-2</v>
      </c>
      <c r="L19" s="144">
        <v>1.6500000000000001E-2</v>
      </c>
      <c r="M19" s="196">
        <v>1.7999999999999999E-2</v>
      </c>
      <c r="N19" s="122">
        <v>6</v>
      </c>
      <c r="O19" s="146" t="s">
        <v>89</v>
      </c>
      <c r="P19" s="137"/>
      <c r="Q19" s="132"/>
      <c r="R19" s="161"/>
      <c r="S19" s="133"/>
    </row>
    <row r="20" spans="1:19" ht="15" customHeight="1" x14ac:dyDescent="0.25">
      <c r="A20" s="256">
        <v>2004</v>
      </c>
      <c r="B20" s="157">
        <v>720000</v>
      </c>
      <c r="C20" s="158">
        <v>1160000</v>
      </c>
      <c r="D20" s="158">
        <v>2300000</v>
      </c>
      <c r="E20" s="158">
        <v>3600000</v>
      </c>
      <c r="F20" s="158">
        <v>6900000</v>
      </c>
      <c r="G20" s="185">
        <v>15000000</v>
      </c>
      <c r="H20" s="197">
        <v>5.4999999999999997E-3</v>
      </c>
      <c r="I20" s="152">
        <v>7.4999999999999997E-3</v>
      </c>
      <c r="J20" s="152">
        <v>0.01</v>
      </c>
      <c r="K20" s="152">
        <v>1.2999999999999999E-2</v>
      </c>
      <c r="L20" s="144">
        <v>1.6500000000000001E-2</v>
      </c>
      <c r="M20" s="196">
        <v>1.7999999999999999E-2</v>
      </c>
      <c r="N20" s="122">
        <v>6</v>
      </c>
      <c r="O20" s="146" t="s">
        <v>90</v>
      </c>
      <c r="P20" s="137"/>
      <c r="Q20" s="132"/>
      <c r="R20" s="161"/>
      <c r="S20" s="133"/>
    </row>
    <row r="21" spans="1:19" ht="15" customHeight="1" x14ac:dyDescent="0.25">
      <c r="A21" s="256">
        <v>2003</v>
      </c>
      <c r="B21" s="157">
        <v>720000</v>
      </c>
      <c r="C21" s="158">
        <v>1160000</v>
      </c>
      <c r="D21" s="158">
        <v>2300000</v>
      </c>
      <c r="E21" s="158">
        <v>3600000</v>
      </c>
      <c r="F21" s="158">
        <v>6900000</v>
      </c>
      <c r="G21" s="185">
        <v>15000000</v>
      </c>
      <c r="H21" s="197">
        <v>5.4999999999999997E-3</v>
      </c>
      <c r="I21" s="152">
        <v>7.4999999999999997E-3</v>
      </c>
      <c r="J21" s="152">
        <v>0.01</v>
      </c>
      <c r="K21" s="152">
        <v>1.2999999999999999E-2</v>
      </c>
      <c r="L21" s="144">
        <v>1.6500000000000001E-2</v>
      </c>
      <c r="M21" s="196">
        <v>1.7999999999999999E-2</v>
      </c>
      <c r="N21" s="122">
        <v>6</v>
      </c>
      <c r="O21" s="146" t="s">
        <v>91</v>
      </c>
      <c r="P21" s="137"/>
      <c r="Q21" s="132"/>
      <c r="R21" s="161"/>
      <c r="S21" s="133"/>
    </row>
    <row r="22" spans="1:19" ht="15" customHeight="1" x14ac:dyDescent="0.25">
      <c r="A22" s="256">
        <v>2002</v>
      </c>
      <c r="B22" s="157">
        <v>720000</v>
      </c>
      <c r="C22" s="158">
        <v>1160000</v>
      </c>
      <c r="D22" s="158">
        <v>2300000</v>
      </c>
      <c r="E22" s="158">
        <v>3600000</v>
      </c>
      <c r="F22" s="158">
        <v>6900000</v>
      </c>
      <c r="G22" s="185">
        <v>15000000</v>
      </c>
      <c r="H22" s="197">
        <v>5.4999999999999997E-3</v>
      </c>
      <c r="I22" s="152">
        <v>7.4999999999999997E-3</v>
      </c>
      <c r="J22" s="152">
        <v>0.01</v>
      </c>
      <c r="K22" s="152">
        <v>1.2999999999999999E-2</v>
      </c>
      <c r="L22" s="144">
        <v>1.6500000000000001E-2</v>
      </c>
      <c r="M22" s="196">
        <v>1.7999999999999999E-2</v>
      </c>
      <c r="N22" s="122">
        <v>6</v>
      </c>
      <c r="O22" s="146" t="s">
        <v>92</v>
      </c>
      <c r="P22" s="137"/>
      <c r="Q22" s="132"/>
      <c r="R22" s="161"/>
      <c r="S22" s="133"/>
    </row>
    <row r="23" spans="1:19" ht="15" customHeight="1" x14ac:dyDescent="0.25">
      <c r="A23" s="256">
        <v>2001</v>
      </c>
      <c r="B23" s="162">
        <v>4700000</v>
      </c>
      <c r="C23" s="163">
        <v>7640000</v>
      </c>
      <c r="D23" s="163">
        <v>15160000</v>
      </c>
      <c r="E23" s="163">
        <v>23540000</v>
      </c>
      <c r="F23" s="163">
        <v>45580000</v>
      </c>
      <c r="G23" s="187">
        <v>100000000</v>
      </c>
      <c r="H23" s="197">
        <v>5.4999999999999997E-3</v>
      </c>
      <c r="I23" s="152">
        <v>7.4999999999999997E-3</v>
      </c>
      <c r="J23" s="152">
        <v>0.01</v>
      </c>
      <c r="K23" s="152">
        <v>1.2999999999999999E-2</v>
      </c>
      <c r="L23" s="144">
        <v>1.6500000000000001E-2</v>
      </c>
      <c r="M23" s="196">
        <v>1.7999999999999999E-2</v>
      </c>
      <c r="N23" s="122">
        <v>6</v>
      </c>
      <c r="O23" s="146"/>
      <c r="P23" s="137"/>
      <c r="Q23" s="132"/>
      <c r="R23" s="164"/>
      <c r="S23" s="133"/>
    </row>
    <row r="24" spans="1:19" ht="15" customHeight="1" x14ac:dyDescent="0.25">
      <c r="A24" s="256">
        <v>2000</v>
      </c>
      <c r="B24" s="162">
        <v>4700000</v>
      </c>
      <c r="C24" s="163">
        <v>7640000</v>
      </c>
      <c r="D24" s="163">
        <v>15160000</v>
      </c>
      <c r="E24" s="163">
        <v>23540000</v>
      </c>
      <c r="F24" s="163">
        <v>45580000</v>
      </c>
      <c r="G24" s="187">
        <v>100000000</v>
      </c>
      <c r="H24" s="197">
        <v>5.4999999999999997E-3</v>
      </c>
      <c r="I24" s="152">
        <v>7.4999999999999997E-3</v>
      </c>
      <c r="J24" s="152">
        <v>0.01</v>
      </c>
      <c r="K24" s="152">
        <v>1.2999999999999999E-2</v>
      </c>
      <c r="L24" s="144">
        <v>1.6500000000000001E-2</v>
      </c>
      <c r="M24" s="196">
        <v>1.7999999999999999E-2</v>
      </c>
      <c r="N24" s="122">
        <v>6</v>
      </c>
      <c r="O24" s="146"/>
      <c r="P24" s="137"/>
      <c r="Q24" s="132"/>
      <c r="R24" s="165"/>
      <c r="S24" s="133"/>
    </row>
    <row r="25" spans="1:19" ht="15" customHeight="1" x14ac:dyDescent="0.25">
      <c r="A25" s="256">
        <v>1999</v>
      </c>
      <c r="B25" s="162">
        <v>4700000</v>
      </c>
      <c r="C25" s="163">
        <v>7640000</v>
      </c>
      <c r="D25" s="163">
        <v>15160000</v>
      </c>
      <c r="E25" s="163">
        <v>23540000</v>
      </c>
      <c r="F25" s="163">
        <v>45580000</v>
      </c>
      <c r="G25" s="187">
        <v>100000000</v>
      </c>
      <c r="H25" s="197">
        <v>5.4999999999999997E-3</v>
      </c>
      <c r="I25" s="152">
        <v>7.4999999999999997E-3</v>
      </c>
      <c r="J25" s="152">
        <v>0.01</v>
      </c>
      <c r="K25" s="152">
        <v>1.2999999999999999E-2</v>
      </c>
      <c r="L25" s="144">
        <v>1.6500000000000001E-2</v>
      </c>
      <c r="M25" s="196">
        <v>1.7999999999999999E-2</v>
      </c>
      <c r="N25" s="122">
        <v>6</v>
      </c>
      <c r="O25" s="146" t="s">
        <v>93</v>
      </c>
      <c r="P25" s="137"/>
      <c r="Q25" s="132">
        <v>36160</v>
      </c>
      <c r="R25" s="165"/>
      <c r="S25" s="133"/>
    </row>
    <row r="26" spans="1:19" ht="15" customHeight="1" x14ac:dyDescent="0.25">
      <c r="A26" s="256">
        <v>1998</v>
      </c>
      <c r="B26" s="162">
        <v>4700000</v>
      </c>
      <c r="C26" s="163">
        <v>7640000</v>
      </c>
      <c r="D26" s="163">
        <v>15160000</v>
      </c>
      <c r="E26" s="163">
        <v>23540000</v>
      </c>
      <c r="F26" s="163">
        <v>45580000</v>
      </c>
      <c r="G26" s="188"/>
      <c r="H26" s="197">
        <v>5.0000000000000001E-3</v>
      </c>
      <c r="I26" s="152">
        <v>7.0000000000000001E-3</v>
      </c>
      <c r="J26" s="152">
        <v>8.9999999999999993E-3</v>
      </c>
      <c r="K26" s="152">
        <v>1.2E-2</v>
      </c>
      <c r="L26" s="152">
        <v>1.4999999999999999E-2</v>
      </c>
      <c r="M26" s="198"/>
      <c r="N26" s="122">
        <v>5</v>
      </c>
      <c r="O26" s="146"/>
      <c r="P26" s="137"/>
      <c r="Q26" s="132"/>
      <c r="R26" s="165"/>
      <c r="S26" s="133"/>
    </row>
    <row r="27" spans="1:19" ht="15" customHeight="1" x14ac:dyDescent="0.25">
      <c r="A27" s="256">
        <v>1997</v>
      </c>
      <c r="B27" s="162">
        <v>4700000</v>
      </c>
      <c r="C27" s="163">
        <v>7640000</v>
      </c>
      <c r="D27" s="163">
        <v>15160000</v>
      </c>
      <c r="E27" s="163">
        <v>23540000</v>
      </c>
      <c r="F27" s="163">
        <v>45580000</v>
      </c>
      <c r="G27" s="189"/>
      <c r="H27" s="197">
        <v>5.0000000000000001E-3</v>
      </c>
      <c r="I27" s="152">
        <v>7.0000000000000001E-3</v>
      </c>
      <c r="J27" s="152">
        <v>8.9999999999999993E-3</v>
      </c>
      <c r="K27" s="152">
        <v>1.2E-2</v>
      </c>
      <c r="L27" s="152">
        <v>1.4999999999999999E-2</v>
      </c>
      <c r="M27" s="198"/>
      <c r="N27" s="122">
        <v>5</v>
      </c>
      <c r="O27" s="146" t="s">
        <v>94</v>
      </c>
      <c r="P27" s="137"/>
      <c r="Q27" s="132">
        <v>35430</v>
      </c>
      <c r="R27" s="155"/>
      <c r="S27" s="133"/>
    </row>
    <row r="28" spans="1:19" ht="15" customHeight="1" x14ac:dyDescent="0.25">
      <c r="A28" s="256">
        <v>1996</v>
      </c>
      <c r="B28" s="162">
        <v>4610000</v>
      </c>
      <c r="C28" s="163">
        <v>7500000</v>
      </c>
      <c r="D28" s="163">
        <v>14880000</v>
      </c>
      <c r="E28" s="163">
        <v>23100000</v>
      </c>
      <c r="F28" s="163">
        <v>44730000</v>
      </c>
      <c r="G28" s="189"/>
      <c r="H28" s="194">
        <v>5.0000000000000001E-3</v>
      </c>
      <c r="I28" s="152">
        <v>7.0000000000000001E-3</v>
      </c>
      <c r="J28" s="152">
        <v>8.9999999999999993E-3</v>
      </c>
      <c r="K28" s="152">
        <v>1.2E-2</v>
      </c>
      <c r="L28" s="152">
        <v>1.4999999999999999E-2</v>
      </c>
      <c r="M28" s="198"/>
      <c r="N28" s="122">
        <v>5</v>
      </c>
      <c r="O28" s="146"/>
      <c r="P28" s="137"/>
      <c r="Q28" s="167"/>
      <c r="R28" s="165"/>
      <c r="S28" s="133"/>
    </row>
    <row r="29" spans="1:19" ht="15" customHeight="1" x14ac:dyDescent="0.25">
      <c r="A29" s="256">
        <v>1995</v>
      </c>
      <c r="B29" s="162">
        <v>4530000</v>
      </c>
      <c r="C29" s="168">
        <v>7370000</v>
      </c>
      <c r="D29" s="168">
        <v>14620000</v>
      </c>
      <c r="E29" s="168">
        <v>22690000</v>
      </c>
      <c r="F29" s="168">
        <v>43940000</v>
      </c>
      <c r="G29" s="188"/>
      <c r="H29" s="194">
        <v>5.0000000000000001E-3</v>
      </c>
      <c r="I29" s="152">
        <v>7.0000000000000001E-3</v>
      </c>
      <c r="J29" s="152">
        <v>8.9999999999999993E-3</v>
      </c>
      <c r="K29" s="152">
        <v>1.2E-2</v>
      </c>
      <c r="L29" s="152">
        <v>1.4999999999999999E-2</v>
      </c>
      <c r="M29" s="199"/>
      <c r="N29" s="122">
        <v>5</v>
      </c>
      <c r="O29" s="147"/>
      <c r="P29" s="137"/>
      <c r="Q29" s="167"/>
      <c r="R29" s="165"/>
      <c r="S29" s="133"/>
    </row>
    <row r="30" spans="1:19" ht="15" customHeight="1" x14ac:dyDescent="0.25">
      <c r="A30" s="256">
        <v>1994</v>
      </c>
      <c r="B30" s="162">
        <v>4470000</v>
      </c>
      <c r="C30" s="168">
        <v>7270000</v>
      </c>
      <c r="D30" s="168">
        <v>14420000</v>
      </c>
      <c r="E30" s="168">
        <v>22380000</v>
      </c>
      <c r="F30" s="168">
        <v>43330000</v>
      </c>
      <c r="G30" s="188"/>
      <c r="H30" s="194">
        <v>5.0000000000000001E-3</v>
      </c>
      <c r="I30" s="152">
        <v>7.0000000000000001E-3</v>
      </c>
      <c r="J30" s="152">
        <v>8.9999999999999993E-3</v>
      </c>
      <c r="K30" s="152">
        <v>1.2E-2</v>
      </c>
      <c r="L30" s="152">
        <v>1.4999999999999999E-2</v>
      </c>
      <c r="M30" s="199"/>
      <c r="N30" s="122">
        <v>5</v>
      </c>
      <c r="O30" s="147"/>
      <c r="P30" s="138"/>
      <c r="Q30" s="139"/>
      <c r="R30" s="165"/>
      <c r="S30" s="133"/>
    </row>
    <row r="31" spans="1:19" ht="15" customHeight="1" x14ac:dyDescent="0.25">
      <c r="A31" s="256">
        <v>1993</v>
      </c>
      <c r="B31" s="162">
        <v>4390000</v>
      </c>
      <c r="C31" s="168">
        <v>7130000</v>
      </c>
      <c r="D31" s="168">
        <v>14150000</v>
      </c>
      <c r="E31" s="168">
        <v>21960000</v>
      </c>
      <c r="F31" s="168">
        <v>42520000</v>
      </c>
      <c r="G31" s="188"/>
      <c r="H31" s="194">
        <v>5.0000000000000001E-3</v>
      </c>
      <c r="I31" s="152">
        <v>7.0000000000000001E-3</v>
      </c>
      <c r="J31" s="152">
        <v>8.9999999999999993E-3</v>
      </c>
      <c r="K31" s="152">
        <v>1.2E-2</v>
      </c>
      <c r="L31" s="152">
        <v>1.4999999999999999E-2</v>
      </c>
      <c r="M31" s="200"/>
      <c r="N31" s="122">
        <v>5</v>
      </c>
      <c r="O31" s="147"/>
      <c r="P31" s="138"/>
      <c r="Q31" s="139"/>
      <c r="R31" s="165"/>
      <c r="S31" s="133"/>
    </row>
    <row r="32" spans="1:19" ht="15" customHeight="1" x14ac:dyDescent="0.25">
      <c r="A32" s="256">
        <v>1992</v>
      </c>
      <c r="B32" s="162">
        <v>4390000</v>
      </c>
      <c r="C32" s="168">
        <v>7130000</v>
      </c>
      <c r="D32" s="168">
        <v>14150000</v>
      </c>
      <c r="E32" s="168">
        <v>21960000</v>
      </c>
      <c r="F32" s="168">
        <v>42520000</v>
      </c>
      <c r="G32" s="188"/>
      <c r="H32" s="194">
        <v>5.0000000000000001E-3</v>
      </c>
      <c r="I32" s="152">
        <v>7.0000000000000001E-3</v>
      </c>
      <c r="J32" s="152">
        <v>8.9999999999999993E-3</v>
      </c>
      <c r="K32" s="152">
        <v>1.2E-2</v>
      </c>
      <c r="L32" s="152">
        <v>1.4999999999999999E-2</v>
      </c>
      <c r="M32" s="200"/>
      <c r="N32" s="122">
        <v>5</v>
      </c>
      <c r="O32" s="147"/>
      <c r="P32" s="140"/>
      <c r="Q32" s="139"/>
      <c r="R32" s="169"/>
      <c r="S32" s="133"/>
    </row>
    <row r="33" spans="1:19" ht="15" customHeight="1" x14ac:dyDescent="0.25">
      <c r="A33" s="256">
        <v>1991</v>
      </c>
      <c r="B33" s="162">
        <v>4260000</v>
      </c>
      <c r="C33" s="168">
        <v>6920000</v>
      </c>
      <c r="D33" s="168">
        <v>13740000</v>
      </c>
      <c r="E33" s="168">
        <v>21320000</v>
      </c>
      <c r="F33" s="168">
        <v>41280000</v>
      </c>
      <c r="G33" s="188"/>
      <c r="H33" s="194">
        <v>5.0000000000000001E-3</v>
      </c>
      <c r="I33" s="152">
        <v>7.0000000000000001E-3</v>
      </c>
      <c r="J33" s="152">
        <v>8.9999999999999993E-3</v>
      </c>
      <c r="K33" s="152">
        <v>1.2E-2</v>
      </c>
      <c r="L33" s="152">
        <v>1.4999999999999999E-2</v>
      </c>
      <c r="M33" s="200"/>
      <c r="N33" s="122">
        <v>5</v>
      </c>
      <c r="O33" s="147"/>
      <c r="P33" s="140"/>
      <c r="Q33" s="139"/>
      <c r="R33" s="169"/>
      <c r="S33" s="133"/>
    </row>
    <row r="34" spans="1:19" ht="15" customHeight="1" x14ac:dyDescent="0.25">
      <c r="A34" s="256">
        <v>1990</v>
      </c>
      <c r="B34" s="162">
        <v>4130000</v>
      </c>
      <c r="C34" s="168">
        <v>6710000</v>
      </c>
      <c r="D34" s="168">
        <v>13320000</v>
      </c>
      <c r="E34" s="168">
        <v>20660000</v>
      </c>
      <c r="F34" s="168">
        <v>40000000</v>
      </c>
      <c r="G34" s="188"/>
      <c r="H34" s="194">
        <v>5.0000000000000001E-3</v>
      </c>
      <c r="I34" s="152">
        <v>7.0000000000000001E-3</v>
      </c>
      <c r="J34" s="152">
        <v>8.9999999999999993E-3</v>
      </c>
      <c r="K34" s="152">
        <v>1.2E-2</v>
      </c>
      <c r="L34" s="152">
        <v>1.4999999999999999E-2</v>
      </c>
      <c r="M34" s="200"/>
      <c r="N34" s="122">
        <v>5</v>
      </c>
      <c r="O34" s="147"/>
      <c r="P34" s="140"/>
      <c r="Q34" s="139"/>
      <c r="R34" s="169"/>
      <c r="S34" s="133"/>
    </row>
    <row r="35" spans="1:19" ht="15" customHeight="1" x14ac:dyDescent="0.25">
      <c r="A35" s="256">
        <v>1989</v>
      </c>
      <c r="B35" s="162">
        <v>4000000</v>
      </c>
      <c r="C35" s="168">
        <v>6500000</v>
      </c>
      <c r="D35" s="168">
        <v>12900000</v>
      </c>
      <c r="E35" s="168">
        <v>20000000</v>
      </c>
      <c r="F35" s="166"/>
      <c r="G35" s="188"/>
      <c r="H35" s="194">
        <v>5.0000000000000001E-3</v>
      </c>
      <c r="I35" s="152">
        <v>7.0000000000000001E-3</v>
      </c>
      <c r="J35" s="152">
        <v>8.9999999999999993E-3</v>
      </c>
      <c r="K35" s="170">
        <v>1.0999999999999999E-2</v>
      </c>
      <c r="L35" s="171"/>
      <c r="M35" s="200"/>
      <c r="N35" s="122">
        <v>4</v>
      </c>
      <c r="O35" s="147"/>
      <c r="P35" s="140"/>
      <c r="Q35" s="139"/>
      <c r="R35" s="169"/>
      <c r="S35" s="133"/>
    </row>
    <row r="36" spans="1:19" ht="15" customHeight="1" x14ac:dyDescent="0.25">
      <c r="A36" s="256">
        <v>1988</v>
      </c>
      <c r="B36" s="172"/>
      <c r="C36" s="166"/>
      <c r="D36" s="166"/>
      <c r="E36" s="166"/>
      <c r="F36" s="166"/>
      <c r="G36" s="188"/>
      <c r="H36" s="201"/>
      <c r="I36" s="171"/>
      <c r="J36" s="171"/>
      <c r="K36" s="171"/>
      <c r="L36" s="171"/>
      <c r="M36" s="200"/>
      <c r="N36" s="151"/>
      <c r="O36" s="147"/>
      <c r="P36" s="140"/>
      <c r="Q36" s="139"/>
      <c r="R36" s="169"/>
      <c r="S36" s="133"/>
    </row>
    <row r="37" spans="1:19" ht="15" customHeight="1" x14ac:dyDescent="0.25">
      <c r="A37" s="256">
        <v>1987</v>
      </c>
      <c r="B37" s="172"/>
      <c r="C37" s="166"/>
      <c r="D37" s="166"/>
      <c r="E37" s="166"/>
      <c r="F37" s="166"/>
      <c r="G37" s="188"/>
      <c r="H37" s="201"/>
      <c r="I37" s="171"/>
      <c r="J37" s="171"/>
      <c r="K37" s="171"/>
      <c r="L37" s="171"/>
      <c r="M37" s="202"/>
      <c r="N37" s="151"/>
      <c r="O37" s="148"/>
      <c r="P37" s="141"/>
      <c r="Q37" s="142"/>
      <c r="R37" s="173"/>
      <c r="S37" s="143"/>
    </row>
    <row r="38" spans="1:19" ht="15" customHeight="1" x14ac:dyDescent="0.25">
      <c r="A38" s="256">
        <v>1986</v>
      </c>
      <c r="B38" s="162">
        <v>3600000</v>
      </c>
      <c r="C38" s="168">
        <v>6000000</v>
      </c>
      <c r="D38" s="168">
        <v>11900000</v>
      </c>
      <c r="E38" s="168">
        <v>20600000</v>
      </c>
      <c r="F38" s="166"/>
      <c r="G38" s="188"/>
      <c r="H38" s="203">
        <f t="shared" ref="H38:H39" si="0">0.5%*1.08</f>
        <v>5.4000000000000003E-3</v>
      </c>
      <c r="I38" s="170">
        <f t="shared" ref="I38:I39" si="1">1%*1.08</f>
        <v>1.0800000000000001E-2</v>
      </c>
      <c r="J38" s="170">
        <f t="shared" ref="J38:J39" si="2">1.5%*1.08</f>
        <v>1.6199999999999999E-2</v>
      </c>
      <c r="K38" s="170">
        <f>2%*1.08</f>
        <v>2.1600000000000001E-2</v>
      </c>
      <c r="L38" s="171"/>
      <c r="M38" s="202"/>
      <c r="N38" s="122">
        <v>4</v>
      </c>
      <c r="O38" s="147"/>
      <c r="P38" s="140"/>
      <c r="Q38" s="139"/>
      <c r="R38" s="169"/>
      <c r="S38" s="133"/>
    </row>
    <row r="39" spans="1:19" ht="15" customHeight="1" x14ac:dyDescent="0.25">
      <c r="A39" s="256">
        <v>1985</v>
      </c>
      <c r="B39" s="162">
        <v>3500000</v>
      </c>
      <c r="C39" s="168">
        <v>5800000</v>
      </c>
      <c r="D39" s="168">
        <v>11500000</v>
      </c>
      <c r="E39" s="168">
        <v>20000000</v>
      </c>
      <c r="F39" s="166"/>
      <c r="G39" s="188"/>
      <c r="H39" s="203">
        <f t="shared" si="0"/>
        <v>5.4000000000000003E-3</v>
      </c>
      <c r="I39" s="170">
        <f t="shared" si="1"/>
        <v>1.0800000000000001E-2</v>
      </c>
      <c r="J39" s="170">
        <f t="shared" si="2"/>
        <v>1.6199999999999999E-2</v>
      </c>
      <c r="K39" s="170">
        <f>2%*1.08</f>
        <v>2.1600000000000001E-2</v>
      </c>
      <c r="L39" s="171"/>
      <c r="M39" s="202"/>
      <c r="N39" s="122">
        <v>4</v>
      </c>
      <c r="O39" s="147"/>
      <c r="P39" s="140"/>
      <c r="Q39" s="139"/>
      <c r="R39" s="169"/>
      <c r="S39" s="133"/>
    </row>
    <row r="40" spans="1:19" ht="15" customHeight="1" x14ac:dyDescent="0.25">
      <c r="A40" s="256">
        <v>1984</v>
      </c>
      <c r="B40" s="162">
        <v>3400000</v>
      </c>
      <c r="C40" s="168">
        <v>5600000</v>
      </c>
      <c r="D40" s="168">
        <v>11200000</v>
      </c>
      <c r="E40" s="166"/>
      <c r="F40" s="166"/>
      <c r="G40" s="188"/>
      <c r="H40" s="203">
        <f>0.5%*1.08</f>
        <v>5.4000000000000003E-3</v>
      </c>
      <c r="I40" s="170">
        <f>1%*1.08</f>
        <v>1.0800000000000001E-2</v>
      </c>
      <c r="J40" s="170">
        <f>1.5%*1.08</f>
        <v>1.6199999999999999E-2</v>
      </c>
      <c r="K40" s="171"/>
      <c r="L40" s="171"/>
      <c r="M40" s="202"/>
      <c r="N40" s="122">
        <v>3</v>
      </c>
      <c r="O40" s="147"/>
      <c r="P40" s="140"/>
      <c r="Q40" s="139"/>
      <c r="R40" s="169" t="s">
        <v>95</v>
      </c>
      <c r="S40" s="133"/>
    </row>
    <row r="41" spans="1:19" ht="15" customHeight="1" x14ac:dyDescent="0.25">
      <c r="A41" s="256">
        <v>1983</v>
      </c>
      <c r="B41" s="162">
        <v>3200000</v>
      </c>
      <c r="C41" s="168">
        <v>5300000</v>
      </c>
      <c r="D41" s="168">
        <v>10600000</v>
      </c>
      <c r="E41" s="166"/>
      <c r="F41" s="166"/>
      <c r="G41" s="188"/>
      <c r="H41" s="203">
        <v>5.0000000000000001E-3</v>
      </c>
      <c r="I41" s="170">
        <v>0.01</v>
      </c>
      <c r="J41" s="170">
        <v>1.4999999999999999E-2</v>
      </c>
      <c r="K41" s="171"/>
      <c r="L41" s="171"/>
      <c r="M41" s="202"/>
      <c r="N41" s="122">
        <v>3</v>
      </c>
      <c r="O41" s="147"/>
      <c r="P41" s="140"/>
      <c r="Q41" s="139"/>
      <c r="R41" s="169"/>
      <c r="S41" s="133"/>
    </row>
    <row r="42" spans="1:19" ht="15" customHeight="1" thickBot="1" x14ac:dyDescent="0.3">
      <c r="A42" s="256">
        <v>1982</v>
      </c>
      <c r="B42" s="174">
        <v>3000000</v>
      </c>
      <c r="C42" s="175">
        <v>5000000</v>
      </c>
      <c r="D42" s="175">
        <v>10000000</v>
      </c>
      <c r="E42" s="176"/>
      <c r="F42" s="176"/>
      <c r="G42" s="190"/>
      <c r="H42" s="204">
        <v>5.0000000000000001E-3</v>
      </c>
      <c r="I42" s="177">
        <v>0.01</v>
      </c>
      <c r="J42" s="177">
        <v>1.4999999999999999E-2</v>
      </c>
      <c r="K42" s="178"/>
      <c r="L42" s="178"/>
      <c r="M42" s="205"/>
      <c r="N42" s="179">
        <v>3</v>
      </c>
      <c r="O42" s="180"/>
      <c r="P42" s="181"/>
      <c r="Q42" s="182"/>
      <c r="R42" s="183"/>
      <c r="S42" s="133"/>
    </row>
    <row r="43" spans="1:19" ht="15" customHeight="1" x14ac:dyDescent="0.25"/>
    <row r="44" spans="1:19" ht="15" customHeight="1" x14ac:dyDescent="0.25"/>
    <row r="45" spans="1:19" ht="15" customHeight="1" x14ac:dyDescent="0.25"/>
    <row r="46" spans="1:19" ht="15" customHeight="1" x14ac:dyDescent="0.25"/>
    <row r="47" spans="1:19" ht="15" customHeight="1" x14ac:dyDescent="0.25"/>
    <row r="48" spans="1:1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</sheetData>
  <mergeCells count="9">
    <mergeCell ref="B4:R4"/>
    <mergeCell ref="R14:R16"/>
    <mergeCell ref="B5:G5"/>
    <mergeCell ref="H5:M5"/>
    <mergeCell ref="N5:N6"/>
    <mergeCell ref="O5:O6"/>
    <mergeCell ref="P5:P6"/>
    <mergeCell ref="Q5:Q6"/>
    <mergeCell ref="R5:R6"/>
  </mergeCells>
  <hyperlinks>
    <hyperlink ref="A1" location="Index!A1" display="Back to index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V264"/>
  <sheetViews>
    <sheetView workbookViewId="0">
      <pane xSplit="1" ySplit="6" topLeftCell="N31" activePane="bottomRight" state="frozen"/>
      <selection activeCell="E21" sqref="E21"/>
      <selection pane="topRight" activeCell="E21" sqref="E21"/>
      <selection pane="bottomLeft" activeCell="E21" sqref="E21"/>
      <selection pane="bottomRight" activeCell="W42" sqref="W42"/>
    </sheetView>
  </sheetViews>
  <sheetFormatPr defaultColWidth="15.7109375" defaultRowHeight="12.75" x14ac:dyDescent="0.2"/>
  <cols>
    <col min="1" max="1" width="7.7109375" style="2" customWidth="1"/>
    <col min="2" max="2" width="15.7109375" style="1" customWidth="1"/>
    <col min="3" max="3" width="15.7109375" style="2" customWidth="1"/>
    <col min="4" max="4" width="15.7109375" style="1" customWidth="1"/>
    <col min="5" max="5" width="15.7109375" style="2" customWidth="1"/>
    <col min="6" max="6" width="15.7109375" style="1" customWidth="1"/>
    <col min="7" max="7" width="15.7109375" style="2" customWidth="1"/>
    <col min="8" max="8" width="12.7109375" style="1" customWidth="1"/>
    <col min="9" max="9" width="15.7109375" style="2" customWidth="1"/>
    <col min="10" max="10" width="15.7109375" style="1" customWidth="1"/>
    <col min="11" max="11" width="15.7109375" style="2" customWidth="1"/>
    <col min="12" max="12" width="15.7109375" style="1" customWidth="1"/>
    <col min="13" max="13" width="15.7109375" style="2" customWidth="1"/>
    <col min="14" max="14" width="15.7109375" style="1" customWidth="1"/>
    <col min="15" max="15" width="12.28515625" style="2" customWidth="1"/>
    <col min="16" max="16" width="11.7109375" style="1" customWidth="1"/>
    <col min="17" max="17" width="18.42578125" style="2" customWidth="1"/>
    <col min="18" max="18" width="16.5703125" style="2" customWidth="1"/>
    <col min="19" max="19" width="15.7109375" style="1"/>
    <col min="20" max="20" width="19.140625" style="1" customWidth="1"/>
    <col min="21" max="16384" width="15.7109375" style="1"/>
  </cols>
  <sheetData>
    <row r="1" spans="1:48" ht="18" x14ac:dyDescent="0.2">
      <c r="A1" s="263" t="s">
        <v>147</v>
      </c>
    </row>
    <row r="2" spans="1:48" ht="13.5" thickBot="1" x14ac:dyDescent="0.25"/>
    <row r="3" spans="1:48" ht="29.25" customHeight="1" thickBot="1" x14ac:dyDescent="0.25">
      <c r="A3" s="111"/>
      <c r="B3" s="116" t="s">
        <v>133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8"/>
    </row>
    <row r="4" spans="1:48" ht="13.5" thickBot="1" x14ac:dyDescent="0.25">
      <c r="A4" s="111"/>
      <c r="B4" s="230" t="s">
        <v>50</v>
      </c>
      <c r="C4" s="231" t="s">
        <v>49</v>
      </c>
      <c r="D4" s="231" t="s">
        <v>48</v>
      </c>
      <c r="E4" s="231" t="s">
        <v>47</v>
      </c>
      <c r="F4" s="231" t="s">
        <v>46</v>
      </c>
      <c r="G4" s="231" t="s">
        <v>45</v>
      </c>
      <c r="H4" s="231" t="s">
        <v>44</v>
      </c>
      <c r="I4" s="231" t="s">
        <v>43</v>
      </c>
      <c r="J4" s="231" t="s">
        <v>42</v>
      </c>
      <c r="K4" s="231" t="s">
        <v>41</v>
      </c>
      <c r="L4" s="231" t="s">
        <v>40</v>
      </c>
      <c r="M4" s="231" t="s">
        <v>39</v>
      </c>
      <c r="N4" s="231" t="s">
        <v>38</v>
      </c>
      <c r="O4" s="231" t="s">
        <v>37</v>
      </c>
      <c r="P4" s="231" t="s">
        <v>36</v>
      </c>
      <c r="Q4" s="231" t="s">
        <v>35</v>
      </c>
      <c r="R4" s="231" t="s">
        <v>34</v>
      </c>
      <c r="S4" s="231" t="s">
        <v>34</v>
      </c>
      <c r="T4" s="237" t="s">
        <v>135</v>
      </c>
      <c r="U4" s="237" t="s">
        <v>144</v>
      </c>
      <c r="V4" s="237" t="s">
        <v>145</v>
      </c>
      <c r="W4" s="232" t="s">
        <v>148</v>
      </c>
    </row>
    <row r="5" spans="1:48" ht="31.5" customHeight="1" thickBot="1" x14ac:dyDescent="0.25">
      <c r="A5" s="111"/>
      <c r="B5" s="294" t="s">
        <v>33</v>
      </c>
      <c r="C5" s="295"/>
      <c r="D5" s="295"/>
      <c r="E5" s="295"/>
      <c r="F5" s="295"/>
      <c r="G5" s="296"/>
      <c r="H5" s="297" t="s">
        <v>32</v>
      </c>
      <c r="I5" s="294" t="s">
        <v>31</v>
      </c>
      <c r="J5" s="295"/>
      <c r="K5" s="295"/>
      <c r="L5" s="295"/>
      <c r="M5" s="295"/>
      <c r="N5" s="296"/>
      <c r="O5" s="299" t="s">
        <v>30</v>
      </c>
      <c r="P5" s="301" t="s">
        <v>29</v>
      </c>
      <c r="Q5" s="301" t="s">
        <v>28</v>
      </c>
      <c r="R5" s="301" t="s">
        <v>27</v>
      </c>
      <c r="S5" s="301" t="s">
        <v>26</v>
      </c>
      <c r="T5" s="303" t="s">
        <v>149</v>
      </c>
      <c r="U5" s="303" t="s">
        <v>142</v>
      </c>
      <c r="V5" s="303" t="s">
        <v>143</v>
      </c>
      <c r="W5" s="292" t="s">
        <v>150</v>
      </c>
      <c r="X5" s="36"/>
      <c r="Y5" s="36"/>
    </row>
    <row r="6" spans="1:48" s="36" customFormat="1" ht="15" customHeight="1" thickBot="1" x14ac:dyDescent="0.25">
      <c r="A6" s="110" t="s">
        <v>25</v>
      </c>
      <c r="B6" s="109" t="s">
        <v>24</v>
      </c>
      <c r="C6" s="108" t="s">
        <v>23</v>
      </c>
      <c r="D6" s="108" t="s">
        <v>22</v>
      </c>
      <c r="E6" s="108" t="s">
        <v>21</v>
      </c>
      <c r="F6" s="108" t="s">
        <v>20</v>
      </c>
      <c r="G6" s="107" t="s">
        <v>19</v>
      </c>
      <c r="H6" s="298"/>
      <c r="I6" s="109" t="s">
        <v>24</v>
      </c>
      <c r="J6" s="108" t="s">
        <v>23</v>
      </c>
      <c r="K6" s="108" t="s">
        <v>22</v>
      </c>
      <c r="L6" s="108" t="s">
        <v>21</v>
      </c>
      <c r="M6" s="108" t="s">
        <v>20</v>
      </c>
      <c r="N6" s="107" t="s">
        <v>19</v>
      </c>
      <c r="O6" s="300"/>
      <c r="P6" s="302"/>
      <c r="Q6" s="302"/>
      <c r="R6" s="302"/>
      <c r="S6" s="302"/>
      <c r="T6" s="304"/>
      <c r="U6" s="304"/>
      <c r="V6" s="304"/>
      <c r="W6" s="293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</row>
    <row r="7" spans="1:48" s="36" customFormat="1" ht="15" customHeight="1" x14ac:dyDescent="0.2">
      <c r="A7" s="206" t="s">
        <v>7</v>
      </c>
      <c r="B7" s="207" t="s">
        <v>110</v>
      </c>
      <c r="C7" s="208" t="s">
        <v>111</v>
      </c>
      <c r="D7" s="208" t="s">
        <v>112</v>
      </c>
      <c r="E7" s="208" t="s">
        <v>113</v>
      </c>
      <c r="F7" s="208" t="s">
        <v>114</v>
      </c>
      <c r="G7" s="209" t="s">
        <v>115</v>
      </c>
      <c r="H7" s="102"/>
      <c r="I7" s="207" t="s">
        <v>104</v>
      </c>
      <c r="J7" s="208" t="s">
        <v>105</v>
      </c>
      <c r="K7" s="208" t="s">
        <v>106</v>
      </c>
      <c r="L7" s="208" t="s">
        <v>107</v>
      </c>
      <c r="M7" s="208" t="s">
        <v>108</v>
      </c>
      <c r="N7" s="209" t="s">
        <v>109</v>
      </c>
      <c r="O7" s="101" t="s">
        <v>116</v>
      </c>
      <c r="P7" s="96"/>
      <c r="Q7" s="96"/>
      <c r="R7" s="96"/>
      <c r="S7" s="96"/>
      <c r="T7" s="94" t="s">
        <v>136</v>
      </c>
      <c r="U7" s="240"/>
      <c r="V7" s="94" t="s">
        <v>146</v>
      </c>
      <c r="W7" s="239" t="s">
        <v>151</v>
      </c>
      <c r="X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</row>
    <row r="8" spans="1:48" s="36" customFormat="1" ht="15" customHeight="1" x14ac:dyDescent="0.2">
      <c r="A8" s="61">
        <v>2016</v>
      </c>
      <c r="B8" s="101"/>
      <c r="C8" s="100"/>
      <c r="D8" s="100"/>
      <c r="E8" s="100"/>
      <c r="F8" s="100"/>
      <c r="G8" s="99"/>
      <c r="H8" s="102"/>
      <c r="I8" s="101"/>
      <c r="J8" s="100"/>
      <c r="K8" s="100"/>
      <c r="L8" s="100"/>
      <c r="M8" s="100"/>
      <c r="N8" s="99"/>
      <c r="O8" s="101"/>
      <c r="P8" s="53">
        <f>6</f>
        <v>6</v>
      </c>
      <c r="Q8" s="313">
        <f>'TG3'!P18</f>
        <v>351152.01</v>
      </c>
      <c r="R8" s="96"/>
      <c r="S8" s="96"/>
      <c r="T8" s="321">
        <f>T9/T10*T9</f>
        <v>29222.259189417095</v>
      </c>
      <c r="U8" s="233">
        <v>10575.218315</v>
      </c>
      <c r="V8" s="242">
        <f t="shared" ref="V8:V42" si="0">U8/T8*1000000</f>
        <v>361889.14232989342</v>
      </c>
      <c r="W8" s="248">
        <f>W9/W10*W9</f>
        <v>52538.074238671979</v>
      </c>
      <c r="X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</row>
    <row r="9" spans="1:48" s="36" customFormat="1" ht="15" customHeight="1" x14ac:dyDescent="0.2">
      <c r="A9" s="61">
        <v>2015</v>
      </c>
      <c r="B9" s="101"/>
      <c r="C9" s="100"/>
      <c r="D9" s="100"/>
      <c r="E9" s="100"/>
      <c r="F9" s="100"/>
      <c r="G9" s="99"/>
      <c r="H9" s="102"/>
      <c r="I9" s="101"/>
      <c r="J9" s="100"/>
      <c r="K9" s="100"/>
      <c r="L9" s="100"/>
      <c r="M9" s="100"/>
      <c r="N9" s="99"/>
      <c r="O9" s="101"/>
      <c r="P9" s="53">
        <f>6</f>
        <v>6</v>
      </c>
      <c r="Q9" s="96"/>
      <c r="R9" s="96"/>
      <c r="S9" s="96"/>
      <c r="T9" s="321">
        <f>T10/T11*T10</f>
        <v>29041.570975499177</v>
      </c>
      <c r="U9" s="233">
        <v>10332.548604</v>
      </c>
      <c r="V9" s="242">
        <f t="shared" si="0"/>
        <v>355784.7684175563</v>
      </c>
      <c r="W9" s="248">
        <f>W10/W11*W10</f>
        <v>52128.192617191286</v>
      </c>
      <c r="X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</row>
    <row r="10" spans="1:48" s="36" customFormat="1" ht="15" customHeight="1" x14ac:dyDescent="0.2">
      <c r="A10" s="61">
        <v>2014</v>
      </c>
      <c r="B10" s="101"/>
      <c r="C10" s="100"/>
      <c r="D10" s="100"/>
      <c r="E10" s="100"/>
      <c r="F10" s="100"/>
      <c r="G10" s="99"/>
      <c r="H10" s="102"/>
      <c r="I10" s="101"/>
      <c r="J10" s="100"/>
      <c r="K10" s="100"/>
      <c r="L10" s="100"/>
      <c r="M10" s="100"/>
      <c r="N10" s="99"/>
      <c r="O10" s="98"/>
      <c r="P10" s="53">
        <f>6</f>
        <v>6</v>
      </c>
      <c r="Q10" s="106">
        <v>331010</v>
      </c>
      <c r="R10" s="96"/>
      <c r="S10" s="320"/>
      <c r="T10" s="241">
        <v>28862</v>
      </c>
      <c r="U10" s="233">
        <v>10208.727744</v>
      </c>
      <c r="V10" s="242">
        <f t="shared" si="0"/>
        <v>353708.25805557484</v>
      </c>
      <c r="W10" s="248">
        <v>51721.508732705377</v>
      </c>
      <c r="X10" s="277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</row>
    <row r="11" spans="1:48" s="36" customFormat="1" ht="15" customHeight="1" x14ac:dyDescent="0.2">
      <c r="A11" s="61">
        <v>2013</v>
      </c>
      <c r="B11" s="101"/>
      <c r="C11" s="100"/>
      <c r="D11" s="100"/>
      <c r="E11" s="100"/>
      <c r="F11" s="100"/>
      <c r="G11" s="99"/>
      <c r="H11" s="105"/>
      <c r="I11" s="101"/>
      <c r="J11" s="100"/>
      <c r="K11" s="100"/>
      <c r="L11" s="100"/>
      <c r="M11" s="100"/>
      <c r="N11" s="99"/>
      <c r="O11" s="104">
        <v>839566</v>
      </c>
      <c r="P11" s="53">
        <f>6</f>
        <v>6</v>
      </c>
      <c r="Q11" s="106">
        <v>312406</v>
      </c>
      <c r="R11" s="96"/>
      <c r="S11" s="320"/>
      <c r="T11" s="238">
        <v>28683.539354767356</v>
      </c>
      <c r="U11" s="241">
        <v>10139.276828</v>
      </c>
      <c r="V11" s="242">
        <f t="shared" si="0"/>
        <v>353487.64678563975</v>
      </c>
      <c r="W11" s="248">
        <v>51317.997637713925</v>
      </c>
      <c r="X11" s="277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</row>
    <row r="12" spans="1:48" s="36" customFormat="1" ht="15" customHeight="1" x14ac:dyDescent="0.2">
      <c r="A12" s="61">
        <v>2012</v>
      </c>
      <c r="B12" s="101"/>
      <c r="C12" s="100"/>
      <c r="D12" s="100"/>
      <c r="E12" s="100"/>
      <c r="F12" s="100"/>
      <c r="G12" s="99"/>
      <c r="H12" s="105"/>
      <c r="I12" s="101"/>
      <c r="J12" s="100"/>
      <c r="K12" s="100"/>
      <c r="L12" s="100"/>
      <c r="M12" s="100"/>
      <c r="N12" s="99"/>
      <c r="O12" s="104">
        <v>770990</v>
      </c>
      <c r="P12" s="53">
        <f>6</f>
        <v>6</v>
      </c>
      <c r="Q12" s="103">
        <v>290065</v>
      </c>
      <c r="R12" s="96"/>
      <c r="S12" s="320"/>
      <c r="T12" s="238">
        <v>28490.418409984373</v>
      </c>
      <c r="U12" s="241">
        <v>10015.513898000001</v>
      </c>
      <c r="V12" s="242">
        <f t="shared" si="0"/>
        <v>351539.72658015083</v>
      </c>
      <c r="W12" s="248">
        <v>50862.082122831751</v>
      </c>
      <c r="X12" s="277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</row>
    <row r="13" spans="1:48" s="36" customFormat="1" ht="15" customHeight="1" x14ac:dyDescent="0.2">
      <c r="A13" s="61">
        <v>2011</v>
      </c>
      <c r="B13" s="101"/>
      <c r="C13" s="100"/>
      <c r="D13" s="100"/>
      <c r="E13" s="100"/>
      <c r="F13" s="100"/>
      <c r="G13" s="99"/>
      <c r="H13" s="102"/>
      <c r="I13" s="101"/>
      <c r="J13" s="100"/>
      <c r="K13" s="100"/>
      <c r="L13" s="100"/>
      <c r="M13" s="100"/>
      <c r="N13" s="99"/>
      <c r="O13" s="98"/>
      <c r="P13" s="53">
        <f>6</f>
        <v>6</v>
      </c>
      <c r="Q13" s="97">
        <v>291627</v>
      </c>
      <c r="R13" s="96"/>
      <c r="S13" s="96"/>
      <c r="T13" s="238">
        <v>28208.335168488229</v>
      </c>
      <c r="U13" s="241">
        <v>9810.4077064999983</v>
      </c>
      <c r="V13" s="242">
        <f t="shared" si="0"/>
        <v>347784.00241994031</v>
      </c>
      <c r="W13" s="248">
        <v>50568.013463810537</v>
      </c>
      <c r="X13" s="277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</row>
    <row r="14" spans="1:48" s="36" customFormat="1" x14ac:dyDescent="0.2">
      <c r="A14" s="61">
        <v>2010</v>
      </c>
      <c r="B14" s="90">
        <v>321156</v>
      </c>
      <c r="C14" s="92">
        <v>207580</v>
      </c>
      <c r="D14" s="92">
        <v>39259</v>
      </c>
      <c r="E14" s="92">
        <v>17485</v>
      </c>
      <c r="F14" s="92">
        <v>5018</v>
      </c>
      <c r="G14" s="91">
        <v>1700</v>
      </c>
      <c r="H14" s="93">
        <f t="shared" ref="H14:H25" si="1">SUM(B14:G14)</f>
        <v>592198</v>
      </c>
      <c r="I14" s="90">
        <v>318422</v>
      </c>
      <c r="J14" s="92">
        <v>367270</v>
      </c>
      <c r="K14" s="92">
        <v>129936</v>
      </c>
      <c r="L14" s="92">
        <v>99107</v>
      </c>
      <c r="M14" s="92">
        <v>57184</v>
      </c>
      <c r="N14" s="91">
        <v>69275</v>
      </c>
      <c r="O14" s="90">
        <f t="shared" ref="O14:O21" si="2">SUM(I14:N14)</f>
        <v>1041194</v>
      </c>
      <c r="P14" s="53">
        <f>6</f>
        <v>6</v>
      </c>
      <c r="Q14" s="52">
        <v>593877</v>
      </c>
      <c r="R14" s="243"/>
      <c r="S14" s="228">
        <f t="shared" ref="S14:S29" si="3">H14/Q14</f>
        <v>0.99717281524625467</v>
      </c>
      <c r="T14" s="238">
        <v>27924.19319083068</v>
      </c>
      <c r="U14" s="241">
        <v>9321.1550484999989</v>
      </c>
      <c r="V14" s="242">
        <f t="shared" si="0"/>
        <v>333802.12580540153</v>
      </c>
      <c r="W14" s="248">
        <v>50112.390025408175</v>
      </c>
      <c r="X14" s="277"/>
    </row>
    <row r="15" spans="1:48" s="36" customFormat="1" x14ac:dyDescent="0.2">
      <c r="A15" s="61">
        <v>2009</v>
      </c>
      <c r="B15" s="86">
        <v>303332</v>
      </c>
      <c r="C15" s="88">
        <v>196206</v>
      </c>
      <c r="D15" s="88">
        <v>37138</v>
      </c>
      <c r="E15" s="88">
        <v>16568</v>
      </c>
      <c r="F15" s="88">
        <v>4750</v>
      </c>
      <c r="G15" s="87">
        <v>1605</v>
      </c>
      <c r="H15" s="89">
        <f t="shared" si="1"/>
        <v>559599</v>
      </c>
      <c r="I15" s="86">
        <v>306850</v>
      </c>
      <c r="J15" s="88">
        <v>332560</v>
      </c>
      <c r="K15" s="88">
        <v>113950</v>
      </c>
      <c r="L15" s="88">
        <v>85640</v>
      </c>
      <c r="M15" s="88">
        <v>49630</v>
      </c>
      <c r="N15" s="87">
        <v>59490</v>
      </c>
      <c r="O15" s="86">
        <f t="shared" si="2"/>
        <v>948120</v>
      </c>
      <c r="P15" s="53">
        <f>6</f>
        <v>6</v>
      </c>
      <c r="Q15" s="52">
        <v>559711</v>
      </c>
      <c r="R15" s="243"/>
      <c r="S15" s="228">
        <f t="shared" si="3"/>
        <v>0.99979989673242087</v>
      </c>
      <c r="T15" s="238">
        <v>27654.0697225</v>
      </c>
      <c r="U15" s="241">
        <v>8894.6033459999999</v>
      </c>
      <c r="V15" s="242">
        <f t="shared" si="0"/>
        <v>321638.13266020454</v>
      </c>
      <c r="W15" s="248">
        <v>49851.659722122189</v>
      </c>
      <c r="X15" s="277"/>
    </row>
    <row r="16" spans="1:48" s="36" customFormat="1" x14ac:dyDescent="0.2">
      <c r="A16" s="61">
        <v>2008</v>
      </c>
      <c r="B16" s="82">
        <v>280273</v>
      </c>
      <c r="C16" s="84">
        <v>215793</v>
      </c>
      <c r="D16" s="84">
        <v>42537</v>
      </c>
      <c r="E16" s="84">
        <v>19417</v>
      </c>
      <c r="F16" s="84">
        <v>5576</v>
      </c>
      <c r="G16" s="83">
        <v>1920</v>
      </c>
      <c r="H16" s="85">
        <f t="shared" si="1"/>
        <v>565516</v>
      </c>
      <c r="I16" s="82">
        <v>279380</v>
      </c>
      <c r="J16" s="84">
        <v>356306</v>
      </c>
      <c r="K16" s="84">
        <v>126961</v>
      </c>
      <c r="L16" s="84">
        <v>97516</v>
      </c>
      <c r="M16" s="84">
        <v>56286</v>
      </c>
      <c r="N16" s="83">
        <v>70619</v>
      </c>
      <c r="O16" s="82">
        <f t="shared" si="2"/>
        <v>987068</v>
      </c>
      <c r="P16" s="53">
        <f>6</f>
        <v>6</v>
      </c>
      <c r="Q16" s="52">
        <v>565926</v>
      </c>
      <c r="R16" s="243"/>
      <c r="S16" s="228">
        <f t="shared" si="3"/>
        <v>0.99927552365503614</v>
      </c>
      <c r="T16" s="238">
        <v>27395.322534999996</v>
      </c>
      <c r="U16" s="241">
        <v>9131.0523565000003</v>
      </c>
      <c r="V16" s="242">
        <f t="shared" si="0"/>
        <v>333306.98497286375</v>
      </c>
      <c r="W16" s="248">
        <v>49518.422839724008</v>
      </c>
      <c r="X16" s="277"/>
    </row>
    <row r="17" spans="1:24" s="36" customFormat="1" x14ac:dyDescent="0.2">
      <c r="A17" s="61">
        <v>2007</v>
      </c>
      <c r="B17" s="82">
        <v>255292</v>
      </c>
      <c r="C17" s="84">
        <v>207968</v>
      </c>
      <c r="D17" s="84">
        <v>39969</v>
      </c>
      <c r="E17" s="84">
        <v>17854</v>
      </c>
      <c r="F17" s="84">
        <v>5065</v>
      </c>
      <c r="G17" s="83">
        <v>1718</v>
      </c>
      <c r="H17" s="85">
        <f t="shared" si="1"/>
        <v>527866</v>
      </c>
      <c r="I17" s="82">
        <v>252242</v>
      </c>
      <c r="J17" s="84">
        <v>337989</v>
      </c>
      <c r="K17" s="84">
        <v>117836</v>
      </c>
      <c r="L17" s="84">
        <v>88480</v>
      </c>
      <c r="M17" s="84">
        <v>50632</v>
      </c>
      <c r="N17" s="83">
        <v>61499</v>
      </c>
      <c r="O17" s="82">
        <f t="shared" si="2"/>
        <v>908678</v>
      </c>
      <c r="P17" s="53">
        <f>6</f>
        <v>6</v>
      </c>
      <c r="Q17" s="52">
        <v>527866</v>
      </c>
      <c r="R17" s="243"/>
      <c r="S17" s="228">
        <f t="shared" si="3"/>
        <v>1</v>
      </c>
      <c r="T17" s="238">
        <v>27124.444636556185</v>
      </c>
      <c r="U17" s="241">
        <v>9171.0306849999997</v>
      </c>
      <c r="V17" s="242">
        <f t="shared" si="0"/>
        <v>338109.43626252201</v>
      </c>
      <c r="W17" s="248">
        <v>49160.954937475188</v>
      </c>
      <c r="X17" s="277"/>
    </row>
    <row r="18" spans="1:24" s="36" customFormat="1" x14ac:dyDescent="0.2">
      <c r="A18" s="61">
        <v>2006</v>
      </c>
      <c r="B18" s="82">
        <v>221151</v>
      </c>
      <c r="C18" s="84">
        <v>180268</v>
      </c>
      <c r="D18" s="84">
        <v>34409</v>
      </c>
      <c r="E18" s="84">
        <v>15306</v>
      </c>
      <c r="F18" s="84">
        <v>4280</v>
      </c>
      <c r="G18" s="83">
        <v>1442</v>
      </c>
      <c r="H18" s="85">
        <f t="shared" si="1"/>
        <v>456856</v>
      </c>
      <c r="I18" s="82">
        <v>214994</v>
      </c>
      <c r="J18" s="84">
        <v>287961</v>
      </c>
      <c r="K18" s="84">
        <v>99598</v>
      </c>
      <c r="L18" s="84">
        <v>74453</v>
      </c>
      <c r="M18" s="84">
        <v>42042</v>
      </c>
      <c r="N18" s="83">
        <v>48963</v>
      </c>
      <c r="O18" s="82">
        <f t="shared" si="2"/>
        <v>768011</v>
      </c>
      <c r="P18" s="53">
        <f>6</f>
        <v>6</v>
      </c>
      <c r="Q18" s="52">
        <v>456856</v>
      </c>
      <c r="R18" s="243"/>
      <c r="S18" s="228">
        <f t="shared" si="3"/>
        <v>1</v>
      </c>
      <c r="T18" s="238">
        <v>26826.063146953384</v>
      </c>
      <c r="U18" s="241">
        <v>8456.6474324999999</v>
      </c>
      <c r="V18" s="242">
        <f t="shared" si="0"/>
        <v>315239.97338612151</v>
      </c>
      <c r="W18" s="248">
        <v>48782.25635094678</v>
      </c>
      <c r="X18" s="277"/>
    </row>
    <row r="19" spans="1:24" s="36" customFormat="1" x14ac:dyDescent="0.2">
      <c r="A19" s="61">
        <v>2005</v>
      </c>
      <c r="B19" s="82">
        <v>193625</v>
      </c>
      <c r="C19" s="84">
        <v>153656</v>
      </c>
      <c r="D19" s="84">
        <v>29160</v>
      </c>
      <c r="E19" s="84">
        <v>13126</v>
      </c>
      <c r="F19" s="84">
        <v>3675</v>
      </c>
      <c r="G19" s="83">
        <v>1276</v>
      </c>
      <c r="H19" s="85">
        <f t="shared" si="1"/>
        <v>394518</v>
      </c>
      <c r="I19" s="82">
        <v>184526</v>
      </c>
      <c r="J19" s="84">
        <v>241433</v>
      </c>
      <c r="K19" s="84">
        <v>82907</v>
      </c>
      <c r="L19" s="84">
        <v>62845</v>
      </c>
      <c r="M19" s="84">
        <v>35509</v>
      </c>
      <c r="N19" s="83">
        <v>41651</v>
      </c>
      <c r="O19" s="82">
        <f t="shared" si="2"/>
        <v>648871</v>
      </c>
      <c r="P19" s="53">
        <f>6</f>
        <v>6</v>
      </c>
      <c r="Q19" s="52">
        <v>394518</v>
      </c>
      <c r="R19" s="66"/>
      <c r="S19" s="228">
        <f t="shared" si="3"/>
        <v>1</v>
      </c>
      <c r="T19" s="238">
        <v>26507.478463657702</v>
      </c>
      <c r="U19" s="241">
        <v>7533.5506965000004</v>
      </c>
      <c r="V19" s="242">
        <f t="shared" si="0"/>
        <v>284204.72761408269</v>
      </c>
      <c r="W19" s="248">
        <v>48431.456658518204</v>
      </c>
      <c r="X19" s="277"/>
    </row>
    <row r="20" spans="1:24" s="36" customFormat="1" x14ac:dyDescent="0.2">
      <c r="A20" s="61">
        <v>2004</v>
      </c>
      <c r="B20" s="82">
        <v>160349</v>
      </c>
      <c r="C20" s="84">
        <v>131442</v>
      </c>
      <c r="D20" s="84">
        <v>25445</v>
      </c>
      <c r="E20" s="84">
        <v>11710</v>
      </c>
      <c r="F20" s="84">
        <v>3370</v>
      </c>
      <c r="G20" s="83">
        <v>1177</v>
      </c>
      <c r="H20" s="85">
        <f t="shared" si="1"/>
        <v>333493</v>
      </c>
      <c r="I20" s="82">
        <v>150506</v>
      </c>
      <c r="J20" s="84">
        <v>203327</v>
      </c>
      <c r="K20" s="84">
        <v>71229</v>
      </c>
      <c r="L20" s="84">
        <v>55202</v>
      </c>
      <c r="M20" s="84">
        <v>31959</v>
      </c>
      <c r="N20" s="83">
        <v>39999</v>
      </c>
      <c r="O20" s="82">
        <f t="shared" si="2"/>
        <v>552222</v>
      </c>
      <c r="P20" s="53">
        <f>6</f>
        <v>6</v>
      </c>
      <c r="Q20" s="52">
        <v>335525</v>
      </c>
      <c r="R20" s="66"/>
      <c r="S20" s="228">
        <f t="shared" si="3"/>
        <v>0.99394381938752696</v>
      </c>
      <c r="T20" s="238">
        <v>26180.305488955699</v>
      </c>
      <c r="U20" s="241">
        <v>6620.4202485000005</v>
      </c>
      <c r="V20" s="242">
        <f t="shared" si="0"/>
        <v>252877.88377002935</v>
      </c>
      <c r="W20" s="248">
        <v>48070.988375289766</v>
      </c>
      <c r="X20" s="278"/>
    </row>
    <row r="21" spans="1:24" s="36" customFormat="1" x14ac:dyDescent="0.2">
      <c r="A21" s="61">
        <v>2003</v>
      </c>
      <c r="B21" s="82">
        <v>148018</v>
      </c>
      <c r="C21" s="84">
        <v>112759</v>
      </c>
      <c r="D21" s="84">
        <v>21858</v>
      </c>
      <c r="E21" s="84">
        <v>10042</v>
      </c>
      <c r="F21" s="84">
        <v>3044</v>
      </c>
      <c r="G21" s="83">
        <v>1074</v>
      </c>
      <c r="H21" s="85">
        <f t="shared" si="1"/>
        <v>296795</v>
      </c>
      <c r="I21" s="82">
        <v>137803</v>
      </c>
      <c r="J21" s="84">
        <v>174265</v>
      </c>
      <c r="K21" s="84">
        <v>61172</v>
      </c>
      <c r="L21" s="84">
        <v>47297</v>
      </c>
      <c r="M21" s="84">
        <v>28904</v>
      </c>
      <c r="N21" s="83">
        <v>37272</v>
      </c>
      <c r="O21" s="82">
        <f t="shared" si="2"/>
        <v>486713</v>
      </c>
      <c r="P21" s="53">
        <f>6</f>
        <v>6</v>
      </c>
      <c r="Q21" s="52">
        <v>299656</v>
      </c>
      <c r="R21" s="66"/>
      <c r="S21" s="228">
        <f t="shared" si="3"/>
        <v>0.99045238540192759</v>
      </c>
      <c r="T21" s="238">
        <v>25842.586426485745</v>
      </c>
      <c r="U21" s="241">
        <v>5845.2954440000003</v>
      </c>
      <c r="V21" s="242">
        <f t="shared" si="0"/>
        <v>226188.48390535827</v>
      </c>
      <c r="W21" s="248">
        <v>47691.891200118727</v>
      </c>
      <c r="X21" s="278"/>
    </row>
    <row r="22" spans="1:24" s="36" customFormat="1" x14ac:dyDescent="0.2">
      <c r="A22" s="61">
        <v>2002</v>
      </c>
      <c r="B22" s="73">
        <v>134083</v>
      </c>
      <c r="C22" s="76">
        <v>109547</v>
      </c>
      <c r="D22" s="76">
        <v>22485</v>
      </c>
      <c r="E22" s="76">
        <v>10756</v>
      </c>
      <c r="F22" s="76">
        <v>3361</v>
      </c>
      <c r="G22" s="75">
        <v>1202</v>
      </c>
      <c r="H22" s="74">
        <f t="shared" si="1"/>
        <v>281434</v>
      </c>
      <c r="I22" s="63"/>
      <c r="J22" s="62"/>
      <c r="K22" s="62"/>
      <c r="L22" s="62"/>
      <c r="M22" s="62"/>
      <c r="N22" s="77"/>
      <c r="O22" s="73">
        <v>483600</v>
      </c>
      <c r="P22" s="53">
        <f>6</f>
        <v>6</v>
      </c>
      <c r="Q22" s="52">
        <v>285521</v>
      </c>
      <c r="R22" s="66"/>
      <c r="S22" s="228">
        <f t="shared" si="3"/>
        <v>0.98568581645483166</v>
      </c>
      <c r="T22" s="238">
        <v>25498.521618091283</v>
      </c>
      <c r="U22" s="241">
        <v>5309.5982559999993</v>
      </c>
      <c r="V22" s="242">
        <f t="shared" si="0"/>
        <v>208231.61183716715</v>
      </c>
      <c r="W22" s="248">
        <v>47249.445572596655</v>
      </c>
      <c r="X22" s="278"/>
    </row>
    <row r="23" spans="1:24" s="36" customFormat="1" x14ac:dyDescent="0.2">
      <c r="A23" s="61">
        <v>2001</v>
      </c>
      <c r="B23" s="78">
        <v>125594</v>
      </c>
      <c r="C23" s="80">
        <v>105474</v>
      </c>
      <c r="D23" s="80">
        <v>22148</v>
      </c>
      <c r="E23" s="80">
        <v>11401</v>
      </c>
      <c r="F23" s="80">
        <v>3530</v>
      </c>
      <c r="G23" s="79">
        <v>1301</v>
      </c>
      <c r="H23" s="81">
        <f t="shared" si="1"/>
        <v>269448</v>
      </c>
      <c r="I23" s="78">
        <v>116979</v>
      </c>
      <c r="J23" s="80">
        <v>164679</v>
      </c>
      <c r="K23" s="80">
        <v>62252</v>
      </c>
      <c r="L23" s="80">
        <v>53818</v>
      </c>
      <c r="M23" s="80">
        <v>33919</v>
      </c>
      <c r="N23" s="79">
        <v>48396</v>
      </c>
      <c r="O23" s="78">
        <f>SUM(I23:N23)</f>
        <v>480043</v>
      </c>
      <c r="P23" s="53">
        <f>6</f>
        <v>6</v>
      </c>
      <c r="Q23" s="52">
        <v>271140</v>
      </c>
      <c r="R23" s="66"/>
      <c r="S23" s="228">
        <f t="shared" si="3"/>
        <v>0.99375968134543036</v>
      </c>
      <c r="T23" s="238">
        <v>25147.242551863168</v>
      </c>
      <c r="U23" s="241">
        <v>5022.4146684999996</v>
      </c>
      <c r="V23" s="242">
        <f t="shared" si="0"/>
        <v>199720.29371180051</v>
      </c>
      <c r="W23" s="248">
        <v>46800.526664635872</v>
      </c>
      <c r="X23" s="278"/>
    </row>
    <row r="24" spans="1:24" s="36" customFormat="1" x14ac:dyDescent="0.2">
      <c r="A24" s="61">
        <v>2000</v>
      </c>
      <c r="B24" s="73">
        <v>113209</v>
      </c>
      <c r="C24" s="76">
        <v>96121</v>
      </c>
      <c r="D24" s="76">
        <v>20204</v>
      </c>
      <c r="E24" s="76">
        <v>10629</v>
      </c>
      <c r="F24" s="76">
        <v>3261</v>
      </c>
      <c r="G24" s="75">
        <v>1232</v>
      </c>
      <c r="H24" s="74">
        <f t="shared" si="1"/>
        <v>244656</v>
      </c>
      <c r="I24" s="63"/>
      <c r="J24" s="62"/>
      <c r="K24" s="62"/>
      <c r="L24" s="62"/>
      <c r="M24" s="62"/>
      <c r="N24" s="77"/>
      <c r="O24" s="73">
        <v>440900</v>
      </c>
      <c r="P24" s="53">
        <f>6</f>
        <v>6</v>
      </c>
      <c r="Q24" s="52">
        <v>246735</v>
      </c>
      <c r="R24" s="66"/>
      <c r="S24" s="228">
        <f t="shared" si="3"/>
        <v>0.99157395586357833</v>
      </c>
      <c r="T24" s="238">
        <v>24798.79190585711</v>
      </c>
      <c r="U24" s="241">
        <v>4748.5116964999997</v>
      </c>
      <c r="V24" s="242">
        <f t="shared" si="0"/>
        <v>191481.57355917289</v>
      </c>
      <c r="W24" s="248">
        <v>46366.592618790615</v>
      </c>
      <c r="X24" s="278"/>
    </row>
    <row r="25" spans="1:24" s="36" customFormat="1" x14ac:dyDescent="0.2">
      <c r="A25" s="61">
        <v>1999</v>
      </c>
      <c r="B25" s="73">
        <v>103055</v>
      </c>
      <c r="C25" s="76">
        <v>80586</v>
      </c>
      <c r="D25" s="76">
        <v>16460</v>
      </c>
      <c r="E25" s="76">
        <v>8394</v>
      </c>
      <c r="F25" s="76">
        <v>2548</v>
      </c>
      <c r="G25" s="75">
        <v>965</v>
      </c>
      <c r="H25" s="74">
        <f t="shared" si="1"/>
        <v>212008</v>
      </c>
      <c r="I25" s="63"/>
      <c r="J25" s="62"/>
      <c r="K25" s="62"/>
      <c r="L25" s="62"/>
      <c r="M25" s="62"/>
      <c r="N25" s="77"/>
      <c r="O25" s="73">
        <v>368600</v>
      </c>
      <c r="P25" s="53">
        <f>6</f>
        <v>6</v>
      </c>
      <c r="Q25" s="52">
        <v>213283</v>
      </c>
      <c r="R25" s="66"/>
      <c r="S25" s="228">
        <f t="shared" si="3"/>
        <v>0.99402202707201226</v>
      </c>
      <c r="T25" s="238">
        <v>24460.629622272732</v>
      </c>
      <c r="U25" s="241">
        <v>4300.9885534999994</v>
      </c>
      <c r="V25" s="242">
        <f t="shared" si="0"/>
        <v>175833.10895577748</v>
      </c>
      <c r="W25" s="248">
        <v>45996.896069459421</v>
      </c>
      <c r="X25" s="278"/>
    </row>
    <row r="26" spans="1:24" s="36" customFormat="1" x14ac:dyDescent="0.2">
      <c r="A26" s="61">
        <v>1998</v>
      </c>
      <c r="B26" s="73">
        <v>96357</v>
      </c>
      <c r="C26" s="76">
        <v>71424</v>
      </c>
      <c r="D26" s="76">
        <v>14557</v>
      </c>
      <c r="E26" s="76">
        <v>7265</v>
      </c>
      <c r="F26" s="76">
        <v>3131</v>
      </c>
      <c r="G26" s="75"/>
      <c r="H26" s="74">
        <f>SUM(B26:F26)</f>
        <v>192734</v>
      </c>
      <c r="I26" s="63"/>
      <c r="J26" s="62"/>
      <c r="K26" s="62"/>
      <c r="L26" s="62"/>
      <c r="M26" s="62"/>
      <c r="N26" s="55"/>
      <c r="O26" s="73">
        <v>329300</v>
      </c>
      <c r="P26" s="53">
        <v>5</v>
      </c>
      <c r="Q26" s="52">
        <v>193944</v>
      </c>
      <c r="R26" s="66"/>
      <c r="S26" s="228">
        <f t="shared" si="3"/>
        <v>0.99376108567421528</v>
      </c>
      <c r="T26" s="238">
        <v>24166.820946451146</v>
      </c>
      <c r="U26" s="241">
        <v>3899.0452354999998</v>
      </c>
      <c r="V26" s="242">
        <f t="shared" si="0"/>
        <v>161338.77286298873</v>
      </c>
      <c r="W26" s="248">
        <v>45750.20329336205</v>
      </c>
      <c r="X26" s="278"/>
    </row>
    <row r="27" spans="1:24" s="36" customFormat="1" x14ac:dyDescent="0.2">
      <c r="A27" s="61">
        <v>1997</v>
      </c>
      <c r="B27" s="73">
        <v>92072</v>
      </c>
      <c r="C27" s="76">
        <v>64511</v>
      </c>
      <c r="D27" s="76">
        <v>12927</v>
      </c>
      <c r="E27" s="76">
        <v>6562</v>
      </c>
      <c r="F27" s="76">
        <v>2827</v>
      </c>
      <c r="G27" s="75"/>
      <c r="H27" s="74">
        <f>SUM(B27:F27)</f>
        <v>178899</v>
      </c>
      <c r="I27" s="63"/>
      <c r="J27" s="62"/>
      <c r="K27" s="62"/>
      <c r="L27" s="62"/>
      <c r="M27" s="62"/>
      <c r="N27" s="55"/>
      <c r="O27" s="73">
        <f>301200</f>
        <v>301200</v>
      </c>
      <c r="P27" s="53">
        <v>5</v>
      </c>
      <c r="Q27" s="52">
        <v>179886</v>
      </c>
      <c r="R27" s="66"/>
      <c r="S27" s="228">
        <f t="shared" si="3"/>
        <v>0.99451319168806906</v>
      </c>
      <c r="T27" s="238">
        <v>23908.497203609168</v>
      </c>
      <c r="U27" s="241">
        <v>3681.5550435000005</v>
      </c>
      <c r="V27" s="242">
        <f t="shared" si="0"/>
        <v>153985.21338029735</v>
      </c>
      <c r="W27" s="248">
        <v>45495.260816437665</v>
      </c>
      <c r="X27" s="278"/>
    </row>
    <row r="28" spans="1:24" s="36" customFormat="1" x14ac:dyDescent="0.2">
      <c r="A28" s="61">
        <v>1996</v>
      </c>
      <c r="B28" s="72">
        <f>0.525*H28</f>
        <v>91731.150000000009</v>
      </c>
      <c r="C28" s="71">
        <f>35.5%*H28</f>
        <v>62027.729999999996</v>
      </c>
      <c r="D28" s="71">
        <f>7%*H28</f>
        <v>12230.820000000002</v>
      </c>
      <c r="E28" s="71">
        <f>3.5%*H28</f>
        <v>6115.4100000000008</v>
      </c>
      <c r="F28" s="71">
        <f>1.5%*H28</f>
        <v>2620.89</v>
      </c>
      <c r="G28" s="70"/>
      <c r="H28" s="69">
        <v>174726</v>
      </c>
      <c r="I28" s="63"/>
      <c r="J28" s="62"/>
      <c r="K28" s="62"/>
      <c r="L28" s="62"/>
      <c r="M28" s="62"/>
      <c r="N28" s="55"/>
      <c r="O28" s="54">
        <f>1843323/6.55957</f>
        <v>281012.77980111504</v>
      </c>
      <c r="P28" s="53">
        <v>5</v>
      </c>
      <c r="Q28" s="52">
        <v>174726</v>
      </c>
      <c r="R28" s="66"/>
      <c r="S28" s="228">
        <f t="shared" si="3"/>
        <v>1</v>
      </c>
      <c r="T28" s="238">
        <v>23646.995730871666</v>
      </c>
      <c r="U28" s="241">
        <v>3516.8083995000002</v>
      </c>
      <c r="V28" s="242">
        <f t="shared" si="0"/>
        <v>148721.15001521018</v>
      </c>
      <c r="W28" s="248">
        <v>45272.373937570985</v>
      </c>
      <c r="X28" s="278"/>
    </row>
    <row r="29" spans="1:24" s="36" customFormat="1" x14ac:dyDescent="0.2">
      <c r="A29" s="61">
        <v>1995</v>
      </c>
      <c r="B29" s="63">
        <v>89746</v>
      </c>
      <c r="C29" s="62">
        <v>63455</v>
      </c>
      <c r="D29" s="62">
        <v>12418</v>
      </c>
      <c r="E29" s="62">
        <v>6304</v>
      </c>
      <c r="F29" s="62">
        <v>2648</v>
      </c>
      <c r="G29" s="55"/>
      <c r="H29" s="67">
        <f>SUM(B29:F29)</f>
        <v>174571</v>
      </c>
      <c r="I29" s="63">
        <v>80134.37</v>
      </c>
      <c r="J29" s="62">
        <v>94938.39</v>
      </c>
      <c r="K29" s="62">
        <v>33654.339999999997</v>
      </c>
      <c r="L29" s="62">
        <v>28802.04</v>
      </c>
      <c r="M29" s="62">
        <v>43667.5</v>
      </c>
      <c r="N29" s="55"/>
      <c r="O29" s="63">
        <f>SUM(I29:N29)</f>
        <v>281196.64</v>
      </c>
      <c r="P29" s="53">
        <v>5</v>
      </c>
      <c r="Q29" s="52">
        <v>174571</v>
      </c>
      <c r="R29" s="66">
        <f>1845000/6.55957</f>
        <v>281268.43680302217</v>
      </c>
      <c r="S29" s="228">
        <f t="shared" si="3"/>
        <v>1</v>
      </c>
      <c r="T29" s="238">
        <v>23381.008769148269</v>
      </c>
      <c r="U29" s="241">
        <v>3354.405538</v>
      </c>
      <c r="V29" s="242">
        <f t="shared" si="0"/>
        <v>143467.10063366505</v>
      </c>
      <c r="W29" s="248">
        <v>45022.452177910127</v>
      </c>
      <c r="X29" s="278"/>
    </row>
    <row r="30" spans="1:24" s="36" customFormat="1" x14ac:dyDescent="0.2">
      <c r="A30" s="61">
        <v>1994</v>
      </c>
      <c r="B30" s="63"/>
      <c r="C30" s="62"/>
      <c r="D30" s="62"/>
      <c r="E30" s="62"/>
      <c r="F30" s="62"/>
      <c r="G30" s="55"/>
      <c r="H30" s="67"/>
      <c r="I30" s="63"/>
      <c r="J30" s="62"/>
      <c r="K30" s="62"/>
      <c r="L30" s="62"/>
      <c r="M30" s="62"/>
      <c r="N30" s="55"/>
      <c r="O30" s="68"/>
      <c r="P30" s="53">
        <v>5</v>
      </c>
      <c r="Q30" s="52">
        <v>170184</v>
      </c>
      <c r="R30" s="66">
        <f>1825000/6.55957</f>
        <v>278219.45645827393</v>
      </c>
      <c r="S30" s="228"/>
      <c r="T30" s="238">
        <v>23108.743259694915</v>
      </c>
      <c r="U30" s="241">
        <v>3259.916647</v>
      </c>
      <c r="V30" s="242">
        <f t="shared" si="0"/>
        <v>141068.53888007745</v>
      </c>
      <c r="W30" s="248">
        <v>44696.058078282556</v>
      </c>
      <c r="X30" s="278"/>
    </row>
    <row r="31" spans="1:24" s="36" customFormat="1" x14ac:dyDescent="0.2">
      <c r="A31" s="61">
        <v>1993</v>
      </c>
      <c r="B31" s="63">
        <v>82041</v>
      </c>
      <c r="C31" s="62">
        <v>58649</v>
      </c>
      <c r="D31" s="62">
        <v>11707</v>
      </c>
      <c r="E31" s="62">
        <v>5960</v>
      </c>
      <c r="F31" s="62">
        <v>2455</v>
      </c>
      <c r="G31" s="55"/>
      <c r="H31" s="67">
        <f>SUM(B31:F31)</f>
        <v>160812</v>
      </c>
      <c r="I31" s="63">
        <f>466265/6.55957</f>
        <v>71081.641022201147</v>
      </c>
      <c r="J31" s="62">
        <f>556922/6.55957</f>
        <v>84902.21157789306</v>
      </c>
      <c r="K31" s="62">
        <f>201237/6.55957</f>
        <v>30678.382881804751</v>
      </c>
      <c r="L31" s="62">
        <f>172635/6.55957</f>
        <v>26318.036090780341</v>
      </c>
      <c r="M31" s="62">
        <f>252260/6.55957</f>
        <v>38456.789088309146</v>
      </c>
      <c r="N31" s="55"/>
      <c r="O31" s="63">
        <f>SUM(I31:N31)</f>
        <v>251437.06066098844</v>
      </c>
      <c r="P31" s="53">
        <v>5</v>
      </c>
      <c r="Q31" s="52">
        <v>163125</v>
      </c>
      <c r="R31" s="66">
        <f>1649000/6.55957</f>
        <v>251388.42942448973</v>
      </c>
      <c r="S31" s="228">
        <f>H31/Q31</f>
        <v>0.98582068965517244</v>
      </c>
      <c r="T31" s="238">
        <v>22841.971092180167</v>
      </c>
      <c r="U31" s="241">
        <v>3203.2763344999998</v>
      </c>
      <c r="V31" s="242">
        <f t="shared" si="0"/>
        <v>140236.42362443169</v>
      </c>
      <c r="W31" s="248">
        <v>44304.058292208181</v>
      </c>
      <c r="X31" s="278"/>
    </row>
    <row r="32" spans="1:24" s="36" customFormat="1" x14ac:dyDescent="0.2">
      <c r="A32" s="61">
        <v>1992</v>
      </c>
      <c r="B32" s="63"/>
      <c r="C32" s="62"/>
      <c r="D32" s="62"/>
      <c r="E32" s="62"/>
      <c r="F32" s="62"/>
      <c r="G32" s="55"/>
      <c r="H32" s="57"/>
      <c r="I32" s="63"/>
      <c r="J32" s="62"/>
      <c r="K32" s="62"/>
      <c r="L32" s="62"/>
      <c r="M32" s="62"/>
      <c r="N32" s="55"/>
      <c r="O32" s="54"/>
      <c r="P32" s="53">
        <v>5</v>
      </c>
      <c r="Q32" s="52">
        <v>157666</v>
      </c>
      <c r="R32" s="66">
        <f>1589000/6.55957</f>
        <v>242241.4883902451</v>
      </c>
      <c r="S32" s="228"/>
      <c r="T32" s="238">
        <v>22580.099200943594</v>
      </c>
      <c r="U32" s="241">
        <v>3139.3735265</v>
      </c>
      <c r="V32" s="242">
        <f t="shared" si="0"/>
        <v>139032.76059871382</v>
      </c>
      <c r="W32" s="248">
        <v>43856.213309218911</v>
      </c>
      <c r="X32" s="278"/>
    </row>
    <row r="33" spans="1:26" s="36" customFormat="1" x14ac:dyDescent="0.2">
      <c r="A33" s="61">
        <f t="shared" ref="A33:A41" si="4">A32-1</f>
        <v>1991</v>
      </c>
      <c r="B33" s="63"/>
      <c r="C33" s="62"/>
      <c r="D33" s="62"/>
      <c r="E33" s="62"/>
      <c r="F33" s="62"/>
      <c r="G33" s="55"/>
      <c r="H33" s="57"/>
      <c r="I33" s="63"/>
      <c r="J33" s="62"/>
      <c r="K33" s="62"/>
      <c r="L33" s="62"/>
      <c r="M33" s="62"/>
      <c r="N33" s="55"/>
      <c r="O33" s="54"/>
      <c r="P33" s="53"/>
      <c r="Q33" s="52">
        <v>150177</v>
      </c>
      <c r="R33" s="44"/>
      <c r="S33" s="228"/>
      <c r="T33" s="238">
        <v>22314.717411162463</v>
      </c>
      <c r="U33" s="241">
        <v>3081.823594</v>
      </c>
      <c r="V33" s="242">
        <f t="shared" si="0"/>
        <v>138107.22032529005</v>
      </c>
      <c r="W33" s="248">
        <v>43410.72022545887</v>
      </c>
      <c r="X33" s="278"/>
    </row>
    <row r="34" spans="1:26" s="36" customFormat="1" x14ac:dyDescent="0.2">
      <c r="A34" s="61">
        <f t="shared" si="4"/>
        <v>1990</v>
      </c>
      <c r="B34" s="63"/>
      <c r="C34" s="62"/>
      <c r="D34" s="62"/>
      <c r="E34" s="62"/>
      <c r="F34" s="62"/>
      <c r="G34" s="55"/>
      <c r="H34" s="57"/>
      <c r="I34" s="63"/>
      <c r="J34" s="62"/>
      <c r="K34" s="62"/>
      <c r="L34" s="62"/>
      <c r="M34" s="62"/>
      <c r="N34" s="55"/>
      <c r="O34" s="54"/>
      <c r="P34" s="53"/>
      <c r="Q34" s="52">
        <v>140461</v>
      </c>
      <c r="R34" s="44"/>
      <c r="S34" s="228"/>
      <c r="T34" s="238">
        <v>22036.447027535243</v>
      </c>
      <c r="U34" s="241">
        <v>3003.1544464999997</v>
      </c>
      <c r="V34" s="242">
        <f t="shared" si="0"/>
        <v>136281.2454633663</v>
      </c>
      <c r="W34" s="248">
        <v>42990.948743616711</v>
      </c>
      <c r="X34" s="278"/>
    </row>
    <row r="35" spans="1:26" s="36" customFormat="1" x14ac:dyDescent="0.2">
      <c r="A35" s="61">
        <f t="shared" si="4"/>
        <v>1989</v>
      </c>
      <c r="B35" s="63"/>
      <c r="C35" s="62"/>
      <c r="D35" s="62"/>
      <c r="E35" s="62"/>
      <c r="F35" s="62"/>
      <c r="G35" s="55"/>
      <c r="H35" s="57"/>
      <c r="I35" s="63"/>
      <c r="J35" s="62"/>
      <c r="K35" s="62"/>
      <c r="L35" s="62"/>
      <c r="M35" s="62"/>
      <c r="N35" s="55"/>
      <c r="O35" s="54"/>
      <c r="P35" s="53"/>
      <c r="Q35" s="64"/>
      <c r="R35" s="44"/>
      <c r="S35" s="228"/>
      <c r="T35" s="238">
        <v>21775.371564388555</v>
      </c>
      <c r="U35" s="241">
        <v>2822.5367379999998</v>
      </c>
      <c r="V35" s="242">
        <f t="shared" si="0"/>
        <v>129620.60048683516</v>
      </c>
      <c r="W35" s="248">
        <v>42568.059056232785</v>
      </c>
      <c r="X35" s="278"/>
    </row>
    <row r="36" spans="1:26" s="36" customFormat="1" x14ac:dyDescent="0.2">
      <c r="A36" s="61">
        <f t="shared" si="4"/>
        <v>1988</v>
      </c>
      <c r="B36" s="63"/>
      <c r="C36" s="62"/>
      <c r="D36" s="62"/>
      <c r="E36" s="62"/>
      <c r="F36" s="62"/>
      <c r="G36" s="55"/>
      <c r="H36" s="57"/>
      <c r="I36" s="63"/>
      <c r="J36" s="62"/>
      <c r="K36" s="62"/>
      <c r="L36" s="62"/>
      <c r="M36" s="62"/>
      <c r="N36" s="55"/>
      <c r="O36" s="54"/>
      <c r="P36" s="53"/>
      <c r="Q36" s="64"/>
      <c r="R36" s="44"/>
      <c r="S36" s="228"/>
      <c r="T36" s="238">
        <v>21538.818220951194</v>
      </c>
      <c r="U36" s="241">
        <v>2552.4211720000003</v>
      </c>
      <c r="V36" s="242">
        <f t="shared" si="0"/>
        <v>118503.30625462146</v>
      </c>
      <c r="W36" s="248">
        <v>42163.811574155035</v>
      </c>
      <c r="X36" s="278"/>
    </row>
    <row r="37" spans="1:26" s="36" customFormat="1" x14ac:dyDescent="0.2">
      <c r="A37" s="61">
        <f t="shared" si="4"/>
        <v>1987</v>
      </c>
      <c r="B37" s="63"/>
      <c r="C37" s="62"/>
      <c r="D37" s="62"/>
      <c r="E37" s="62"/>
      <c r="F37" s="62"/>
      <c r="G37" s="55"/>
      <c r="H37" s="57"/>
      <c r="I37" s="63"/>
      <c r="J37" s="62"/>
      <c r="K37" s="62"/>
      <c r="L37" s="62"/>
      <c r="M37" s="62"/>
      <c r="N37" s="55"/>
      <c r="O37" s="54"/>
      <c r="P37" s="53"/>
      <c r="Q37" s="64"/>
      <c r="R37" s="44"/>
      <c r="S37" s="228"/>
      <c r="T37" s="238">
        <v>21296.201264418582</v>
      </c>
      <c r="U37" s="241">
        <v>2383.5427985000001</v>
      </c>
      <c r="V37" s="242">
        <f t="shared" si="0"/>
        <v>111923.37867704099</v>
      </c>
      <c r="W37" s="248">
        <v>41772.577383765565</v>
      </c>
      <c r="X37" s="278"/>
    </row>
    <row r="38" spans="1:26" s="36" customFormat="1" x14ac:dyDescent="0.2">
      <c r="A38" s="61">
        <f t="shared" si="4"/>
        <v>1986</v>
      </c>
      <c r="B38" s="63"/>
      <c r="C38" s="62"/>
      <c r="D38" s="62"/>
      <c r="E38" s="62"/>
      <c r="F38" s="62"/>
      <c r="G38" s="55"/>
      <c r="H38" s="57"/>
      <c r="I38" s="63"/>
      <c r="J38" s="62"/>
      <c r="K38" s="62"/>
      <c r="L38" s="62"/>
      <c r="M38" s="62"/>
      <c r="N38" s="55"/>
      <c r="O38" s="54"/>
      <c r="P38" s="53"/>
      <c r="Q38" s="64"/>
      <c r="R38" s="44"/>
      <c r="S38" s="228"/>
      <c r="T38" s="238">
        <v>21049.494328965382</v>
      </c>
      <c r="U38" s="241">
        <v>2234.006813</v>
      </c>
      <c r="V38" s="242">
        <f t="shared" si="0"/>
        <v>106131.13921344282</v>
      </c>
      <c r="W38" s="248">
        <v>41382.803317359823</v>
      </c>
      <c r="X38" s="278"/>
      <c r="Z38" s="94"/>
    </row>
    <row r="39" spans="1:26" s="36" customFormat="1" x14ac:dyDescent="0.2">
      <c r="A39" s="61">
        <f t="shared" si="4"/>
        <v>1985</v>
      </c>
      <c r="B39" s="54">
        <v>40494</v>
      </c>
      <c r="C39" s="56">
        <v>37120</v>
      </c>
      <c r="D39" s="56">
        <v>9350</v>
      </c>
      <c r="E39" s="56">
        <v>873</v>
      </c>
      <c r="F39" s="56">
        <v>137</v>
      </c>
      <c r="G39" s="55"/>
      <c r="H39" s="57">
        <f>87974</f>
        <v>87974</v>
      </c>
      <c r="I39" s="54">
        <f>170187.4/6.55957</f>
        <v>25944.901876190055</v>
      </c>
      <c r="J39" s="56">
        <f>245749.5/6.55957</f>
        <v>37464.269761584983</v>
      </c>
      <c r="K39" s="56">
        <f>137154.2/6.55957</f>
        <v>20909.022999983234</v>
      </c>
      <c r="L39" s="56">
        <f>40939.4/6.55957</f>
        <v>6241.1712962892389</v>
      </c>
      <c r="M39" s="56">
        <f>34321.3/6.55957</f>
        <v>5232.2484553103332</v>
      </c>
      <c r="N39" s="55"/>
      <c r="O39" s="54">
        <f>SUM(I39:N39)</f>
        <v>95791.614389357841</v>
      </c>
      <c r="P39" s="53">
        <v>5</v>
      </c>
      <c r="Q39" s="52">
        <v>90926</v>
      </c>
      <c r="R39" s="44"/>
      <c r="S39" s="228"/>
      <c r="T39" s="238">
        <v>20799.07581238584</v>
      </c>
      <c r="U39" s="241">
        <v>2061.4374054999998</v>
      </c>
      <c r="V39" s="242">
        <f t="shared" si="0"/>
        <v>99111.971324822764</v>
      </c>
      <c r="W39" s="248">
        <v>40997.561476880335</v>
      </c>
      <c r="X39" s="278"/>
      <c r="Z39" s="94"/>
    </row>
    <row r="40" spans="1:26" s="36" customFormat="1" ht="12.75" customHeight="1" x14ac:dyDescent="0.2">
      <c r="A40" s="61">
        <f t="shared" si="4"/>
        <v>1984</v>
      </c>
      <c r="B40" s="54">
        <v>44171</v>
      </c>
      <c r="C40" s="56">
        <v>34403</v>
      </c>
      <c r="D40" s="56">
        <v>8760</v>
      </c>
      <c r="E40" s="56">
        <v>898</v>
      </c>
      <c r="F40" s="56">
        <v>119</v>
      </c>
      <c r="G40" s="55"/>
      <c r="H40" s="57">
        <v>88351</v>
      </c>
      <c r="I40" s="54">
        <f>182145.5/6.55957</f>
        <v>27767.902469216733</v>
      </c>
      <c r="J40" s="56">
        <f>227982/6.55957</f>
        <v>34755.631847819292</v>
      </c>
      <c r="K40" s="56">
        <f>128831/6.55957</f>
        <v>19640.159339712816</v>
      </c>
      <c r="L40" s="56">
        <f>41911.2/6.55957</f>
        <v>6389.3212512405535</v>
      </c>
      <c r="M40" s="56">
        <f>32058.3/6.55957</f>
        <v>4887.256329302073</v>
      </c>
      <c r="N40" s="55"/>
      <c r="O40" s="54">
        <f>SUM(I40:N40)</f>
        <v>93440.271237291483</v>
      </c>
      <c r="P40" s="53">
        <v>5</v>
      </c>
      <c r="Q40" s="52">
        <v>92034</v>
      </c>
      <c r="R40" s="44"/>
      <c r="S40" s="228"/>
      <c r="T40" s="238">
        <v>20539.451626009297</v>
      </c>
      <c r="U40" s="241">
        <v>1938.0864534999998</v>
      </c>
      <c r="V40" s="242">
        <f t="shared" si="0"/>
        <v>94359.211179999722</v>
      </c>
      <c r="W40" s="248">
        <v>40588.084517959345</v>
      </c>
      <c r="X40" s="278"/>
      <c r="Z40" s="94"/>
    </row>
    <row r="41" spans="1:26" s="36" customFormat="1" x14ac:dyDescent="0.2">
      <c r="A41" s="61">
        <f t="shared" si="4"/>
        <v>1983</v>
      </c>
      <c r="B41" s="63"/>
      <c r="C41" s="62"/>
      <c r="D41" s="62"/>
      <c r="E41" s="62"/>
      <c r="F41" s="62"/>
      <c r="G41" s="55"/>
      <c r="H41" s="57"/>
      <c r="I41" s="63"/>
      <c r="J41" s="62"/>
      <c r="K41" s="62"/>
      <c r="L41" s="62"/>
      <c r="M41" s="62"/>
      <c r="N41" s="55"/>
      <c r="O41" s="54"/>
      <c r="P41" s="53"/>
      <c r="Q41" s="52">
        <v>104383</v>
      </c>
      <c r="R41" s="44"/>
      <c r="S41" s="228"/>
      <c r="T41" s="238">
        <v>20263.045504112775</v>
      </c>
      <c r="U41" s="241">
        <v>1787.9774105000001</v>
      </c>
      <c r="V41" s="242">
        <f t="shared" si="0"/>
        <v>88238.335650832727</v>
      </c>
      <c r="W41" s="248">
        <v>40201.528915100338</v>
      </c>
      <c r="X41" s="278"/>
      <c r="Z41" s="94"/>
    </row>
    <row r="42" spans="1:26" s="36" customFormat="1" x14ac:dyDescent="0.2">
      <c r="A42" s="61">
        <v>1982</v>
      </c>
      <c r="B42" s="60">
        <v>58889</v>
      </c>
      <c r="C42" s="59">
        <v>32118</v>
      </c>
      <c r="D42" s="59">
        <v>8961</v>
      </c>
      <c r="E42" s="59">
        <v>941</v>
      </c>
      <c r="F42" s="59">
        <v>141</v>
      </c>
      <c r="G42" s="58"/>
      <c r="H42" s="57">
        <v>101050</v>
      </c>
      <c r="I42" s="54">
        <v>37395.621969122978</v>
      </c>
      <c r="J42" s="56">
        <v>35125.656102457935</v>
      </c>
      <c r="K42" s="56">
        <v>21322.922081782803</v>
      </c>
      <c r="L42" s="56">
        <v>6921.3835663008404</v>
      </c>
      <c r="M42" s="56">
        <v>6185.8018132286106</v>
      </c>
      <c r="N42" s="55"/>
      <c r="O42" s="54">
        <f>SUM(I42:N42)</f>
        <v>106951.38553289317</v>
      </c>
      <c r="P42" s="53">
        <v>5</v>
      </c>
      <c r="Q42" s="52">
        <v>100174</v>
      </c>
      <c r="R42" s="44"/>
      <c r="S42" s="228"/>
      <c r="T42" s="238">
        <v>19983.977814283437</v>
      </c>
      <c r="U42" s="241">
        <v>1614.2588479999999</v>
      </c>
      <c r="V42" s="242">
        <f t="shared" si="0"/>
        <v>80777.654128810012</v>
      </c>
      <c r="W42" s="249">
        <v>39824.957304681273</v>
      </c>
      <c r="X42" s="278"/>
      <c r="Z42" s="94"/>
    </row>
    <row r="43" spans="1:26" s="36" customFormat="1" ht="31.5" customHeight="1" thickBot="1" x14ac:dyDescent="0.25">
      <c r="A43" s="51" t="s">
        <v>18</v>
      </c>
      <c r="B43" s="244"/>
      <c r="C43" s="245"/>
      <c r="D43" s="245"/>
      <c r="E43" s="245"/>
      <c r="F43" s="245"/>
      <c r="G43" s="48"/>
      <c r="H43" s="50"/>
      <c r="I43" s="47">
        <v>33228.046960395273</v>
      </c>
      <c r="J43" s="49">
        <v>29739.601833656779</v>
      </c>
      <c r="K43" s="49">
        <v>16903.851929318538</v>
      </c>
      <c r="L43" s="49">
        <v>5091.1873796605569</v>
      </c>
      <c r="M43" s="49">
        <v>3989.8804342357812</v>
      </c>
      <c r="N43" s="48"/>
      <c r="O43" s="47">
        <f>SUM(I43:N43)</f>
        <v>88952.56853726691</v>
      </c>
      <c r="P43" s="46">
        <v>5</v>
      </c>
      <c r="Q43" s="46"/>
      <c r="R43" s="45"/>
      <c r="S43" s="229"/>
      <c r="T43" s="246"/>
      <c r="U43" s="247"/>
      <c r="V43" s="246"/>
      <c r="W43" s="250"/>
      <c r="X43" s="277"/>
    </row>
    <row r="44" spans="1:26" s="36" customFormat="1" x14ac:dyDescent="0.2">
      <c r="A44" s="41"/>
      <c r="B44" s="43" t="s">
        <v>17</v>
      </c>
      <c r="C44" s="43"/>
      <c r="D44" s="43"/>
      <c r="E44" s="43"/>
      <c r="F44" s="42"/>
      <c r="G44" s="43"/>
      <c r="H44" s="43"/>
      <c r="I44" s="43"/>
      <c r="J44" s="43"/>
      <c r="K44" s="43"/>
      <c r="L44" s="42"/>
      <c r="M44" s="41"/>
      <c r="N44" s="41"/>
      <c r="O44" s="41"/>
      <c r="P44" s="41"/>
      <c r="Q44" s="41"/>
      <c r="R44" s="41"/>
      <c r="S44" s="41"/>
      <c r="U44" s="41"/>
      <c r="V44" s="41"/>
    </row>
    <row r="45" spans="1:26" s="36" customFormat="1" x14ac:dyDescent="0.2">
      <c r="A45" s="40"/>
      <c r="B45" s="31" t="s">
        <v>0</v>
      </c>
      <c r="C45" s="39" t="s">
        <v>16</v>
      </c>
      <c r="D45" s="38"/>
      <c r="E45" s="38"/>
      <c r="F45" s="38"/>
      <c r="G45" s="38"/>
      <c r="H45" s="38"/>
      <c r="I45" s="38"/>
      <c r="J45" s="38"/>
      <c r="K45" s="38"/>
      <c r="L45" s="38"/>
      <c r="M45" s="37"/>
      <c r="N45" s="37"/>
      <c r="O45" s="37"/>
      <c r="P45" s="37"/>
      <c r="Q45" s="37"/>
      <c r="R45" s="37"/>
      <c r="S45" s="37"/>
      <c r="U45" s="37"/>
      <c r="V45" s="37"/>
    </row>
    <row r="46" spans="1:26" x14ac:dyDescent="0.2">
      <c r="B46" s="30"/>
      <c r="C46" s="35" t="s">
        <v>15</v>
      </c>
      <c r="D46" s="30"/>
      <c r="E46" s="30"/>
      <c r="F46" s="30"/>
      <c r="G46" s="30"/>
      <c r="H46" s="30"/>
      <c r="I46" s="30"/>
      <c r="J46" s="30"/>
      <c r="K46" s="30"/>
      <c r="L46" s="30"/>
      <c r="M46" s="29"/>
      <c r="N46" s="29"/>
      <c r="O46" s="29"/>
      <c r="P46" s="29"/>
      <c r="Q46" s="29"/>
      <c r="R46" s="29"/>
      <c r="S46" s="29"/>
      <c r="U46" s="29"/>
      <c r="V46" s="29"/>
    </row>
    <row r="47" spans="1:26" x14ac:dyDescent="0.2">
      <c r="B47" s="30"/>
      <c r="C47" s="32" t="s">
        <v>14</v>
      </c>
      <c r="D47" s="30"/>
      <c r="E47" s="30"/>
      <c r="F47" s="30"/>
      <c r="G47" s="30"/>
      <c r="H47" s="30"/>
      <c r="I47" s="30"/>
      <c r="J47" s="30"/>
      <c r="K47" s="30"/>
      <c r="L47" s="30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6" x14ac:dyDescent="0.2">
      <c r="B48" s="30"/>
      <c r="C48" s="34" t="s">
        <v>13</v>
      </c>
      <c r="D48" s="30"/>
      <c r="E48" s="30"/>
      <c r="F48" s="30"/>
      <c r="G48" s="30"/>
      <c r="H48" s="30"/>
      <c r="I48" s="30"/>
      <c r="J48" s="30"/>
      <c r="K48" s="30"/>
      <c r="L48" s="30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12.75" customHeight="1" x14ac:dyDescent="0.2">
      <c r="B49" s="30"/>
      <c r="C49" s="33" t="s">
        <v>12</v>
      </c>
      <c r="D49" s="30"/>
      <c r="E49" s="30"/>
      <c r="F49" s="30"/>
      <c r="G49" s="30"/>
      <c r="H49" s="30"/>
      <c r="I49" s="30"/>
      <c r="J49" s="30"/>
      <c r="K49" s="30"/>
      <c r="L49" s="30"/>
      <c r="M49" s="29"/>
      <c r="N49" s="29"/>
      <c r="O49" s="29"/>
      <c r="P49" s="29"/>
      <c r="Q49" s="29"/>
      <c r="R49" s="29"/>
      <c r="S49" s="29"/>
      <c r="T49" s="29"/>
      <c r="U49" s="29"/>
      <c r="V49" s="29"/>
    </row>
    <row r="50" spans="1:22" x14ac:dyDescent="0.2">
      <c r="B50" s="30"/>
      <c r="C50" s="32" t="s">
        <v>11</v>
      </c>
      <c r="D50" s="30"/>
      <c r="E50" s="30"/>
      <c r="F50" s="30"/>
      <c r="G50" s="30"/>
      <c r="H50" s="30"/>
      <c r="I50" s="30"/>
      <c r="J50" s="30"/>
      <c r="K50" s="30"/>
      <c r="L50" s="30"/>
      <c r="M50" s="29"/>
      <c r="N50" s="29"/>
      <c r="O50" s="29"/>
      <c r="P50" s="29"/>
      <c r="Q50" s="29"/>
      <c r="R50" s="29"/>
      <c r="S50" s="29"/>
      <c r="T50" s="29"/>
      <c r="U50" s="29"/>
      <c r="V50" s="29"/>
    </row>
    <row r="51" spans="1:22" x14ac:dyDescent="0.2">
      <c r="B51" s="30"/>
      <c r="C51" s="32" t="s">
        <v>10</v>
      </c>
      <c r="D51" s="30"/>
      <c r="E51" s="30"/>
      <c r="F51" s="30"/>
      <c r="G51" s="30"/>
      <c r="H51" s="30"/>
      <c r="I51" s="30"/>
      <c r="J51" s="30"/>
      <c r="K51" s="30"/>
      <c r="L51" s="30"/>
      <c r="M51" s="29"/>
      <c r="N51" s="29"/>
      <c r="O51" s="29"/>
      <c r="P51" s="29"/>
      <c r="Q51" s="29"/>
      <c r="R51" s="29"/>
      <c r="S51" s="29"/>
      <c r="T51" s="29"/>
      <c r="U51" s="29"/>
      <c r="V51" s="29"/>
    </row>
    <row r="52" spans="1:22" x14ac:dyDescent="0.2">
      <c r="B52" s="30"/>
      <c r="C52" s="32" t="s">
        <v>9</v>
      </c>
      <c r="D52" s="30"/>
      <c r="E52" s="30"/>
      <c r="F52" s="30"/>
      <c r="G52" s="30"/>
      <c r="H52" s="30"/>
      <c r="I52" s="30"/>
      <c r="J52" s="30"/>
      <c r="K52" s="30"/>
      <c r="L52" s="30"/>
      <c r="M52" s="29"/>
      <c r="N52" s="29"/>
      <c r="O52" s="29"/>
      <c r="P52" s="29"/>
      <c r="Q52" s="29"/>
      <c r="R52" s="29"/>
      <c r="S52" s="29"/>
      <c r="T52" s="29"/>
      <c r="U52" s="29"/>
      <c r="V52" s="29"/>
    </row>
    <row r="53" spans="1:22" x14ac:dyDescent="0.2">
      <c r="B53" s="26"/>
      <c r="C53" s="31" t="s">
        <v>8</v>
      </c>
      <c r="D53" s="30"/>
      <c r="E53" s="30"/>
      <c r="F53" s="30"/>
      <c r="G53" s="30"/>
      <c r="H53" s="30"/>
      <c r="I53" s="30"/>
      <c r="J53" s="30"/>
      <c r="K53" s="30"/>
      <c r="L53" s="30"/>
      <c r="M53" s="29"/>
      <c r="N53" s="29"/>
      <c r="O53" s="29"/>
      <c r="P53" s="29"/>
      <c r="Q53" s="29"/>
      <c r="R53" s="29"/>
      <c r="S53" s="29"/>
      <c r="T53" s="29"/>
      <c r="U53" s="29"/>
      <c r="V53" s="29"/>
    </row>
    <row r="54" spans="1:22" x14ac:dyDescent="0.2">
      <c r="B54" s="26"/>
      <c r="C54" s="28"/>
      <c r="D54" s="27"/>
      <c r="E54" s="26"/>
      <c r="F54" s="27"/>
      <c r="G54" s="22"/>
      <c r="H54" s="7"/>
      <c r="I54" s="22"/>
      <c r="J54" s="7"/>
    </row>
    <row r="55" spans="1:22" x14ac:dyDescent="0.2">
      <c r="C55" s="26"/>
      <c r="D55" s="27"/>
      <c r="E55" s="26"/>
      <c r="F55" s="27"/>
      <c r="G55" s="22"/>
      <c r="H55" s="7"/>
      <c r="I55" s="22"/>
      <c r="J55" s="7"/>
    </row>
    <row r="56" spans="1:22" x14ac:dyDescent="0.2">
      <c r="A56" s="26"/>
      <c r="B56" s="27"/>
      <c r="C56" s="26"/>
      <c r="D56" s="25"/>
      <c r="E56" s="26"/>
      <c r="F56" s="25"/>
      <c r="G56" s="22"/>
      <c r="H56" s="7"/>
      <c r="I56" s="22"/>
      <c r="J56" s="7"/>
    </row>
    <row r="57" spans="1:22" x14ac:dyDescent="0.2">
      <c r="A57" s="26"/>
      <c r="B57" s="27"/>
      <c r="C57" s="26"/>
      <c r="D57" s="25"/>
      <c r="E57" s="26"/>
      <c r="F57" s="25"/>
      <c r="G57" s="22"/>
      <c r="H57" s="7"/>
      <c r="I57" s="22"/>
      <c r="J57" s="7"/>
    </row>
    <row r="58" spans="1:22" x14ac:dyDescent="0.2">
      <c r="A58" s="6"/>
      <c r="C58" s="5"/>
      <c r="D58" s="5"/>
      <c r="E58" s="5"/>
      <c r="F58" s="5"/>
      <c r="G58" s="5"/>
      <c r="H58" s="5"/>
      <c r="I58" s="5"/>
      <c r="J58" s="5"/>
    </row>
    <row r="59" spans="1:22" x14ac:dyDescent="0.2">
      <c r="A59" s="4"/>
      <c r="B59" s="7"/>
      <c r="C59" s="21"/>
      <c r="D59" s="21"/>
      <c r="E59" s="21"/>
      <c r="F59" s="21"/>
      <c r="G59" s="21"/>
      <c r="H59" s="21"/>
      <c r="I59" s="21"/>
      <c r="J59" s="21"/>
    </row>
    <row r="60" spans="1:22" x14ac:dyDescent="0.2">
      <c r="B60" s="24"/>
    </row>
    <row r="61" spans="1:22" ht="12.75" customHeight="1" x14ac:dyDescent="0.2">
      <c r="A61" s="19"/>
      <c r="B61" s="23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</row>
    <row r="63" spans="1:22" x14ac:dyDescent="0.2">
      <c r="A63" s="17"/>
      <c r="B63" s="16"/>
      <c r="C63" s="17"/>
      <c r="D63" s="16"/>
      <c r="E63" s="17"/>
      <c r="F63" s="16"/>
      <c r="G63" s="17"/>
      <c r="H63" s="16"/>
      <c r="I63" s="16"/>
      <c r="J63" s="16"/>
    </row>
    <row r="64" spans="1:22" x14ac:dyDescent="0.2">
      <c r="A64" s="22"/>
      <c r="C64" s="22"/>
      <c r="D64" s="15"/>
      <c r="E64" s="22"/>
      <c r="F64" s="15"/>
      <c r="G64" s="22"/>
      <c r="H64" s="15"/>
      <c r="I64" s="8"/>
      <c r="J64" s="15"/>
    </row>
    <row r="65" spans="1:48" x14ac:dyDescent="0.2">
      <c r="A65" s="22"/>
      <c r="B65" s="15"/>
      <c r="C65" s="22"/>
      <c r="D65" s="15"/>
      <c r="E65" s="22"/>
      <c r="F65" s="15"/>
      <c r="G65" s="22"/>
      <c r="H65" s="15"/>
      <c r="I65" s="8"/>
      <c r="J65" s="15"/>
    </row>
    <row r="66" spans="1:48" x14ac:dyDescent="0.2">
      <c r="A66" s="22"/>
      <c r="B66" s="15"/>
      <c r="C66" s="22"/>
      <c r="D66" s="15"/>
      <c r="E66" s="22"/>
      <c r="F66" s="15"/>
      <c r="G66" s="22"/>
      <c r="H66" s="15"/>
      <c r="I66" s="8"/>
      <c r="J66" s="15"/>
    </row>
    <row r="67" spans="1:48" x14ac:dyDescent="0.2">
      <c r="A67" s="22"/>
      <c r="B67" s="15"/>
      <c r="C67" s="22"/>
      <c r="D67" s="15"/>
      <c r="E67" s="22"/>
      <c r="F67" s="15"/>
      <c r="G67" s="22"/>
      <c r="H67" s="15"/>
      <c r="I67" s="8"/>
      <c r="J67" s="15"/>
    </row>
    <row r="69" spans="1:48" x14ac:dyDescent="0.2">
      <c r="A69" s="22"/>
      <c r="B69" s="15"/>
      <c r="C69" s="22"/>
      <c r="D69" s="15"/>
      <c r="E69" s="22"/>
      <c r="F69" s="15"/>
      <c r="G69" s="22"/>
      <c r="H69" s="15"/>
      <c r="I69" s="8"/>
      <c r="J69" s="15"/>
    </row>
    <row r="70" spans="1:48" x14ac:dyDescent="0.2">
      <c r="A70" s="22"/>
      <c r="B70" s="15"/>
      <c r="C70" s="22"/>
      <c r="D70" s="15"/>
      <c r="E70" s="22"/>
      <c r="F70" s="15"/>
      <c r="G70" s="22"/>
      <c r="H70" s="15"/>
      <c r="I70" s="8"/>
      <c r="J70" s="15"/>
    </row>
    <row r="71" spans="1:48" x14ac:dyDescent="0.2">
      <c r="A71" s="22"/>
      <c r="B71" s="15"/>
      <c r="C71" s="22"/>
      <c r="D71" s="15"/>
      <c r="E71" s="22"/>
      <c r="F71" s="15"/>
      <c r="G71" s="22"/>
      <c r="H71" s="15"/>
      <c r="I71" s="8"/>
      <c r="J71" s="15"/>
    </row>
    <row r="72" spans="1:48" x14ac:dyDescent="0.2">
      <c r="A72" s="17"/>
      <c r="B72" s="16"/>
      <c r="C72" s="17"/>
      <c r="D72" s="16"/>
      <c r="E72" s="17"/>
      <c r="F72" s="16"/>
      <c r="G72" s="17"/>
      <c r="H72" s="16"/>
      <c r="I72" s="16"/>
      <c r="J72" s="16"/>
    </row>
    <row r="73" spans="1:48" x14ac:dyDescent="0.2">
      <c r="A73" s="22"/>
      <c r="B73" s="15"/>
      <c r="C73" s="22"/>
      <c r="D73" s="15"/>
      <c r="E73" s="22"/>
      <c r="F73" s="15"/>
      <c r="G73" s="22"/>
      <c r="H73" s="15"/>
      <c r="I73" s="8"/>
      <c r="J73" s="15"/>
    </row>
    <row r="74" spans="1:48" x14ac:dyDescent="0.2">
      <c r="A74" s="22"/>
      <c r="B74" s="15"/>
      <c r="C74" s="22"/>
      <c r="D74" s="15"/>
      <c r="E74" s="22"/>
      <c r="F74" s="15"/>
      <c r="G74" s="22"/>
      <c r="H74" s="15"/>
      <c r="I74" s="8"/>
      <c r="J74" s="15"/>
    </row>
    <row r="75" spans="1:48" x14ac:dyDescent="0.2">
      <c r="A75" s="22"/>
      <c r="B75" s="15"/>
      <c r="C75" s="22"/>
      <c r="D75" s="15"/>
      <c r="E75" s="22"/>
      <c r="F75" s="15"/>
      <c r="G75" s="22"/>
      <c r="H75" s="15"/>
      <c r="I75" s="8"/>
      <c r="J75" s="15"/>
    </row>
    <row r="76" spans="1:48" s="2" customFormat="1" x14ac:dyDescent="0.2">
      <c r="A76" s="22"/>
      <c r="B76" s="15"/>
      <c r="C76" s="22"/>
      <c r="D76" s="15"/>
      <c r="E76" s="22"/>
      <c r="F76" s="15"/>
      <c r="G76" s="22"/>
      <c r="H76" s="15"/>
      <c r="I76" s="8"/>
      <c r="J76" s="15"/>
      <c r="L76" s="1"/>
      <c r="N76" s="1"/>
      <c r="P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s="2" customFormat="1" x14ac:dyDescent="0.2">
      <c r="A77" s="22"/>
      <c r="B77" s="15"/>
      <c r="C77" s="22"/>
      <c r="D77" s="15"/>
      <c r="E77" s="22"/>
      <c r="F77" s="15"/>
      <c r="G77" s="22"/>
      <c r="H77" s="15"/>
      <c r="I77" s="8"/>
      <c r="J77" s="15"/>
      <c r="L77" s="1"/>
      <c r="N77" s="1"/>
      <c r="P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 s="2" customFormat="1" x14ac:dyDescent="0.2">
      <c r="A78" s="22"/>
      <c r="B78" s="15"/>
      <c r="C78" s="22"/>
      <c r="D78" s="15"/>
      <c r="E78" s="22"/>
      <c r="F78" s="15"/>
      <c r="G78" s="22"/>
      <c r="H78" s="15"/>
      <c r="I78" s="8"/>
      <c r="J78" s="15"/>
      <c r="L78" s="1"/>
      <c r="N78" s="1"/>
      <c r="P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 s="2" customFormat="1" x14ac:dyDescent="0.2">
      <c r="A79" s="22"/>
      <c r="B79" s="15"/>
      <c r="C79" s="22"/>
      <c r="D79" s="15"/>
      <c r="E79" s="22"/>
      <c r="F79" s="15"/>
      <c r="G79" s="22"/>
      <c r="H79" s="15"/>
      <c r="I79" s="8"/>
      <c r="J79" s="15"/>
      <c r="L79" s="1"/>
      <c r="N79" s="1"/>
      <c r="P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s="2" customFormat="1" x14ac:dyDescent="0.2">
      <c r="A80" s="22"/>
      <c r="B80" s="15"/>
      <c r="C80" s="22"/>
      <c r="D80" s="15"/>
      <c r="E80" s="22"/>
      <c r="F80" s="15"/>
      <c r="G80" s="22"/>
      <c r="H80" s="15"/>
      <c r="I80" s="8"/>
      <c r="J80" s="15"/>
      <c r="L80" s="1"/>
      <c r="N80" s="1"/>
      <c r="P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1:48" s="2" customFormat="1" x14ac:dyDescent="0.2">
      <c r="A81" s="17"/>
      <c r="B81" s="16"/>
      <c r="C81" s="17"/>
      <c r="D81" s="16"/>
      <c r="E81" s="17"/>
      <c r="F81" s="16"/>
      <c r="G81" s="17"/>
      <c r="H81" s="16"/>
      <c r="I81" s="16"/>
      <c r="J81" s="16"/>
      <c r="L81" s="1"/>
      <c r="N81" s="1"/>
      <c r="P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1:48" s="2" customFormat="1" x14ac:dyDescent="0.2">
      <c r="A82" s="22"/>
      <c r="B82" s="7"/>
      <c r="C82" s="22"/>
      <c r="D82" s="7"/>
      <c r="E82" s="22"/>
      <c r="F82" s="7"/>
      <c r="G82" s="22"/>
      <c r="H82" s="7"/>
      <c r="I82" s="8"/>
      <c r="J82" s="7"/>
      <c r="L82" s="1"/>
      <c r="N82" s="1"/>
      <c r="P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s="2" customFormat="1" x14ac:dyDescent="0.2">
      <c r="A83" s="22"/>
      <c r="B83" s="7"/>
      <c r="C83" s="22"/>
      <c r="D83" s="7"/>
      <c r="E83" s="22"/>
      <c r="F83" s="7"/>
      <c r="G83" s="22"/>
      <c r="H83" s="7"/>
      <c r="I83" s="8"/>
      <c r="J83" s="7"/>
      <c r="L83" s="1"/>
      <c r="N83" s="1"/>
      <c r="P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1:48" s="2" customFormat="1" x14ac:dyDescent="0.2">
      <c r="A84" s="22"/>
      <c r="B84" s="7"/>
      <c r="C84" s="22"/>
      <c r="D84" s="7"/>
      <c r="E84" s="22"/>
      <c r="F84" s="7"/>
      <c r="G84" s="22"/>
      <c r="H84" s="7"/>
      <c r="I84" s="8"/>
      <c r="J84" s="7"/>
      <c r="L84" s="1"/>
      <c r="N84" s="1"/>
      <c r="P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1:48" s="2" customFormat="1" x14ac:dyDescent="0.2">
      <c r="A85" s="22"/>
      <c r="B85" s="7"/>
      <c r="C85" s="22"/>
      <c r="D85" s="7"/>
      <c r="E85" s="22"/>
      <c r="F85" s="7"/>
      <c r="G85" s="22"/>
      <c r="H85" s="7"/>
      <c r="I85" s="8"/>
      <c r="J85" s="7"/>
      <c r="L85" s="1"/>
      <c r="N85" s="1"/>
      <c r="P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1:48" s="2" customFormat="1" x14ac:dyDescent="0.2">
      <c r="A86" s="22"/>
      <c r="B86" s="7"/>
      <c r="C86" s="22"/>
      <c r="D86" s="7"/>
      <c r="E86" s="22"/>
      <c r="F86" s="7"/>
      <c r="G86" s="22"/>
      <c r="H86" s="7"/>
      <c r="I86" s="8"/>
      <c r="J86" s="7"/>
      <c r="L86" s="1"/>
      <c r="N86" s="1"/>
      <c r="P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</row>
    <row r="87" spans="1:48" s="2" customFormat="1" x14ac:dyDescent="0.2">
      <c r="A87" s="22"/>
      <c r="B87" s="7"/>
      <c r="C87" s="22"/>
      <c r="D87" s="7"/>
      <c r="E87" s="22"/>
      <c r="F87" s="7"/>
      <c r="G87" s="22"/>
      <c r="H87" s="7"/>
      <c r="I87" s="8"/>
      <c r="J87" s="7"/>
      <c r="L87" s="1"/>
      <c r="N87" s="1"/>
      <c r="P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</row>
    <row r="88" spans="1:48" s="2" customFormat="1" x14ac:dyDescent="0.2">
      <c r="A88" s="22"/>
      <c r="B88" s="7"/>
      <c r="C88" s="22"/>
      <c r="D88" s="7"/>
      <c r="E88" s="22"/>
      <c r="F88" s="7"/>
      <c r="G88" s="22"/>
      <c r="H88" s="7"/>
      <c r="I88" s="8"/>
      <c r="J88" s="7"/>
      <c r="L88" s="1"/>
      <c r="N88" s="1"/>
      <c r="P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</row>
    <row r="89" spans="1:48" s="2" customFormat="1" x14ac:dyDescent="0.2">
      <c r="A89" s="22"/>
      <c r="B89" s="7"/>
      <c r="C89" s="22"/>
      <c r="D89" s="7"/>
      <c r="E89" s="22"/>
      <c r="F89" s="7"/>
      <c r="G89" s="22"/>
      <c r="H89" s="7"/>
      <c r="I89" s="8"/>
      <c r="J89" s="7"/>
      <c r="L89" s="1"/>
      <c r="N89" s="1"/>
      <c r="P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</row>
    <row r="90" spans="1:48" s="2" customFormat="1" ht="24.75" customHeight="1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L90" s="1"/>
      <c r="N90" s="1"/>
      <c r="P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</row>
    <row r="91" spans="1:48" s="2" customFormat="1" x14ac:dyDescent="0.2">
      <c r="A91" s="22"/>
      <c r="B91" s="7"/>
      <c r="C91" s="22"/>
      <c r="D91" s="7"/>
      <c r="E91" s="22"/>
      <c r="F91" s="7"/>
      <c r="G91" s="22"/>
      <c r="H91" s="7"/>
      <c r="I91" s="8"/>
      <c r="J91" s="7"/>
      <c r="L91" s="1"/>
      <c r="N91" s="1"/>
      <c r="P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</row>
    <row r="92" spans="1:48" s="2" customFormat="1" x14ac:dyDescent="0.2">
      <c r="A92" s="22"/>
      <c r="B92" s="7"/>
      <c r="C92" s="22"/>
      <c r="D92" s="7"/>
      <c r="E92" s="22"/>
      <c r="F92" s="7"/>
      <c r="G92" s="22"/>
      <c r="H92" s="7"/>
      <c r="I92" s="8"/>
      <c r="J92" s="7"/>
      <c r="L92" s="1"/>
      <c r="N92" s="1"/>
      <c r="P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</row>
    <row r="93" spans="1:48" s="2" customFormat="1" x14ac:dyDescent="0.2">
      <c r="A93" s="22"/>
      <c r="B93" s="7"/>
      <c r="C93" s="22"/>
      <c r="D93" s="7"/>
      <c r="E93" s="22"/>
      <c r="F93" s="7"/>
      <c r="G93" s="22"/>
      <c r="H93" s="7"/>
      <c r="I93" s="8"/>
      <c r="J93" s="7"/>
      <c r="L93" s="1"/>
      <c r="N93" s="1"/>
      <c r="P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</row>
    <row r="94" spans="1:48" s="2" customFormat="1" x14ac:dyDescent="0.2">
      <c r="A94" s="22"/>
      <c r="B94" s="7"/>
      <c r="C94" s="22"/>
      <c r="D94" s="7"/>
      <c r="E94" s="22"/>
      <c r="F94" s="7"/>
      <c r="G94" s="22"/>
      <c r="H94" s="7"/>
      <c r="I94" s="8"/>
      <c r="J94" s="7"/>
      <c r="L94" s="1"/>
      <c r="N94" s="1"/>
      <c r="P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1:48" s="2" customFormat="1" x14ac:dyDescent="0.2">
      <c r="A95" s="22"/>
      <c r="B95" s="7"/>
      <c r="C95" s="22"/>
      <c r="D95" s="7"/>
      <c r="E95" s="22"/>
      <c r="F95" s="7"/>
      <c r="G95" s="22"/>
      <c r="H95" s="7"/>
      <c r="I95" s="8"/>
      <c r="J95" s="7"/>
      <c r="L95" s="1"/>
      <c r="N95" s="1"/>
      <c r="P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 s="2" customFormat="1" x14ac:dyDescent="0.2">
      <c r="A96" s="22"/>
      <c r="B96" s="7"/>
      <c r="C96" s="22"/>
      <c r="D96" s="7"/>
      <c r="E96" s="22"/>
      <c r="F96" s="7"/>
      <c r="G96" s="22"/>
      <c r="H96" s="7"/>
      <c r="I96" s="8"/>
      <c r="J96" s="7"/>
      <c r="L96" s="1"/>
      <c r="N96" s="1"/>
      <c r="P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</row>
    <row r="97" spans="1:48" s="2" customFormat="1" x14ac:dyDescent="0.2">
      <c r="A97" s="22"/>
      <c r="B97" s="7"/>
      <c r="C97" s="22"/>
      <c r="D97" s="7"/>
      <c r="E97" s="22"/>
      <c r="F97" s="7"/>
      <c r="G97" s="22"/>
      <c r="H97" s="7"/>
      <c r="I97" s="8"/>
      <c r="J97" s="7"/>
      <c r="L97" s="1"/>
      <c r="N97" s="1"/>
      <c r="P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</row>
    <row r="98" spans="1:48" s="2" customFormat="1" x14ac:dyDescent="0.2">
      <c r="A98" s="22"/>
      <c r="B98" s="7"/>
      <c r="C98" s="22"/>
      <c r="D98" s="7"/>
      <c r="E98" s="22"/>
      <c r="F98" s="7"/>
      <c r="G98" s="22"/>
      <c r="H98" s="7"/>
      <c r="I98" s="8"/>
      <c r="J98" s="7"/>
      <c r="L98" s="1"/>
      <c r="N98" s="1"/>
      <c r="P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</row>
    <row r="99" spans="1:48" s="2" customFormat="1" ht="30" customHeight="1" x14ac:dyDescent="0.2">
      <c r="A99" s="13"/>
      <c r="B99" s="20"/>
      <c r="C99" s="20"/>
      <c r="D99" s="20"/>
      <c r="E99" s="20"/>
      <c r="F99" s="20"/>
      <c r="G99" s="20"/>
      <c r="H99" s="20"/>
      <c r="I99" s="20"/>
      <c r="J99" s="20"/>
      <c r="L99" s="1"/>
      <c r="N99" s="1"/>
      <c r="P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</row>
    <row r="100" spans="1:48" s="2" customFormat="1" x14ac:dyDescent="0.2">
      <c r="A100" s="22"/>
      <c r="B100" s="7"/>
      <c r="C100" s="22"/>
      <c r="D100" s="7"/>
      <c r="E100" s="22"/>
      <c r="F100" s="7"/>
      <c r="G100" s="22"/>
      <c r="H100" s="7"/>
      <c r="I100" s="8"/>
      <c r="J100" s="7"/>
      <c r="L100" s="1"/>
      <c r="N100" s="1"/>
      <c r="P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s="2" customFormat="1" x14ac:dyDescent="0.2">
      <c r="A101" s="22"/>
      <c r="B101" s="7"/>
      <c r="C101" s="22"/>
      <c r="D101" s="7"/>
      <c r="E101" s="22"/>
      <c r="F101" s="7"/>
      <c r="G101" s="22"/>
      <c r="H101" s="7"/>
      <c r="I101" s="8"/>
      <c r="J101" s="7"/>
      <c r="L101" s="1"/>
      <c r="N101" s="1"/>
      <c r="P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</row>
    <row r="102" spans="1:48" s="2" customFormat="1" x14ac:dyDescent="0.2">
      <c r="A102" s="22"/>
      <c r="B102" s="7"/>
      <c r="C102" s="22"/>
      <c r="D102" s="7"/>
      <c r="E102" s="22"/>
      <c r="F102" s="7"/>
      <c r="G102" s="22"/>
      <c r="H102" s="7"/>
      <c r="I102" s="8"/>
      <c r="J102" s="7"/>
      <c r="L102" s="1"/>
      <c r="N102" s="1"/>
      <c r="P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</row>
    <row r="103" spans="1:48" s="2" customFormat="1" x14ac:dyDescent="0.2">
      <c r="A103" s="22"/>
      <c r="B103" s="7"/>
      <c r="C103" s="22"/>
      <c r="D103" s="7"/>
      <c r="E103" s="22"/>
      <c r="F103" s="7"/>
      <c r="G103" s="22"/>
      <c r="H103" s="7"/>
      <c r="I103" s="8"/>
      <c r="J103" s="7"/>
      <c r="L103" s="1"/>
      <c r="N103" s="1"/>
      <c r="P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</row>
    <row r="104" spans="1:48" s="2" customFormat="1" x14ac:dyDescent="0.2">
      <c r="A104" s="22"/>
      <c r="B104" s="7"/>
      <c r="C104" s="22"/>
      <c r="D104" s="7"/>
      <c r="E104" s="22"/>
      <c r="F104" s="7"/>
      <c r="G104" s="22"/>
      <c r="H104" s="7"/>
      <c r="I104" s="8"/>
      <c r="J104" s="7"/>
      <c r="L104" s="1"/>
      <c r="N104" s="1"/>
      <c r="P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 s="2" customFormat="1" x14ac:dyDescent="0.2">
      <c r="A105" s="22"/>
      <c r="B105" s="7"/>
      <c r="C105" s="22"/>
      <c r="D105" s="7"/>
      <c r="E105" s="22"/>
      <c r="F105" s="7"/>
      <c r="G105" s="22"/>
      <c r="H105" s="7"/>
      <c r="I105" s="8"/>
      <c r="J105" s="7"/>
      <c r="L105" s="1"/>
      <c r="N105" s="1"/>
      <c r="P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</row>
    <row r="106" spans="1:48" s="2" customFormat="1" x14ac:dyDescent="0.2">
      <c r="A106" s="22"/>
      <c r="B106" s="7"/>
      <c r="C106" s="22"/>
      <c r="D106" s="7"/>
      <c r="E106" s="22"/>
      <c r="F106" s="7"/>
      <c r="G106" s="22"/>
      <c r="H106" s="7"/>
      <c r="I106" s="8"/>
      <c r="J106" s="7"/>
      <c r="L106" s="1"/>
      <c r="N106" s="1"/>
      <c r="P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</row>
    <row r="107" spans="1:48" s="2" customFormat="1" x14ac:dyDescent="0.2">
      <c r="A107" s="22"/>
      <c r="B107" s="7"/>
      <c r="C107" s="22"/>
      <c r="D107" s="7"/>
      <c r="E107" s="22"/>
      <c r="F107" s="7"/>
      <c r="G107" s="22"/>
      <c r="H107" s="7"/>
      <c r="I107" s="8"/>
      <c r="J107" s="7"/>
      <c r="L107" s="1"/>
      <c r="N107" s="1"/>
      <c r="P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</row>
    <row r="108" spans="1:48" s="2" customFormat="1" x14ac:dyDescent="0.2">
      <c r="A108" s="6"/>
      <c r="B108" s="5"/>
      <c r="C108" s="5"/>
      <c r="D108" s="5"/>
      <c r="E108" s="5"/>
      <c r="F108" s="5"/>
      <c r="G108" s="5"/>
      <c r="H108" s="5"/>
      <c r="I108" s="5"/>
      <c r="J108" s="5"/>
      <c r="L108" s="1"/>
      <c r="N108" s="1"/>
      <c r="P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s="2" customFormat="1" x14ac:dyDescent="0.2">
      <c r="A109" s="4"/>
      <c r="B109" s="21"/>
      <c r="C109" s="3"/>
      <c r="D109" s="3"/>
      <c r="E109" s="3"/>
      <c r="F109" s="3"/>
      <c r="G109" s="3"/>
      <c r="H109" s="3"/>
      <c r="I109" s="3"/>
      <c r="J109" s="3"/>
      <c r="L109" s="1"/>
      <c r="N109" s="1"/>
      <c r="P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</row>
    <row r="113" spans="1:48" s="2" customFormat="1" x14ac:dyDescent="0.2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L113" s="1"/>
      <c r="N113" s="1"/>
      <c r="P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</row>
    <row r="114" spans="1:48" s="2" customFormat="1" x14ac:dyDescent="0.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L114" s="1"/>
      <c r="N114" s="1"/>
      <c r="P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</row>
    <row r="115" spans="1:48" s="2" customFormat="1" x14ac:dyDescent="0.2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L115" s="1"/>
      <c r="N115" s="1"/>
      <c r="P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</row>
    <row r="116" spans="1:48" s="2" customFormat="1" x14ac:dyDescent="0.2">
      <c r="A116" s="8"/>
      <c r="B116" s="15"/>
      <c r="C116" s="8"/>
      <c r="D116" s="15"/>
      <c r="E116" s="8"/>
      <c r="F116" s="15"/>
      <c r="G116" s="8"/>
      <c r="H116" s="15"/>
      <c r="I116" s="8"/>
      <c r="J116" s="15"/>
      <c r="L116" s="1"/>
      <c r="N116" s="1"/>
      <c r="P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</row>
    <row r="117" spans="1:48" s="2" customFormat="1" x14ac:dyDescent="0.2">
      <c r="A117" s="8"/>
      <c r="B117" s="15"/>
      <c r="C117" s="8"/>
      <c r="D117" s="15"/>
      <c r="E117" s="8"/>
      <c r="F117" s="15"/>
      <c r="G117" s="8"/>
      <c r="H117" s="15"/>
      <c r="I117" s="8"/>
      <c r="J117" s="15"/>
      <c r="L117" s="1"/>
      <c r="N117" s="1"/>
      <c r="P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</row>
    <row r="118" spans="1:48" s="2" customFormat="1" x14ac:dyDescent="0.2">
      <c r="A118" s="8"/>
      <c r="B118" s="15"/>
      <c r="C118" s="8"/>
      <c r="D118" s="15"/>
      <c r="E118" s="8"/>
      <c r="F118" s="15"/>
      <c r="G118" s="8"/>
      <c r="H118" s="15"/>
      <c r="I118" s="8"/>
      <c r="J118" s="15"/>
      <c r="L118" s="1"/>
      <c r="N118" s="1"/>
      <c r="P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</row>
    <row r="119" spans="1:48" s="2" customFormat="1" x14ac:dyDescent="0.2">
      <c r="A119" s="8"/>
      <c r="B119" s="15"/>
      <c r="C119" s="8"/>
      <c r="D119" s="15"/>
      <c r="E119" s="8"/>
      <c r="F119" s="15"/>
      <c r="G119" s="8"/>
      <c r="H119" s="15"/>
      <c r="I119" s="8"/>
      <c r="J119" s="15"/>
      <c r="L119" s="1"/>
      <c r="N119" s="1"/>
      <c r="P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</row>
    <row r="120" spans="1:48" s="2" customFormat="1" x14ac:dyDescent="0.2">
      <c r="A120" s="8"/>
      <c r="B120" s="15"/>
      <c r="C120" s="8"/>
      <c r="D120" s="15"/>
      <c r="E120" s="8"/>
      <c r="F120" s="15"/>
      <c r="G120" s="8"/>
      <c r="H120" s="15"/>
      <c r="I120" s="8"/>
      <c r="J120" s="15"/>
      <c r="L120" s="1"/>
      <c r="N120" s="1"/>
      <c r="P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</row>
    <row r="121" spans="1:48" s="2" customFormat="1" x14ac:dyDescent="0.2">
      <c r="A121" s="8"/>
      <c r="B121" s="15"/>
      <c r="C121" s="8"/>
      <c r="D121" s="15"/>
      <c r="E121" s="8"/>
      <c r="F121" s="15"/>
      <c r="G121" s="8"/>
      <c r="H121" s="15"/>
      <c r="I121" s="8"/>
      <c r="J121" s="15"/>
      <c r="L121" s="1"/>
      <c r="N121" s="1"/>
      <c r="P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</row>
    <row r="122" spans="1:48" s="2" customFormat="1" x14ac:dyDescent="0.2">
      <c r="A122" s="8"/>
      <c r="B122" s="15"/>
      <c r="C122" s="8"/>
      <c r="D122" s="15"/>
      <c r="E122" s="8"/>
      <c r="F122" s="15"/>
      <c r="G122" s="8"/>
      <c r="H122" s="15"/>
      <c r="I122" s="8"/>
      <c r="J122" s="15"/>
      <c r="L122" s="1"/>
      <c r="N122" s="1"/>
      <c r="P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</row>
    <row r="123" spans="1:48" s="2" customFormat="1" x14ac:dyDescent="0.2">
      <c r="A123" s="8"/>
      <c r="B123" s="15"/>
      <c r="C123" s="8"/>
      <c r="D123" s="15"/>
      <c r="E123" s="8"/>
      <c r="F123" s="15"/>
      <c r="G123" s="8"/>
      <c r="H123" s="15"/>
      <c r="I123" s="8"/>
      <c r="J123" s="15"/>
      <c r="L123" s="1"/>
      <c r="N123" s="1"/>
      <c r="P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</row>
    <row r="124" spans="1:48" s="2" customFormat="1" x14ac:dyDescent="0.2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L124" s="1"/>
      <c r="N124" s="1"/>
      <c r="P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s="2" customFormat="1" x14ac:dyDescent="0.2">
      <c r="A125" s="8"/>
      <c r="B125" s="15"/>
      <c r="C125" s="8"/>
      <c r="D125" s="15"/>
      <c r="E125" s="8"/>
      <c r="F125" s="15"/>
      <c r="G125" s="8"/>
      <c r="H125" s="15"/>
      <c r="I125" s="8"/>
      <c r="J125" s="15"/>
      <c r="L125" s="1"/>
      <c r="N125" s="1"/>
      <c r="P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</row>
    <row r="126" spans="1:48" s="2" customFormat="1" x14ac:dyDescent="0.2">
      <c r="A126" s="8"/>
      <c r="B126" s="15"/>
      <c r="C126" s="8"/>
      <c r="D126" s="15"/>
      <c r="E126" s="8"/>
      <c r="F126" s="15"/>
      <c r="G126" s="8"/>
      <c r="H126" s="15"/>
      <c r="I126" s="8"/>
      <c r="J126" s="15"/>
      <c r="L126" s="1"/>
      <c r="N126" s="1"/>
      <c r="P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</row>
    <row r="127" spans="1:48" s="2" customFormat="1" x14ac:dyDescent="0.2">
      <c r="A127" s="8"/>
      <c r="B127" s="15"/>
      <c r="C127" s="8"/>
      <c r="D127" s="15"/>
      <c r="E127" s="8"/>
      <c r="F127" s="15"/>
      <c r="G127" s="8"/>
      <c r="H127" s="15"/>
      <c r="I127" s="8"/>
      <c r="J127" s="15"/>
      <c r="L127" s="1"/>
      <c r="N127" s="1"/>
      <c r="P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</row>
    <row r="128" spans="1:48" s="2" customFormat="1" x14ac:dyDescent="0.2">
      <c r="A128" s="8"/>
      <c r="B128" s="15"/>
      <c r="C128" s="8"/>
      <c r="D128" s="15"/>
      <c r="E128" s="8"/>
      <c r="F128" s="15"/>
      <c r="G128" s="8"/>
      <c r="H128" s="15"/>
      <c r="I128" s="8"/>
      <c r="J128" s="15"/>
      <c r="L128" s="1"/>
      <c r="N128" s="1"/>
      <c r="P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</row>
    <row r="129" spans="1:48" s="2" customFormat="1" x14ac:dyDescent="0.2">
      <c r="A129" s="8"/>
      <c r="B129" s="15"/>
      <c r="C129" s="8"/>
      <c r="D129" s="15"/>
      <c r="E129" s="8"/>
      <c r="F129" s="15"/>
      <c r="G129" s="8"/>
      <c r="H129" s="15"/>
      <c r="I129" s="8"/>
      <c r="J129" s="15"/>
      <c r="L129" s="1"/>
      <c r="N129" s="1"/>
      <c r="P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</row>
    <row r="130" spans="1:48" s="2" customFormat="1" x14ac:dyDescent="0.2">
      <c r="A130" s="8"/>
      <c r="B130" s="15"/>
      <c r="C130" s="8"/>
      <c r="D130" s="15"/>
      <c r="E130" s="8"/>
      <c r="F130" s="15"/>
      <c r="G130" s="8"/>
      <c r="H130" s="15"/>
      <c r="I130" s="8"/>
      <c r="J130" s="15"/>
      <c r="L130" s="1"/>
      <c r="N130" s="1"/>
      <c r="P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</row>
    <row r="131" spans="1:48" s="2" customFormat="1" x14ac:dyDescent="0.2">
      <c r="A131" s="8"/>
      <c r="B131" s="15"/>
      <c r="C131" s="8"/>
      <c r="D131" s="15"/>
      <c r="E131" s="8"/>
      <c r="F131" s="15"/>
      <c r="G131" s="8"/>
      <c r="H131" s="15"/>
      <c r="I131" s="8"/>
      <c r="J131" s="15"/>
      <c r="L131" s="1"/>
      <c r="N131" s="1"/>
      <c r="P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</row>
    <row r="132" spans="1:48" s="2" customFormat="1" x14ac:dyDescent="0.2">
      <c r="A132" s="8"/>
      <c r="B132" s="15"/>
      <c r="C132" s="8"/>
      <c r="D132" s="15"/>
      <c r="E132" s="8"/>
      <c r="F132" s="15"/>
      <c r="G132" s="8"/>
      <c r="H132" s="15"/>
      <c r="I132" s="8"/>
      <c r="J132" s="15"/>
      <c r="L132" s="1"/>
      <c r="N132" s="1"/>
      <c r="P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</row>
    <row r="133" spans="1:48" s="2" customFormat="1" x14ac:dyDescent="0.2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L133" s="1"/>
      <c r="N133" s="1"/>
      <c r="P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</row>
    <row r="134" spans="1:48" s="2" customFormat="1" x14ac:dyDescent="0.2">
      <c r="A134" s="8"/>
      <c r="B134" s="7"/>
      <c r="C134" s="8"/>
      <c r="D134" s="7"/>
      <c r="E134" s="8"/>
      <c r="F134" s="7"/>
      <c r="G134" s="8"/>
      <c r="H134" s="7"/>
      <c r="I134" s="8"/>
      <c r="J134" s="7"/>
      <c r="L134" s="1"/>
      <c r="N134" s="1"/>
      <c r="P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s="2" customFormat="1" x14ac:dyDescent="0.2">
      <c r="A135" s="8"/>
      <c r="B135" s="7"/>
      <c r="C135" s="8"/>
      <c r="D135" s="7"/>
      <c r="E135" s="8"/>
      <c r="F135" s="7"/>
      <c r="G135" s="8"/>
      <c r="H135" s="7"/>
      <c r="I135" s="8"/>
      <c r="J135" s="7"/>
      <c r="L135" s="1"/>
      <c r="N135" s="1"/>
      <c r="P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</row>
    <row r="136" spans="1:48" s="2" customFormat="1" x14ac:dyDescent="0.2">
      <c r="A136" s="8"/>
      <c r="B136" s="7"/>
      <c r="C136" s="8"/>
      <c r="D136" s="7"/>
      <c r="E136" s="8"/>
      <c r="F136" s="7"/>
      <c r="G136" s="8"/>
      <c r="H136" s="7"/>
      <c r="I136" s="8"/>
      <c r="J136" s="7"/>
      <c r="L136" s="1"/>
      <c r="N136" s="1"/>
      <c r="P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</row>
    <row r="137" spans="1:48" s="2" customFormat="1" x14ac:dyDescent="0.2">
      <c r="A137" s="8"/>
      <c r="B137" s="7"/>
      <c r="C137" s="8"/>
      <c r="D137" s="7"/>
      <c r="E137" s="8"/>
      <c r="F137" s="7"/>
      <c r="G137" s="8"/>
      <c r="H137" s="7"/>
      <c r="I137" s="8"/>
      <c r="J137" s="7"/>
      <c r="L137" s="1"/>
      <c r="N137" s="1"/>
      <c r="P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</row>
    <row r="138" spans="1:48" s="2" customFormat="1" x14ac:dyDescent="0.2">
      <c r="A138" s="8"/>
      <c r="B138" s="7"/>
      <c r="C138" s="8"/>
      <c r="D138" s="7"/>
      <c r="E138" s="8"/>
      <c r="F138" s="7"/>
      <c r="G138" s="8"/>
      <c r="H138" s="7"/>
      <c r="I138" s="8"/>
      <c r="J138" s="7"/>
      <c r="L138" s="1"/>
      <c r="N138" s="1"/>
      <c r="P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</row>
    <row r="139" spans="1:48" s="2" customFormat="1" x14ac:dyDescent="0.2">
      <c r="A139" s="8"/>
      <c r="B139" s="7"/>
      <c r="C139" s="8"/>
      <c r="D139" s="7"/>
      <c r="E139" s="8"/>
      <c r="F139" s="7"/>
      <c r="G139" s="8"/>
      <c r="H139" s="7"/>
      <c r="I139" s="8"/>
      <c r="J139" s="7"/>
      <c r="L139" s="1"/>
      <c r="N139" s="1"/>
      <c r="P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</row>
    <row r="140" spans="1:48" s="2" customFormat="1" x14ac:dyDescent="0.2">
      <c r="A140" s="8"/>
      <c r="B140" s="7"/>
      <c r="C140" s="8"/>
      <c r="D140" s="7"/>
      <c r="E140" s="8"/>
      <c r="F140" s="7"/>
      <c r="G140" s="8"/>
      <c r="H140" s="7"/>
      <c r="I140" s="8"/>
      <c r="J140" s="7"/>
      <c r="L140" s="1"/>
      <c r="N140" s="1"/>
      <c r="P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</row>
    <row r="141" spans="1:48" s="2" customFormat="1" x14ac:dyDescent="0.2">
      <c r="A141" s="8"/>
      <c r="B141" s="7"/>
      <c r="C141" s="8"/>
      <c r="D141" s="7"/>
      <c r="E141" s="8"/>
      <c r="F141" s="7"/>
      <c r="G141" s="8"/>
      <c r="H141" s="7"/>
      <c r="I141" s="8"/>
      <c r="J141" s="7"/>
      <c r="L141" s="1"/>
      <c r="N141" s="1"/>
      <c r="P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</row>
    <row r="142" spans="1:48" s="2" customFormat="1" ht="26.25" customHeight="1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L142" s="1"/>
      <c r="N142" s="1"/>
      <c r="P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</row>
    <row r="143" spans="1:48" s="2" customFormat="1" x14ac:dyDescent="0.2">
      <c r="A143" s="8"/>
      <c r="B143" s="7"/>
      <c r="C143" s="8"/>
      <c r="D143" s="7"/>
      <c r="E143" s="8"/>
      <c r="F143" s="7"/>
      <c r="G143" s="8"/>
      <c r="H143" s="7"/>
      <c r="I143" s="8"/>
      <c r="J143" s="7"/>
      <c r="L143" s="1"/>
      <c r="N143" s="1"/>
      <c r="P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</row>
    <row r="144" spans="1:48" s="2" customFormat="1" x14ac:dyDescent="0.2">
      <c r="A144" s="8"/>
      <c r="B144" s="7"/>
      <c r="C144" s="8"/>
      <c r="D144" s="7"/>
      <c r="E144" s="8"/>
      <c r="F144" s="7"/>
      <c r="G144" s="8"/>
      <c r="H144" s="7"/>
      <c r="I144" s="8"/>
      <c r="J144" s="7"/>
      <c r="L144" s="1"/>
      <c r="N144" s="1"/>
      <c r="P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</row>
    <row r="145" spans="1:48" s="2" customFormat="1" x14ac:dyDescent="0.2">
      <c r="A145" s="8"/>
      <c r="B145" s="7"/>
      <c r="C145" s="8"/>
      <c r="D145" s="7"/>
      <c r="E145" s="8"/>
      <c r="F145" s="7"/>
      <c r="G145" s="8"/>
      <c r="H145" s="7"/>
      <c r="I145" s="8"/>
      <c r="J145" s="7"/>
      <c r="L145" s="1"/>
      <c r="N145" s="1"/>
      <c r="P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</row>
    <row r="146" spans="1:48" s="2" customFormat="1" x14ac:dyDescent="0.2">
      <c r="A146" s="8"/>
      <c r="B146" s="7"/>
      <c r="C146" s="8"/>
      <c r="D146" s="7"/>
      <c r="E146" s="8"/>
      <c r="F146" s="7"/>
      <c r="G146" s="8"/>
      <c r="H146" s="7"/>
      <c r="I146" s="8"/>
      <c r="J146" s="7"/>
      <c r="L146" s="1"/>
      <c r="N146" s="1"/>
      <c r="P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</row>
    <row r="147" spans="1:48" s="2" customFormat="1" x14ac:dyDescent="0.2">
      <c r="A147" s="8"/>
      <c r="B147" s="7"/>
      <c r="C147" s="8"/>
      <c r="D147" s="7"/>
      <c r="E147" s="8"/>
      <c r="F147" s="7"/>
      <c r="G147" s="8"/>
      <c r="H147" s="7"/>
      <c r="I147" s="8"/>
      <c r="J147" s="7"/>
      <c r="L147" s="1"/>
      <c r="N147" s="1"/>
      <c r="P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</row>
    <row r="148" spans="1:48" s="2" customFormat="1" x14ac:dyDescent="0.2">
      <c r="A148" s="8"/>
      <c r="B148" s="7"/>
      <c r="C148" s="8"/>
      <c r="D148" s="7"/>
      <c r="E148" s="8"/>
      <c r="F148" s="7"/>
      <c r="G148" s="8"/>
      <c r="H148" s="7"/>
      <c r="I148" s="8"/>
      <c r="J148" s="7"/>
      <c r="L148" s="1"/>
      <c r="N148" s="1"/>
      <c r="P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s="2" customFormat="1" x14ac:dyDescent="0.2">
      <c r="A149" s="8"/>
      <c r="B149" s="7"/>
      <c r="C149" s="8"/>
      <c r="D149" s="7"/>
      <c r="E149" s="8"/>
      <c r="F149" s="7"/>
      <c r="G149" s="8"/>
      <c r="H149" s="7"/>
      <c r="I149" s="8"/>
      <c r="J149" s="7"/>
      <c r="L149" s="1"/>
      <c r="N149" s="1"/>
      <c r="P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</row>
    <row r="150" spans="1:48" s="2" customFormat="1" x14ac:dyDescent="0.2">
      <c r="A150" s="8"/>
      <c r="B150" s="7"/>
      <c r="C150" s="8"/>
      <c r="D150" s="7"/>
      <c r="E150" s="8"/>
      <c r="F150" s="7"/>
      <c r="G150" s="8"/>
      <c r="H150" s="7"/>
      <c r="I150" s="8"/>
      <c r="J150" s="7"/>
      <c r="L150" s="1"/>
      <c r="N150" s="1"/>
      <c r="P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</row>
    <row r="151" spans="1:48" s="2" customFormat="1" ht="27.75" customHeight="1" x14ac:dyDescent="0.2">
      <c r="A151" s="13"/>
      <c r="B151" s="20"/>
      <c r="C151" s="20"/>
      <c r="D151" s="20"/>
      <c r="E151" s="20"/>
      <c r="F151" s="20"/>
      <c r="G151" s="20"/>
      <c r="H151" s="20"/>
      <c r="I151" s="20"/>
      <c r="J151" s="20"/>
      <c r="L151" s="1"/>
      <c r="N151" s="1"/>
      <c r="P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</row>
    <row r="152" spans="1:48" s="2" customFormat="1" x14ac:dyDescent="0.2">
      <c r="A152" s="8"/>
      <c r="B152" s="7"/>
      <c r="C152" s="8"/>
      <c r="D152" s="7"/>
      <c r="E152" s="8"/>
      <c r="F152" s="7"/>
      <c r="G152" s="8"/>
      <c r="H152" s="7"/>
      <c r="I152" s="8"/>
      <c r="J152" s="7"/>
      <c r="L152" s="1"/>
      <c r="N152" s="1"/>
      <c r="P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</row>
    <row r="153" spans="1:48" s="2" customFormat="1" x14ac:dyDescent="0.2">
      <c r="A153" s="8"/>
      <c r="B153" s="7"/>
      <c r="C153" s="8"/>
      <c r="D153" s="7"/>
      <c r="E153" s="8"/>
      <c r="F153" s="7"/>
      <c r="G153" s="8"/>
      <c r="H153" s="7"/>
      <c r="I153" s="8"/>
      <c r="J153" s="7"/>
      <c r="L153" s="1"/>
      <c r="N153" s="1"/>
      <c r="P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</row>
    <row r="154" spans="1:48" s="2" customFormat="1" x14ac:dyDescent="0.2">
      <c r="A154" s="8"/>
      <c r="B154" s="7"/>
      <c r="C154" s="8"/>
      <c r="D154" s="7"/>
      <c r="E154" s="8"/>
      <c r="F154" s="7"/>
      <c r="G154" s="8"/>
      <c r="H154" s="7"/>
      <c r="I154" s="8"/>
      <c r="J154" s="7"/>
      <c r="L154" s="1"/>
      <c r="N154" s="1"/>
      <c r="P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</row>
    <row r="155" spans="1:48" s="2" customFormat="1" x14ac:dyDescent="0.2">
      <c r="A155" s="8"/>
      <c r="B155" s="7"/>
      <c r="C155" s="8"/>
      <c r="D155" s="7"/>
      <c r="E155" s="8"/>
      <c r="F155" s="7"/>
      <c r="G155" s="8"/>
      <c r="H155" s="7"/>
      <c r="I155" s="8"/>
      <c r="J155" s="7"/>
      <c r="L155" s="1"/>
      <c r="N155" s="1"/>
      <c r="P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</row>
    <row r="156" spans="1:48" s="2" customFormat="1" x14ac:dyDescent="0.2">
      <c r="A156" s="8"/>
      <c r="B156" s="7"/>
      <c r="C156" s="8"/>
      <c r="D156" s="7"/>
      <c r="E156" s="8"/>
      <c r="F156" s="7"/>
      <c r="G156" s="8"/>
      <c r="H156" s="7"/>
      <c r="I156" s="8"/>
      <c r="J156" s="7"/>
      <c r="L156" s="1"/>
      <c r="N156" s="1"/>
      <c r="P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</row>
    <row r="157" spans="1:48" s="2" customFormat="1" x14ac:dyDescent="0.2">
      <c r="A157" s="8"/>
      <c r="B157" s="7"/>
      <c r="C157" s="8"/>
      <c r="D157" s="7"/>
      <c r="E157" s="8"/>
      <c r="F157" s="7"/>
      <c r="G157" s="8"/>
      <c r="H157" s="7"/>
      <c r="I157" s="8"/>
      <c r="J157" s="7"/>
      <c r="L157" s="1"/>
      <c r="N157" s="1"/>
      <c r="P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</row>
    <row r="158" spans="1:48" s="2" customFormat="1" x14ac:dyDescent="0.2">
      <c r="A158" s="8"/>
      <c r="B158" s="7"/>
      <c r="C158" s="8"/>
      <c r="D158" s="7"/>
      <c r="E158" s="8"/>
      <c r="F158" s="7"/>
      <c r="G158" s="8"/>
      <c r="H158" s="7"/>
      <c r="I158" s="8"/>
      <c r="J158" s="7"/>
      <c r="L158" s="1"/>
      <c r="N158" s="1"/>
      <c r="P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</row>
    <row r="159" spans="1:48" s="2" customFormat="1" x14ac:dyDescent="0.2">
      <c r="A159" s="8"/>
      <c r="B159" s="7"/>
      <c r="C159" s="8"/>
      <c r="D159" s="7"/>
      <c r="E159" s="8"/>
      <c r="F159" s="7"/>
      <c r="G159" s="8"/>
      <c r="H159" s="7"/>
      <c r="I159" s="8"/>
      <c r="J159" s="7"/>
      <c r="L159" s="1"/>
      <c r="N159" s="1"/>
      <c r="P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</row>
    <row r="160" spans="1:48" s="2" customFormat="1" x14ac:dyDescent="0.2">
      <c r="A160" s="6"/>
      <c r="B160" s="5"/>
      <c r="C160" s="5"/>
      <c r="D160" s="5"/>
      <c r="E160" s="5"/>
      <c r="F160" s="5"/>
      <c r="G160" s="5"/>
      <c r="H160" s="5"/>
      <c r="I160" s="5"/>
      <c r="J160" s="5"/>
      <c r="L160" s="1"/>
      <c r="N160" s="1"/>
      <c r="P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 s="2" customFormat="1" x14ac:dyDescent="0.2">
      <c r="A161" s="4"/>
      <c r="B161" s="3"/>
      <c r="C161" s="3"/>
      <c r="D161" s="3"/>
      <c r="E161" s="3"/>
      <c r="F161" s="3"/>
      <c r="G161" s="3"/>
      <c r="H161" s="3"/>
      <c r="I161" s="3"/>
      <c r="J161" s="3"/>
      <c r="L161" s="1"/>
      <c r="N161" s="1"/>
      <c r="P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</row>
    <row r="165" spans="1:48" s="2" customFormat="1" x14ac:dyDescent="0.2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L165" s="1"/>
      <c r="N165" s="1"/>
      <c r="P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</row>
    <row r="166" spans="1:48" s="2" customFormat="1" x14ac:dyDescent="0.2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L166" s="1"/>
      <c r="N166" s="1"/>
      <c r="P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</row>
    <row r="167" spans="1:48" s="2" customFormat="1" x14ac:dyDescent="0.2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L167" s="1"/>
      <c r="N167" s="1"/>
      <c r="P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</row>
    <row r="168" spans="1:48" s="2" customFormat="1" x14ac:dyDescent="0.2">
      <c r="A168" s="8"/>
      <c r="B168" s="15"/>
      <c r="C168" s="8"/>
      <c r="D168" s="15"/>
      <c r="E168" s="8"/>
      <c r="F168" s="15"/>
      <c r="G168" s="8"/>
      <c r="H168" s="15"/>
      <c r="I168" s="8"/>
      <c r="J168" s="15"/>
      <c r="L168" s="1"/>
      <c r="N168" s="1"/>
      <c r="P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</row>
    <row r="169" spans="1:48" s="2" customFormat="1" x14ac:dyDescent="0.2">
      <c r="A169" s="8"/>
      <c r="B169" s="15"/>
      <c r="C169" s="8"/>
      <c r="D169" s="15"/>
      <c r="E169" s="8"/>
      <c r="F169" s="15"/>
      <c r="G169" s="8"/>
      <c r="H169" s="15"/>
      <c r="I169" s="8"/>
      <c r="J169" s="15"/>
      <c r="L169" s="1"/>
      <c r="N169" s="1"/>
      <c r="P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</row>
    <row r="170" spans="1:48" s="2" customFormat="1" x14ac:dyDescent="0.2">
      <c r="A170" s="8"/>
      <c r="B170" s="15"/>
      <c r="C170" s="8"/>
      <c r="D170" s="15"/>
      <c r="E170" s="8"/>
      <c r="F170" s="15"/>
      <c r="G170" s="8"/>
      <c r="H170" s="15"/>
      <c r="I170" s="8"/>
      <c r="J170" s="15"/>
      <c r="L170" s="1"/>
      <c r="N170" s="1"/>
      <c r="P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</row>
    <row r="171" spans="1:48" s="2" customFormat="1" x14ac:dyDescent="0.2">
      <c r="A171" s="8"/>
      <c r="B171" s="15"/>
      <c r="C171" s="8"/>
      <c r="D171" s="15"/>
      <c r="E171" s="8"/>
      <c r="F171" s="15"/>
      <c r="G171" s="8"/>
      <c r="H171" s="15"/>
      <c r="I171" s="8"/>
      <c r="J171" s="15"/>
      <c r="L171" s="1"/>
      <c r="N171" s="1"/>
      <c r="P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</row>
    <row r="172" spans="1:48" s="2" customFormat="1" x14ac:dyDescent="0.2">
      <c r="A172" s="8"/>
      <c r="B172" s="15"/>
      <c r="C172" s="8"/>
      <c r="D172" s="15"/>
      <c r="E172" s="8"/>
      <c r="F172" s="15"/>
      <c r="G172" s="8"/>
      <c r="H172" s="15"/>
      <c r="I172" s="8"/>
      <c r="J172" s="15"/>
      <c r="L172" s="1"/>
      <c r="N172" s="1"/>
      <c r="P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s="2" customFormat="1" x14ac:dyDescent="0.2">
      <c r="A173" s="8"/>
      <c r="B173" s="15"/>
      <c r="C173" s="8"/>
      <c r="D173" s="15"/>
      <c r="E173" s="8"/>
      <c r="F173" s="15"/>
      <c r="G173" s="8"/>
      <c r="H173" s="15"/>
      <c r="I173" s="8"/>
      <c r="J173" s="15"/>
      <c r="L173" s="1"/>
      <c r="N173" s="1"/>
      <c r="P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</row>
    <row r="174" spans="1:48" s="2" customFormat="1" x14ac:dyDescent="0.2">
      <c r="A174" s="8"/>
      <c r="B174" s="15"/>
      <c r="C174" s="8"/>
      <c r="D174" s="15"/>
      <c r="E174" s="8"/>
      <c r="F174" s="15"/>
      <c r="G174" s="8"/>
      <c r="H174" s="15"/>
      <c r="I174" s="8"/>
      <c r="J174" s="15"/>
      <c r="L174" s="1"/>
      <c r="N174" s="1"/>
      <c r="P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</row>
    <row r="175" spans="1:48" s="2" customFormat="1" x14ac:dyDescent="0.2">
      <c r="A175" s="8"/>
      <c r="B175" s="15"/>
      <c r="C175" s="8"/>
      <c r="D175" s="15"/>
      <c r="E175" s="8"/>
      <c r="F175" s="15"/>
      <c r="G175" s="8"/>
      <c r="H175" s="15"/>
      <c r="I175" s="8"/>
      <c r="J175" s="15"/>
      <c r="L175" s="1"/>
      <c r="N175" s="1"/>
      <c r="P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</row>
    <row r="176" spans="1:48" s="2" customFormat="1" x14ac:dyDescent="0.2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L176" s="1"/>
      <c r="N176" s="1"/>
      <c r="P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</row>
    <row r="177" spans="1:48" s="2" customFormat="1" x14ac:dyDescent="0.2">
      <c r="A177" s="8"/>
      <c r="B177" s="15"/>
      <c r="C177" s="8"/>
      <c r="D177" s="15"/>
      <c r="E177" s="8"/>
      <c r="F177" s="15"/>
      <c r="G177" s="8"/>
      <c r="H177" s="15"/>
      <c r="I177" s="8"/>
      <c r="J177" s="15"/>
      <c r="L177" s="1"/>
      <c r="N177" s="1"/>
      <c r="P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</row>
    <row r="178" spans="1:48" s="2" customFormat="1" x14ac:dyDescent="0.2">
      <c r="A178" s="8"/>
      <c r="B178" s="15"/>
      <c r="C178" s="8"/>
      <c r="D178" s="15"/>
      <c r="E178" s="8"/>
      <c r="F178" s="15"/>
      <c r="G178" s="8"/>
      <c r="H178" s="15"/>
      <c r="I178" s="8"/>
      <c r="J178" s="15"/>
      <c r="L178" s="1"/>
      <c r="N178" s="1"/>
      <c r="P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</row>
    <row r="179" spans="1:48" s="2" customFormat="1" x14ac:dyDescent="0.2">
      <c r="A179" s="8"/>
      <c r="B179" s="15"/>
      <c r="C179" s="8"/>
      <c r="D179" s="15"/>
      <c r="E179" s="8"/>
      <c r="F179" s="15"/>
      <c r="G179" s="8"/>
      <c r="H179" s="15"/>
      <c r="I179" s="8"/>
      <c r="J179" s="15"/>
      <c r="L179" s="1"/>
      <c r="N179" s="1"/>
      <c r="P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</row>
    <row r="180" spans="1:48" s="2" customFormat="1" x14ac:dyDescent="0.2">
      <c r="A180" s="8"/>
      <c r="B180" s="15"/>
      <c r="C180" s="8"/>
      <c r="D180" s="15"/>
      <c r="E180" s="8"/>
      <c r="F180" s="15"/>
      <c r="G180" s="8"/>
      <c r="H180" s="15"/>
      <c r="I180" s="8"/>
      <c r="J180" s="15"/>
      <c r="L180" s="1"/>
      <c r="N180" s="1"/>
      <c r="P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</row>
    <row r="181" spans="1:48" s="2" customFormat="1" x14ac:dyDescent="0.2">
      <c r="A181" s="8"/>
      <c r="B181" s="15"/>
      <c r="C181" s="8"/>
      <c r="D181" s="15"/>
      <c r="E181" s="8"/>
      <c r="F181" s="15"/>
      <c r="G181" s="8"/>
      <c r="H181" s="15"/>
      <c r="I181" s="8"/>
      <c r="J181" s="15"/>
      <c r="L181" s="1"/>
      <c r="N181" s="1"/>
      <c r="P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</row>
    <row r="182" spans="1:48" s="2" customFormat="1" x14ac:dyDescent="0.2">
      <c r="A182" s="8"/>
      <c r="B182" s="15"/>
      <c r="C182" s="8"/>
      <c r="D182" s="15"/>
      <c r="E182" s="8"/>
      <c r="F182" s="15"/>
      <c r="G182" s="8"/>
      <c r="H182" s="15"/>
      <c r="I182" s="8"/>
      <c r="J182" s="15"/>
      <c r="L182" s="1"/>
      <c r="N182" s="1"/>
      <c r="P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</row>
    <row r="183" spans="1:48" s="2" customFormat="1" x14ac:dyDescent="0.2">
      <c r="A183" s="8"/>
      <c r="B183" s="15"/>
      <c r="C183" s="8"/>
      <c r="D183" s="15"/>
      <c r="E183" s="8"/>
      <c r="F183" s="15"/>
      <c r="G183" s="8"/>
      <c r="H183" s="15"/>
      <c r="I183" s="8"/>
      <c r="J183" s="15"/>
      <c r="L183" s="1"/>
      <c r="N183" s="1"/>
      <c r="P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</row>
    <row r="184" spans="1:48" s="2" customFormat="1" x14ac:dyDescent="0.2">
      <c r="A184" s="8"/>
      <c r="B184" s="15"/>
      <c r="C184" s="8"/>
      <c r="D184" s="15"/>
      <c r="E184" s="8"/>
      <c r="F184" s="15"/>
      <c r="G184" s="8"/>
      <c r="H184" s="15"/>
      <c r="I184" s="8"/>
      <c r="J184" s="15"/>
      <c r="L184" s="1"/>
      <c r="N184" s="1"/>
      <c r="P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</row>
    <row r="185" spans="1:48" s="2" customFormat="1" x14ac:dyDescent="0.2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L185" s="1"/>
      <c r="N185" s="1"/>
      <c r="P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</row>
    <row r="186" spans="1:48" s="2" customFormat="1" x14ac:dyDescent="0.2">
      <c r="A186" s="8"/>
      <c r="B186" s="7"/>
      <c r="C186" s="8"/>
      <c r="D186" s="7"/>
      <c r="E186" s="8"/>
      <c r="F186" s="7"/>
      <c r="G186" s="8"/>
      <c r="H186" s="7"/>
      <c r="I186" s="8"/>
      <c r="J186" s="7"/>
      <c r="L186" s="1"/>
      <c r="N186" s="1"/>
      <c r="P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</row>
    <row r="187" spans="1:48" s="2" customFormat="1" x14ac:dyDescent="0.2">
      <c r="A187" s="8"/>
      <c r="B187" s="7"/>
      <c r="C187" s="8"/>
      <c r="D187" s="7"/>
      <c r="E187" s="8"/>
      <c r="F187" s="7"/>
      <c r="G187" s="8"/>
      <c r="H187" s="7"/>
      <c r="I187" s="8"/>
      <c r="J187" s="7"/>
      <c r="L187" s="1"/>
      <c r="N187" s="1"/>
      <c r="P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</row>
    <row r="188" spans="1:48" s="2" customFormat="1" x14ac:dyDescent="0.2">
      <c r="A188" s="8"/>
      <c r="B188" s="7"/>
      <c r="C188" s="8"/>
      <c r="D188" s="7"/>
      <c r="E188" s="8"/>
      <c r="F188" s="7"/>
      <c r="G188" s="8"/>
      <c r="H188" s="7"/>
      <c r="I188" s="8"/>
      <c r="J188" s="7"/>
      <c r="L188" s="1"/>
      <c r="N188" s="1"/>
      <c r="P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</row>
    <row r="189" spans="1:48" s="2" customFormat="1" x14ac:dyDescent="0.2">
      <c r="A189" s="8"/>
      <c r="B189" s="7"/>
      <c r="C189" s="8"/>
      <c r="D189" s="7"/>
      <c r="E189" s="8"/>
      <c r="F189" s="7"/>
      <c r="G189" s="8"/>
      <c r="H189" s="7"/>
      <c r="I189" s="8"/>
      <c r="J189" s="7"/>
      <c r="L189" s="1"/>
      <c r="N189" s="1"/>
      <c r="P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</row>
    <row r="190" spans="1:48" s="2" customFormat="1" x14ac:dyDescent="0.2">
      <c r="A190" s="8"/>
      <c r="B190" s="7"/>
      <c r="C190" s="8"/>
      <c r="D190" s="7"/>
      <c r="E190" s="8"/>
      <c r="F190" s="7"/>
      <c r="G190" s="8"/>
      <c r="H190" s="7"/>
      <c r="I190" s="8"/>
      <c r="J190" s="7"/>
      <c r="L190" s="1"/>
      <c r="N190" s="1"/>
      <c r="P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</row>
    <row r="191" spans="1:48" s="2" customFormat="1" x14ac:dyDescent="0.2">
      <c r="A191" s="8"/>
      <c r="B191" s="7"/>
      <c r="C191" s="8"/>
      <c r="D191" s="7"/>
      <c r="E191" s="8"/>
      <c r="F191" s="7"/>
      <c r="G191" s="8"/>
      <c r="H191" s="7"/>
      <c r="I191" s="8"/>
      <c r="J191" s="7"/>
      <c r="L191" s="1"/>
      <c r="N191" s="1"/>
      <c r="P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</row>
    <row r="192" spans="1:48" s="2" customFormat="1" x14ac:dyDescent="0.2">
      <c r="A192" s="8"/>
      <c r="B192" s="7"/>
      <c r="C192" s="8"/>
      <c r="D192" s="7"/>
      <c r="E192" s="8"/>
      <c r="F192" s="7"/>
      <c r="G192" s="8"/>
      <c r="H192" s="7"/>
      <c r="I192" s="8"/>
      <c r="J192" s="7"/>
      <c r="L192" s="1"/>
      <c r="N192" s="1"/>
      <c r="P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</row>
    <row r="193" spans="1:48" s="2" customFormat="1" x14ac:dyDescent="0.2">
      <c r="A193" s="8"/>
      <c r="B193" s="7"/>
      <c r="C193" s="8"/>
      <c r="D193" s="7"/>
      <c r="E193" s="8"/>
      <c r="F193" s="7"/>
      <c r="G193" s="8"/>
      <c r="H193" s="7"/>
      <c r="I193" s="8"/>
      <c r="J193" s="7"/>
      <c r="L193" s="1"/>
      <c r="N193" s="1"/>
      <c r="P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</row>
    <row r="194" spans="1:48" s="2" customFormat="1" ht="27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L194" s="1"/>
      <c r="N194" s="1"/>
      <c r="P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</row>
    <row r="195" spans="1:48" s="2" customFormat="1" x14ac:dyDescent="0.2">
      <c r="A195" s="8"/>
      <c r="B195" s="7"/>
      <c r="C195" s="8"/>
      <c r="D195" s="7"/>
      <c r="E195" s="8"/>
      <c r="F195" s="7"/>
      <c r="G195" s="8"/>
      <c r="H195" s="7"/>
      <c r="I195" s="8"/>
      <c r="J195" s="7"/>
      <c r="L195" s="1"/>
      <c r="N195" s="1"/>
      <c r="P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</row>
    <row r="196" spans="1:48" s="2" customFormat="1" x14ac:dyDescent="0.2">
      <c r="A196" s="8"/>
      <c r="B196" s="7"/>
      <c r="C196" s="8"/>
      <c r="D196" s="7"/>
      <c r="E196" s="8"/>
      <c r="F196" s="7"/>
      <c r="G196" s="8"/>
      <c r="H196" s="7"/>
      <c r="I196" s="8"/>
      <c r="J196" s="7"/>
      <c r="L196" s="1"/>
      <c r="N196" s="1"/>
      <c r="P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s="2" customFormat="1" x14ac:dyDescent="0.2">
      <c r="A197" s="8"/>
      <c r="B197" s="7"/>
      <c r="C197" s="8"/>
      <c r="D197" s="7"/>
      <c r="E197" s="8"/>
      <c r="F197" s="7"/>
      <c r="G197" s="8"/>
      <c r="H197" s="7"/>
      <c r="I197" s="8"/>
      <c r="J197" s="7"/>
      <c r="L197" s="1"/>
      <c r="N197" s="1"/>
      <c r="P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</row>
    <row r="198" spans="1:48" s="2" customFormat="1" x14ac:dyDescent="0.2">
      <c r="A198" s="8"/>
      <c r="B198" s="7"/>
      <c r="C198" s="8"/>
      <c r="D198" s="7"/>
      <c r="E198" s="8"/>
      <c r="F198" s="7"/>
      <c r="G198" s="8"/>
      <c r="H198" s="7"/>
      <c r="I198" s="8"/>
      <c r="J198" s="7"/>
      <c r="L198" s="1"/>
      <c r="N198" s="1"/>
      <c r="P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</row>
    <row r="199" spans="1:48" s="2" customFormat="1" x14ac:dyDescent="0.2">
      <c r="A199" s="8"/>
      <c r="B199" s="7"/>
      <c r="C199" s="8"/>
      <c r="D199" s="7"/>
      <c r="E199" s="8"/>
      <c r="F199" s="7"/>
      <c r="G199" s="8"/>
      <c r="H199" s="7"/>
      <c r="I199" s="8"/>
      <c r="J199" s="7"/>
      <c r="L199" s="1"/>
      <c r="N199" s="1"/>
      <c r="P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</row>
    <row r="200" spans="1:48" s="2" customFormat="1" x14ac:dyDescent="0.2">
      <c r="A200" s="8"/>
      <c r="B200" s="7"/>
      <c r="C200" s="8"/>
      <c r="D200" s="7"/>
      <c r="E200" s="8"/>
      <c r="F200" s="7"/>
      <c r="G200" s="8"/>
      <c r="H200" s="7"/>
      <c r="I200" s="8"/>
      <c r="J200" s="7"/>
      <c r="L200" s="1"/>
      <c r="N200" s="1"/>
      <c r="P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</row>
    <row r="201" spans="1:48" s="2" customFormat="1" x14ac:dyDescent="0.2">
      <c r="A201" s="8"/>
      <c r="B201" s="7"/>
      <c r="C201" s="8"/>
      <c r="D201" s="7"/>
      <c r="E201" s="8"/>
      <c r="F201" s="7"/>
      <c r="G201" s="8"/>
      <c r="H201" s="7"/>
      <c r="I201" s="8"/>
      <c r="J201" s="7"/>
      <c r="L201" s="1"/>
      <c r="N201" s="1"/>
      <c r="P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</row>
    <row r="202" spans="1:48" s="2" customFormat="1" x14ac:dyDescent="0.2">
      <c r="A202" s="8"/>
      <c r="B202" s="7"/>
      <c r="C202" s="8"/>
      <c r="D202" s="7"/>
      <c r="E202" s="8"/>
      <c r="F202" s="7"/>
      <c r="G202" s="8"/>
      <c r="H202" s="7"/>
      <c r="I202" s="8"/>
      <c r="J202" s="7"/>
      <c r="L202" s="1"/>
      <c r="N202" s="1"/>
      <c r="P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</row>
    <row r="203" spans="1:48" s="2" customFormat="1" ht="24" customHeight="1" x14ac:dyDescent="0.2">
      <c r="A203" s="13"/>
      <c r="B203" s="20"/>
      <c r="C203" s="20"/>
      <c r="D203" s="20"/>
      <c r="E203" s="20"/>
      <c r="F203" s="20"/>
      <c r="G203" s="20"/>
      <c r="H203" s="20"/>
      <c r="I203" s="20"/>
      <c r="J203" s="20"/>
      <c r="L203" s="1"/>
      <c r="N203" s="1"/>
      <c r="P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</row>
    <row r="204" spans="1:48" s="2" customFormat="1" x14ac:dyDescent="0.2">
      <c r="A204" s="8"/>
      <c r="B204" s="7"/>
      <c r="C204" s="8"/>
      <c r="D204" s="7"/>
      <c r="E204" s="8"/>
      <c r="F204" s="7"/>
      <c r="G204" s="8"/>
      <c r="H204" s="7"/>
      <c r="I204" s="8"/>
      <c r="J204" s="7"/>
      <c r="L204" s="1"/>
      <c r="N204" s="1"/>
      <c r="P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</row>
    <row r="205" spans="1:48" s="2" customFormat="1" x14ac:dyDescent="0.2">
      <c r="A205" s="8"/>
      <c r="B205" s="7"/>
      <c r="C205" s="8"/>
      <c r="D205" s="7"/>
      <c r="E205" s="8"/>
      <c r="F205" s="7"/>
      <c r="G205" s="8"/>
      <c r="H205" s="7"/>
      <c r="I205" s="8"/>
      <c r="J205" s="7"/>
      <c r="L205" s="1"/>
      <c r="N205" s="1"/>
      <c r="P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</row>
    <row r="206" spans="1:48" s="2" customFormat="1" x14ac:dyDescent="0.2">
      <c r="A206" s="8"/>
      <c r="B206" s="7"/>
      <c r="C206" s="8"/>
      <c r="D206" s="7"/>
      <c r="E206" s="8"/>
      <c r="F206" s="7"/>
      <c r="G206" s="8"/>
      <c r="H206" s="7"/>
      <c r="I206" s="8"/>
      <c r="J206" s="7"/>
      <c r="L206" s="1"/>
      <c r="N206" s="1"/>
      <c r="P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</row>
    <row r="207" spans="1:48" s="2" customFormat="1" x14ac:dyDescent="0.2">
      <c r="A207" s="8"/>
      <c r="B207" s="7"/>
      <c r="C207" s="8"/>
      <c r="D207" s="7"/>
      <c r="E207" s="8"/>
      <c r="F207" s="7"/>
      <c r="G207" s="8"/>
      <c r="H207" s="7"/>
      <c r="I207" s="8"/>
      <c r="J207" s="7"/>
      <c r="L207" s="1"/>
      <c r="N207" s="1"/>
      <c r="P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</row>
    <row r="208" spans="1:48" s="2" customFormat="1" x14ac:dyDescent="0.2">
      <c r="A208" s="8"/>
      <c r="B208" s="7"/>
      <c r="C208" s="8"/>
      <c r="D208" s="7"/>
      <c r="E208" s="8"/>
      <c r="F208" s="7"/>
      <c r="G208" s="8"/>
      <c r="H208" s="7"/>
      <c r="I208" s="8"/>
      <c r="J208" s="7"/>
      <c r="L208" s="1"/>
      <c r="N208" s="1"/>
      <c r="P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</row>
    <row r="209" spans="1:48" s="2" customFormat="1" x14ac:dyDescent="0.2">
      <c r="A209" s="8"/>
      <c r="B209" s="7"/>
      <c r="C209" s="8"/>
      <c r="D209" s="7"/>
      <c r="E209" s="8"/>
      <c r="F209" s="7"/>
      <c r="G209" s="8"/>
      <c r="H209" s="7"/>
      <c r="I209" s="8"/>
      <c r="J209" s="7"/>
      <c r="L209" s="1"/>
      <c r="N209" s="1"/>
      <c r="P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</row>
    <row r="210" spans="1:48" s="2" customFormat="1" x14ac:dyDescent="0.2">
      <c r="A210" s="8"/>
      <c r="B210" s="7"/>
      <c r="C210" s="8"/>
      <c r="D210" s="7"/>
      <c r="E210" s="8"/>
      <c r="F210" s="7"/>
      <c r="G210" s="8"/>
      <c r="H210" s="7"/>
      <c r="I210" s="8"/>
      <c r="J210" s="7"/>
      <c r="L210" s="1"/>
      <c r="N210" s="1"/>
      <c r="P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</row>
    <row r="211" spans="1:48" s="2" customFormat="1" x14ac:dyDescent="0.2">
      <c r="A211" s="8"/>
      <c r="B211" s="7"/>
      <c r="C211" s="8"/>
      <c r="D211" s="7"/>
      <c r="E211" s="8"/>
      <c r="F211" s="7"/>
      <c r="G211" s="8"/>
      <c r="H211" s="7"/>
      <c r="I211" s="8"/>
      <c r="J211" s="7"/>
      <c r="L211" s="1"/>
      <c r="N211" s="1"/>
      <c r="P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</row>
    <row r="212" spans="1:48" s="2" customFormat="1" x14ac:dyDescent="0.2">
      <c r="A212" s="6"/>
      <c r="B212" s="5"/>
      <c r="C212" s="5"/>
      <c r="D212" s="5"/>
      <c r="E212" s="5"/>
      <c r="F212" s="5"/>
      <c r="G212" s="5"/>
      <c r="H212" s="5"/>
      <c r="I212" s="5"/>
      <c r="J212" s="5"/>
      <c r="L212" s="1"/>
      <c r="N212" s="1"/>
      <c r="P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</row>
    <row r="213" spans="1:48" s="2" customFormat="1" x14ac:dyDescent="0.2">
      <c r="A213" s="4"/>
      <c r="B213" s="3"/>
      <c r="C213" s="3"/>
      <c r="D213" s="3"/>
      <c r="E213" s="3"/>
      <c r="F213" s="3"/>
      <c r="G213" s="3"/>
      <c r="H213" s="3"/>
      <c r="I213" s="3"/>
      <c r="J213" s="3"/>
      <c r="L213" s="1"/>
      <c r="N213" s="1"/>
      <c r="P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</row>
    <row r="216" spans="1:48" s="2" customFormat="1" ht="26.25" customHeight="1" x14ac:dyDescent="0.2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L216" s="1"/>
      <c r="N216" s="1"/>
      <c r="P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</row>
    <row r="217" spans="1:48" s="2" customFormat="1" x14ac:dyDescent="0.2">
      <c r="A217" s="18"/>
      <c r="B217" s="18"/>
      <c r="C217" s="18"/>
      <c r="D217" s="18"/>
      <c r="E217" s="18"/>
      <c r="F217" s="18"/>
      <c r="H217" s="1"/>
      <c r="J217" s="1"/>
      <c r="L217" s="1"/>
      <c r="N217" s="1"/>
      <c r="P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</row>
    <row r="218" spans="1:48" s="2" customFormat="1" x14ac:dyDescent="0.2">
      <c r="A218" s="17"/>
      <c r="B218" s="16"/>
      <c r="C218" s="16"/>
      <c r="D218" s="16"/>
      <c r="E218" s="16"/>
      <c r="F218" s="16"/>
      <c r="H218" s="1"/>
      <c r="J218" s="1"/>
      <c r="L218" s="1"/>
      <c r="N218" s="1"/>
      <c r="P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</row>
    <row r="219" spans="1:48" s="2" customFormat="1" x14ac:dyDescent="0.2">
      <c r="A219" s="8"/>
      <c r="B219" s="15"/>
      <c r="C219" s="8"/>
      <c r="D219" s="15"/>
      <c r="E219" s="8"/>
      <c r="F219" s="15"/>
      <c r="H219" s="1"/>
      <c r="J219" s="1"/>
      <c r="L219" s="1"/>
      <c r="N219" s="1"/>
      <c r="P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</row>
    <row r="220" spans="1:48" s="2" customFormat="1" x14ac:dyDescent="0.2">
      <c r="A220" s="8"/>
      <c r="B220" s="15"/>
      <c r="C220" s="8"/>
      <c r="D220" s="15"/>
      <c r="E220" s="8"/>
      <c r="F220" s="15"/>
      <c r="H220" s="1"/>
      <c r="J220" s="1"/>
      <c r="L220" s="1"/>
      <c r="N220" s="1"/>
      <c r="P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 s="2" customFormat="1" x14ac:dyDescent="0.2">
      <c r="A221" s="8"/>
      <c r="B221" s="15"/>
      <c r="C221" s="8"/>
      <c r="D221" s="15"/>
      <c r="E221" s="8"/>
      <c r="F221" s="15"/>
      <c r="H221" s="1"/>
      <c r="J221" s="1"/>
      <c r="L221" s="1"/>
      <c r="N221" s="1"/>
      <c r="P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</row>
    <row r="222" spans="1:48" s="2" customFormat="1" x14ac:dyDescent="0.2">
      <c r="A222" s="8"/>
      <c r="B222" s="15"/>
      <c r="C222" s="8"/>
      <c r="D222" s="15"/>
      <c r="E222" s="8"/>
      <c r="F222" s="15"/>
      <c r="H222" s="1"/>
      <c r="J222" s="1"/>
      <c r="L222" s="1"/>
      <c r="N222" s="1"/>
      <c r="P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</row>
    <row r="223" spans="1:48" s="2" customFormat="1" x14ac:dyDescent="0.2">
      <c r="A223" s="8"/>
      <c r="B223" s="15"/>
      <c r="C223" s="8"/>
      <c r="D223" s="15"/>
      <c r="E223" s="8"/>
      <c r="F223" s="15"/>
      <c r="H223" s="1"/>
      <c r="J223" s="1"/>
      <c r="L223" s="1"/>
      <c r="N223" s="1"/>
      <c r="P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</row>
    <row r="224" spans="1:48" s="2" customFormat="1" x14ac:dyDescent="0.2">
      <c r="A224" s="8"/>
      <c r="B224" s="15"/>
      <c r="C224" s="8"/>
      <c r="D224" s="15"/>
      <c r="E224" s="8"/>
      <c r="F224" s="15"/>
      <c r="H224" s="1"/>
      <c r="J224" s="1"/>
      <c r="L224" s="1"/>
      <c r="N224" s="1"/>
      <c r="P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</row>
    <row r="225" spans="1:48" s="2" customFormat="1" x14ac:dyDescent="0.2">
      <c r="A225" s="8"/>
      <c r="B225" s="15"/>
      <c r="C225" s="8"/>
      <c r="D225" s="15"/>
      <c r="E225" s="8"/>
      <c r="F225" s="15"/>
      <c r="H225" s="1"/>
      <c r="J225" s="1"/>
      <c r="L225" s="1"/>
      <c r="N225" s="1"/>
      <c r="P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</row>
    <row r="226" spans="1:48" s="2" customFormat="1" x14ac:dyDescent="0.2">
      <c r="A226" s="8"/>
      <c r="B226" s="15"/>
      <c r="C226" s="8"/>
      <c r="D226" s="15"/>
      <c r="E226" s="8"/>
      <c r="F226" s="15"/>
      <c r="H226" s="1"/>
      <c r="J226" s="1"/>
      <c r="L226" s="1"/>
      <c r="N226" s="1"/>
      <c r="P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</row>
    <row r="227" spans="1:48" s="2" customFormat="1" ht="12" customHeight="1" x14ac:dyDescent="0.2">
      <c r="A227" s="14"/>
      <c r="B227" s="14"/>
      <c r="C227" s="14"/>
      <c r="D227" s="14"/>
      <c r="E227" s="14"/>
      <c r="F227" s="14"/>
      <c r="H227" s="1"/>
      <c r="J227" s="1"/>
      <c r="L227" s="1"/>
      <c r="N227" s="1"/>
      <c r="P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</row>
    <row r="228" spans="1:48" s="2" customFormat="1" x14ac:dyDescent="0.2">
      <c r="A228" s="8"/>
      <c r="B228" s="15"/>
      <c r="C228" s="8"/>
      <c r="D228" s="15"/>
      <c r="E228" s="8"/>
      <c r="F228" s="15"/>
      <c r="H228" s="1"/>
      <c r="J228" s="1"/>
      <c r="L228" s="1"/>
      <c r="N228" s="1"/>
      <c r="P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</row>
    <row r="229" spans="1:48" s="2" customFormat="1" x14ac:dyDescent="0.2">
      <c r="A229" s="8"/>
      <c r="B229" s="15"/>
      <c r="C229" s="8"/>
      <c r="D229" s="15"/>
      <c r="E229" s="8"/>
      <c r="F229" s="15"/>
      <c r="H229" s="1"/>
      <c r="J229" s="1"/>
      <c r="L229" s="1"/>
      <c r="N229" s="1"/>
      <c r="P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</row>
    <row r="230" spans="1:48" s="2" customFormat="1" x14ac:dyDescent="0.2">
      <c r="A230" s="8"/>
      <c r="B230" s="15"/>
      <c r="C230" s="8"/>
      <c r="D230" s="15"/>
      <c r="E230" s="8"/>
      <c r="F230" s="15"/>
      <c r="H230" s="1"/>
      <c r="J230" s="1"/>
      <c r="L230" s="1"/>
      <c r="N230" s="1"/>
      <c r="P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</row>
    <row r="231" spans="1:48" s="2" customFormat="1" x14ac:dyDescent="0.2">
      <c r="A231" s="8"/>
      <c r="B231" s="15"/>
      <c r="C231" s="8"/>
      <c r="D231" s="15"/>
      <c r="E231" s="8"/>
      <c r="F231" s="15"/>
      <c r="H231" s="1"/>
      <c r="J231" s="1"/>
      <c r="L231" s="1"/>
      <c r="N231" s="1"/>
      <c r="P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</row>
    <row r="232" spans="1:48" s="2" customFormat="1" x14ac:dyDescent="0.2">
      <c r="A232" s="8"/>
      <c r="B232" s="15"/>
      <c r="C232" s="8"/>
      <c r="D232" s="15"/>
      <c r="E232" s="8"/>
      <c r="F232" s="15"/>
      <c r="H232" s="1"/>
      <c r="J232" s="1"/>
      <c r="L232" s="1"/>
      <c r="N232" s="1"/>
      <c r="P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</row>
    <row r="233" spans="1:48" s="2" customFormat="1" x14ac:dyDescent="0.2">
      <c r="A233" s="8"/>
      <c r="B233" s="15"/>
      <c r="C233" s="8"/>
      <c r="D233" s="15"/>
      <c r="E233" s="8"/>
      <c r="F233" s="15"/>
      <c r="H233" s="1"/>
      <c r="J233" s="1"/>
      <c r="L233" s="1"/>
      <c r="N233" s="1"/>
      <c r="P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</row>
    <row r="234" spans="1:48" s="2" customFormat="1" x14ac:dyDescent="0.2">
      <c r="A234" s="8"/>
      <c r="B234" s="15"/>
      <c r="C234" s="8"/>
      <c r="D234" s="15"/>
      <c r="E234" s="8"/>
      <c r="F234" s="15"/>
      <c r="H234" s="1"/>
      <c r="J234" s="1"/>
      <c r="L234" s="1"/>
      <c r="N234" s="1"/>
      <c r="P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</row>
    <row r="235" spans="1:48" s="2" customFormat="1" x14ac:dyDescent="0.2">
      <c r="A235" s="8"/>
      <c r="B235" s="15"/>
      <c r="C235" s="8"/>
      <c r="D235" s="15"/>
      <c r="E235" s="8"/>
      <c r="F235" s="15"/>
      <c r="H235" s="1"/>
      <c r="J235" s="1"/>
      <c r="L235" s="1"/>
      <c r="N235" s="1"/>
      <c r="P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</row>
    <row r="236" spans="1:48" s="2" customFormat="1" ht="12" customHeight="1" x14ac:dyDescent="0.2">
      <c r="A236" s="14"/>
      <c r="B236" s="14"/>
      <c r="C236" s="14"/>
      <c r="D236" s="14"/>
      <c r="E236" s="14"/>
      <c r="F236" s="14"/>
      <c r="H236" s="1"/>
      <c r="J236" s="1"/>
      <c r="L236" s="1"/>
      <c r="N236" s="1"/>
      <c r="P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</row>
    <row r="237" spans="1:48" s="2" customFormat="1" x14ac:dyDescent="0.2">
      <c r="A237" s="8"/>
      <c r="B237" s="7"/>
      <c r="C237" s="8"/>
      <c r="D237" s="7"/>
      <c r="E237" s="8"/>
      <c r="F237" s="7"/>
      <c r="H237" s="1"/>
      <c r="J237" s="1"/>
      <c r="L237" s="1"/>
      <c r="N237" s="1"/>
      <c r="P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</row>
    <row r="238" spans="1:48" s="2" customFormat="1" x14ac:dyDescent="0.2">
      <c r="A238" s="8"/>
      <c r="B238" s="7"/>
      <c r="C238" s="8"/>
      <c r="D238" s="7"/>
      <c r="E238" s="8"/>
      <c r="F238" s="7"/>
      <c r="H238" s="1"/>
      <c r="J238" s="1"/>
      <c r="L238" s="1"/>
      <c r="N238" s="1"/>
      <c r="P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</row>
    <row r="239" spans="1:48" s="2" customFormat="1" x14ac:dyDescent="0.2">
      <c r="A239" s="8"/>
      <c r="B239" s="7"/>
      <c r="C239" s="8"/>
      <c r="D239" s="7"/>
      <c r="E239" s="8"/>
      <c r="F239" s="7"/>
      <c r="H239" s="1"/>
      <c r="J239" s="1"/>
      <c r="L239" s="1"/>
      <c r="N239" s="1"/>
      <c r="P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</row>
    <row r="240" spans="1:48" s="2" customFormat="1" x14ac:dyDescent="0.2">
      <c r="A240" s="8"/>
      <c r="B240" s="7"/>
      <c r="C240" s="8"/>
      <c r="D240" s="7"/>
      <c r="E240" s="8"/>
      <c r="F240" s="7"/>
      <c r="H240" s="1"/>
      <c r="J240" s="1"/>
      <c r="L240" s="1"/>
      <c r="N240" s="1"/>
      <c r="P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</row>
    <row r="241" spans="1:48" s="2" customFormat="1" x14ac:dyDescent="0.2">
      <c r="A241" s="8"/>
      <c r="B241" s="7"/>
      <c r="C241" s="8"/>
      <c r="D241" s="7"/>
      <c r="E241" s="8"/>
      <c r="F241" s="7"/>
      <c r="H241" s="1"/>
      <c r="J241" s="1"/>
      <c r="L241" s="1"/>
      <c r="N241" s="1"/>
      <c r="P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</row>
    <row r="242" spans="1:48" s="2" customFormat="1" x14ac:dyDescent="0.2">
      <c r="A242" s="8"/>
      <c r="B242" s="7"/>
      <c r="C242" s="8"/>
      <c r="D242" s="7"/>
      <c r="E242" s="8"/>
      <c r="F242" s="7"/>
      <c r="H242" s="1"/>
      <c r="J242" s="1"/>
      <c r="L242" s="1"/>
      <c r="N242" s="1"/>
      <c r="P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</row>
    <row r="243" spans="1:48" s="2" customFormat="1" x14ac:dyDescent="0.2">
      <c r="A243" s="8"/>
      <c r="B243" s="7"/>
      <c r="C243" s="8"/>
      <c r="D243" s="7"/>
      <c r="E243" s="8"/>
      <c r="F243" s="7"/>
      <c r="H243" s="1"/>
      <c r="J243" s="1"/>
      <c r="L243" s="1"/>
      <c r="N243" s="1"/>
      <c r="P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</row>
    <row r="244" spans="1:48" s="2" customFormat="1" x14ac:dyDescent="0.2">
      <c r="A244" s="8"/>
      <c r="B244" s="7"/>
      <c r="C244" s="8"/>
      <c r="D244" s="7"/>
      <c r="E244" s="8"/>
      <c r="F244" s="7"/>
      <c r="H244" s="1"/>
      <c r="J244" s="1"/>
      <c r="L244" s="1"/>
      <c r="N244" s="1"/>
      <c r="P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s="2" customFormat="1" ht="27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L245" s="1"/>
      <c r="N245" s="1"/>
      <c r="P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</row>
    <row r="246" spans="1:48" s="2" customFormat="1" x14ac:dyDescent="0.2">
      <c r="A246" s="8"/>
      <c r="B246" s="7"/>
      <c r="C246" s="8"/>
      <c r="D246" s="7"/>
      <c r="E246" s="8"/>
      <c r="F246" s="7"/>
      <c r="H246" s="1"/>
      <c r="J246" s="1"/>
      <c r="L246" s="1"/>
      <c r="N246" s="1"/>
      <c r="P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</row>
    <row r="247" spans="1:48" s="2" customFormat="1" x14ac:dyDescent="0.2">
      <c r="A247" s="8"/>
      <c r="B247" s="7"/>
      <c r="C247" s="8"/>
      <c r="D247" s="7"/>
      <c r="E247" s="8"/>
      <c r="F247" s="7"/>
      <c r="H247" s="1"/>
      <c r="J247" s="1"/>
      <c r="L247" s="1"/>
      <c r="N247" s="1"/>
      <c r="P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</row>
    <row r="248" spans="1:48" s="2" customFormat="1" x14ac:dyDescent="0.2">
      <c r="A248" s="8"/>
      <c r="B248" s="7"/>
      <c r="C248" s="8"/>
      <c r="D248" s="7"/>
      <c r="E248" s="8"/>
      <c r="F248" s="7"/>
      <c r="H248" s="1"/>
      <c r="J248" s="1"/>
      <c r="L248" s="1"/>
      <c r="N248" s="1"/>
      <c r="P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</row>
    <row r="249" spans="1:48" s="2" customFormat="1" x14ac:dyDescent="0.2">
      <c r="A249" s="8"/>
      <c r="B249" s="7"/>
      <c r="C249" s="8"/>
      <c r="D249" s="7"/>
      <c r="E249" s="8"/>
      <c r="F249" s="7"/>
      <c r="H249" s="1"/>
      <c r="J249" s="1"/>
      <c r="L249" s="1"/>
      <c r="N249" s="1"/>
      <c r="P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</row>
    <row r="250" spans="1:48" s="2" customFormat="1" x14ac:dyDescent="0.2">
      <c r="A250" s="8"/>
      <c r="B250" s="7"/>
      <c r="C250" s="8"/>
      <c r="D250" s="7"/>
      <c r="E250" s="8"/>
      <c r="F250" s="7"/>
      <c r="H250" s="1"/>
      <c r="J250" s="1"/>
      <c r="L250" s="1"/>
      <c r="N250" s="1"/>
      <c r="P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</row>
    <row r="251" spans="1:48" s="2" customFormat="1" x14ac:dyDescent="0.2">
      <c r="A251" s="8"/>
      <c r="B251" s="7"/>
      <c r="C251" s="8"/>
      <c r="D251" s="7"/>
      <c r="E251" s="8"/>
      <c r="F251" s="7"/>
      <c r="H251" s="1"/>
      <c r="J251" s="1"/>
      <c r="L251" s="1"/>
      <c r="N251" s="1"/>
      <c r="P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</row>
    <row r="252" spans="1:48" x14ac:dyDescent="0.2">
      <c r="A252" s="8"/>
      <c r="B252" s="7"/>
      <c r="C252" s="8"/>
      <c r="D252" s="7"/>
      <c r="E252" s="8"/>
      <c r="F252" s="7"/>
    </row>
    <row r="253" spans="1:48" x14ac:dyDescent="0.2">
      <c r="A253" s="8"/>
      <c r="B253" s="7"/>
      <c r="C253" s="8"/>
      <c r="D253" s="7"/>
      <c r="E253" s="8"/>
      <c r="F253" s="7"/>
    </row>
    <row r="254" spans="1:48" s="9" customFormat="1" ht="24" customHeight="1" x14ac:dyDescent="0.2">
      <c r="A254" s="12"/>
      <c r="B254" s="12"/>
      <c r="C254" s="12"/>
      <c r="D254" s="12"/>
      <c r="E254" s="12"/>
      <c r="F254" s="12"/>
      <c r="G254" s="11"/>
      <c r="H254" s="11"/>
      <c r="I254" s="11"/>
      <c r="J254" s="11"/>
      <c r="K254" s="10"/>
      <c r="M254" s="10"/>
      <c r="O254" s="10"/>
      <c r="Q254" s="10"/>
      <c r="R254" s="10"/>
    </row>
    <row r="255" spans="1:48" x14ac:dyDescent="0.2">
      <c r="A255" s="8"/>
      <c r="B255" s="7"/>
      <c r="C255" s="8"/>
      <c r="D255" s="7"/>
      <c r="E255" s="8"/>
      <c r="F255" s="7"/>
    </row>
    <row r="256" spans="1:48" x14ac:dyDescent="0.2">
      <c r="A256" s="8"/>
      <c r="B256" s="7"/>
      <c r="C256" s="8"/>
      <c r="D256" s="7"/>
      <c r="E256" s="8"/>
      <c r="F256" s="7"/>
    </row>
    <row r="257" spans="1:6" x14ac:dyDescent="0.2">
      <c r="A257" s="8"/>
      <c r="B257" s="7"/>
      <c r="C257" s="8"/>
      <c r="D257" s="7"/>
      <c r="E257" s="8"/>
      <c r="F257" s="7"/>
    </row>
    <row r="258" spans="1:6" x14ac:dyDescent="0.2">
      <c r="A258" s="8"/>
      <c r="B258" s="7"/>
      <c r="C258" s="8"/>
      <c r="D258" s="7"/>
      <c r="E258" s="8"/>
      <c r="F258" s="7"/>
    </row>
    <row r="259" spans="1:6" x14ac:dyDescent="0.2">
      <c r="A259" s="8"/>
      <c r="B259" s="7"/>
      <c r="C259" s="8"/>
      <c r="D259" s="7"/>
      <c r="E259" s="8"/>
      <c r="F259" s="7"/>
    </row>
    <row r="260" spans="1:6" x14ac:dyDescent="0.2">
      <c r="A260" s="8"/>
      <c r="B260" s="7"/>
      <c r="C260" s="8"/>
      <c r="D260" s="7"/>
      <c r="E260" s="8"/>
      <c r="F260" s="7"/>
    </row>
    <row r="261" spans="1:6" x14ac:dyDescent="0.2">
      <c r="A261" s="8"/>
      <c r="B261" s="7"/>
      <c r="C261" s="8"/>
      <c r="D261" s="7"/>
      <c r="E261" s="8"/>
      <c r="F261" s="7"/>
    </row>
    <row r="262" spans="1:6" x14ac:dyDescent="0.2">
      <c r="A262" s="8"/>
      <c r="B262" s="7"/>
      <c r="C262" s="8"/>
      <c r="D262" s="7"/>
      <c r="E262" s="8"/>
      <c r="F262" s="7"/>
    </row>
    <row r="263" spans="1:6" x14ac:dyDescent="0.2">
      <c r="A263" s="6"/>
      <c r="B263" s="5"/>
      <c r="C263" s="5"/>
      <c r="D263" s="5"/>
      <c r="E263" s="5"/>
      <c r="F263" s="5"/>
    </row>
    <row r="264" spans="1:6" x14ac:dyDescent="0.2">
      <c r="A264" s="4"/>
      <c r="B264" s="3"/>
      <c r="C264" s="3"/>
      <c r="D264" s="3"/>
      <c r="E264" s="3"/>
      <c r="F264" s="3"/>
    </row>
  </sheetData>
  <sortState ref="Y8:Z41">
    <sortCondition descending="1" ref="Z8:Z41"/>
  </sortState>
  <mergeCells count="12">
    <mergeCell ref="W5:W6"/>
    <mergeCell ref="B5:G5"/>
    <mergeCell ref="H5:H6"/>
    <mergeCell ref="I5:N5"/>
    <mergeCell ref="O5:O6"/>
    <mergeCell ref="P5:P6"/>
    <mergeCell ref="U5:U6"/>
    <mergeCell ref="V5:V6"/>
    <mergeCell ref="T5:T6"/>
    <mergeCell ref="Q5:Q6"/>
    <mergeCell ref="S5:S6"/>
    <mergeCell ref="R5:R6"/>
  </mergeCells>
  <hyperlinks>
    <hyperlink ref="A1" location="Index!A1" display="Back to index"/>
  </hyperlinks>
  <pageMargins left="0" right="0" top="0.39370078740157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E23"/>
  <sheetViews>
    <sheetView topLeftCell="G1" workbookViewId="0">
      <selection activeCell="O8" sqref="O8"/>
    </sheetView>
  </sheetViews>
  <sheetFormatPr defaultRowHeight="15" x14ac:dyDescent="0.25"/>
  <cols>
    <col min="1" max="2" width="9.140625" style="115"/>
    <col min="3" max="3" width="23.42578125" style="115" customWidth="1"/>
    <col min="4" max="4" width="11.7109375" style="115" customWidth="1"/>
    <col min="5" max="5" width="12.28515625" style="115" customWidth="1"/>
    <col min="6" max="6" width="10.42578125" style="115" customWidth="1"/>
    <col min="7" max="7" width="12.85546875" style="115" bestFit="1" customWidth="1"/>
    <col min="8" max="8" width="9.140625" style="115"/>
    <col min="9" max="9" width="16.140625" style="115" customWidth="1"/>
    <col min="10" max="10" width="11" style="115" customWidth="1"/>
    <col min="11" max="12" width="9.140625" style="115"/>
    <col min="13" max="13" width="11.140625" style="115" customWidth="1"/>
    <col min="14" max="14" width="9.140625" style="115"/>
    <col min="15" max="15" width="22.5703125" style="115" customWidth="1"/>
    <col min="16" max="17" width="9.140625" style="115"/>
    <col min="18" max="18" width="15.42578125" style="115" bestFit="1" customWidth="1"/>
    <col min="19" max="19" width="11.5703125" style="115" customWidth="1"/>
    <col min="20" max="16384" width="9.140625" style="115"/>
  </cols>
  <sheetData>
    <row r="1" spans="1:19" ht="18" x14ac:dyDescent="0.25">
      <c r="A1" s="263" t="s">
        <v>147</v>
      </c>
    </row>
    <row r="3" spans="1:19" ht="15.75" thickBot="1" x14ac:dyDescent="0.3"/>
    <row r="4" spans="1:19" ht="16.5" thickBot="1" x14ac:dyDescent="0.3">
      <c r="C4" s="116" t="s">
        <v>161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8"/>
    </row>
    <row r="5" spans="1:19" ht="16.5" thickBot="1" x14ac:dyDescent="0.3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</row>
    <row r="6" spans="1:19" ht="15.75" thickBot="1" x14ac:dyDescent="0.3">
      <c r="C6" s="305">
        <v>2012</v>
      </c>
      <c r="D6" s="306"/>
      <c r="E6" s="306"/>
      <c r="F6" s="306"/>
      <c r="G6" s="307"/>
      <c r="H6" s="120"/>
      <c r="I6" s="305">
        <v>2013</v>
      </c>
      <c r="J6" s="306"/>
      <c r="K6" s="306"/>
      <c r="L6" s="306"/>
      <c r="M6" s="307"/>
      <c r="O6" s="305">
        <v>2016</v>
      </c>
      <c r="P6" s="306"/>
      <c r="Q6" s="306"/>
      <c r="R6" s="306"/>
      <c r="S6" s="307"/>
    </row>
    <row r="7" spans="1:19" ht="38.25" x14ac:dyDescent="0.25">
      <c r="C7" s="121" t="s">
        <v>51</v>
      </c>
      <c r="D7" s="122" t="s">
        <v>52</v>
      </c>
      <c r="E7" s="122" t="s">
        <v>53</v>
      </c>
      <c r="F7" s="122" t="s">
        <v>54</v>
      </c>
      <c r="G7" s="123" t="s">
        <v>55</v>
      </c>
      <c r="H7" s="120"/>
      <c r="I7" s="121" t="s">
        <v>51</v>
      </c>
      <c r="J7" s="122" t="s">
        <v>52</v>
      </c>
      <c r="K7" s="122" t="s">
        <v>53</v>
      </c>
      <c r="L7" s="122" t="s">
        <v>54</v>
      </c>
      <c r="M7" s="123" t="s">
        <v>55</v>
      </c>
      <c r="O7" s="121" t="s">
        <v>51</v>
      </c>
      <c r="P7" s="122" t="s">
        <v>52</v>
      </c>
      <c r="Q7" s="122" t="s">
        <v>53</v>
      </c>
      <c r="R7" s="122" t="s">
        <v>54</v>
      </c>
      <c r="S7" s="123" t="s">
        <v>55</v>
      </c>
    </row>
    <row r="8" spans="1:19" x14ac:dyDescent="0.25">
      <c r="C8" s="124" t="s">
        <v>56</v>
      </c>
      <c r="D8" s="125">
        <v>28942</v>
      </c>
      <c r="E8" s="125">
        <v>2723</v>
      </c>
      <c r="F8" s="126">
        <v>2E-3</v>
      </c>
      <c r="G8" s="127">
        <f t="shared" ref="G8:G18" si="0">E8/F8*D8/1000000</f>
        <v>39404.533000000003</v>
      </c>
      <c r="H8" s="120"/>
      <c r="I8" s="124" t="s">
        <v>56</v>
      </c>
      <c r="J8" s="125">
        <v>31186</v>
      </c>
      <c r="K8" s="125">
        <v>1965</v>
      </c>
      <c r="L8" s="126">
        <v>1.5E-3</v>
      </c>
      <c r="M8" s="127">
        <f t="shared" ref="M8:M18" si="1">K8/L8*J8/1000000</f>
        <v>40853.660000000003</v>
      </c>
      <c r="O8" s="124" t="s">
        <v>162</v>
      </c>
      <c r="P8" s="125">
        <v>35115.49</v>
      </c>
      <c r="Q8" s="125">
        <v>2067.0500000000002</v>
      </c>
      <c r="R8" s="126">
        <f>Q8/(S8*1000000/P8)</f>
        <v>1.5205085357265454E-3</v>
      </c>
      <c r="S8" s="127">
        <f>[1]result.srx!$C7/1000000</f>
        <v>47737.629811999999</v>
      </c>
    </row>
    <row r="9" spans="1:19" x14ac:dyDescent="0.25">
      <c r="C9" s="124" t="s">
        <v>57</v>
      </c>
      <c r="D9" s="125">
        <v>28942</v>
      </c>
      <c r="E9" s="125">
        <v>3280</v>
      </c>
      <c r="F9" s="126">
        <v>2.3E-3</v>
      </c>
      <c r="G9" s="127">
        <f t="shared" si="0"/>
        <v>41273.808695652173</v>
      </c>
      <c r="H9" s="120"/>
      <c r="I9" s="124" t="s">
        <v>57</v>
      </c>
      <c r="J9" s="125">
        <v>31198</v>
      </c>
      <c r="K9" s="125">
        <v>3108</v>
      </c>
      <c r="L9" s="126">
        <v>2.2000000000000001E-3</v>
      </c>
      <c r="M9" s="127">
        <f t="shared" si="1"/>
        <v>44074.265454545457</v>
      </c>
      <c r="O9" s="124" t="s">
        <v>163</v>
      </c>
      <c r="P9" s="125">
        <v>35115.519999999997</v>
      </c>
      <c r="Q9" s="125">
        <v>3126.16</v>
      </c>
      <c r="R9" s="126">
        <f t="shared" ref="R9:R18" si="2">Q9/(S9*1000000/P9)</f>
        <v>2.1240860695287459E-3</v>
      </c>
      <c r="S9" s="127">
        <f>[1]result.srx!$C8/1000000</f>
        <v>51681.867123000004</v>
      </c>
    </row>
    <row r="10" spans="1:19" x14ac:dyDescent="0.25">
      <c r="C10" s="124" t="s">
        <v>58</v>
      </c>
      <c r="D10" s="125">
        <v>28941</v>
      </c>
      <c r="E10" s="125">
        <v>4001</v>
      </c>
      <c r="F10" s="126">
        <v>2.5999999999999999E-3</v>
      </c>
      <c r="G10" s="127">
        <f t="shared" si="0"/>
        <v>44535.746538461543</v>
      </c>
      <c r="H10" s="120"/>
      <c r="I10" s="124" t="s">
        <v>58</v>
      </c>
      <c r="J10" s="125">
        <v>31173</v>
      </c>
      <c r="K10" s="125">
        <v>3727</v>
      </c>
      <c r="L10" s="126">
        <v>2.3999999999999998E-3</v>
      </c>
      <c r="M10" s="127">
        <f t="shared" si="1"/>
        <v>48409.071250000001</v>
      </c>
      <c r="O10" s="124" t="s">
        <v>164</v>
      </c>
      <c r="P10" s="125">
        <v>35117.589999999997</v>
      </c>
      <c r="Q10" s="125">
        <v>3748.38</v>
      </c>
      <c r="R10" s="126">
        <f t="shared" si="2"/>
        <v>2.3591851823418059E-3</v>
      </c>
      <c r="S10" s="127">
        <f>[1]result.srx!$C9/1000000</f>
        <v>55796.413520000002</v>
      </c>
    </row>
    <row r="11" spans="1:19" x14ac:dyDescent="0.25">
      <c r="C11" s="124" t="s">
        <v>59</v>
      </c>
      <c r="D11" s="125">
        <v>28942</v>
      </c>
      <c r="E11" s="125">
        <v>4838</v>
      </c>
      <c r="F11" s="126">
        <v>2.8999999999999998E-3</v>
      </c>
      <c r="G11" s="127">
        <f t="shared" si="0"/>
        <v>48283.24</v>
      </c>
      <c r="H11" s="120"/>
      <c r="I11" s="124" t="s">
        <v>59</v>
      </c>
      <c r="J11" s="125">
        <v>31186</v>
      </c>
      <c r="K11" s="125">
        <v>4443</v>
      </c>
      <c r="L11" s="126">
        <v>2.7000000000000001E-3</v>
      </c>
      <c r="M11" s="127">
        <f t="shared" si="1"/>
        <v>51318.29555555556</v>
      </c>
      <c r="O11" s="124" t="s">
        <v>165</v>
      </c>
      <c r="P11" s="125">
        <v>35112.559999999998</v>
      </c>
      <c r="Q11" s="125">
        <v>4482.8</v>
      </c>
      <c r="R11" s="126">
        <f t="shared" si="2"/>
        <v>2.6036835324543973E-3</v>
      </c>
      <c r="S11" s="127">
        <f>[1]result.srx!$C10/1000000</f>
        <v>60453.807847999997</v>
      </c>
    </row>
    <row r="12" spans="1:19" x14ac:dyDescent="0.25">
      <c r="C12" s="124" t="s">
        <v>60</v>
      </c>
      <c r="D12" s="125">
        <v>28943</v>
      </c>
      <c r="E12" s="125">
        <v>5867</v>
      </c>
      <c r="F12" s="126">
        <v>3.2000000000000002E-3</v>
      </c>
      <c r="G12" s="127">
        <f t="shared" si="0"/>
        <v>53065.181562500002</v>
      </c>
      <c r="H12" s="120"/>
      <c r="I12" s="124" t="s">
        <v>60</v>
      </c>
      <c r="J12" s="125">
        <v>31186</v>
      </c>
      <c r="K12" s="125">
        <v>5312</v>
      </c>
      <c r="L12" s="126">
        <v>2.8999999999999998E-3</v>
      </c>
      <c r="M12" s="127">
        <f t="shared" si="1"/>
        <v>57124.148965517248</v>
      </c>
      <c r="O12" s="124" t="s">
        <v>166</v>
      </c>
      <c r="P12" s="125">
        <v>35115.660000000003</v>
      </c>
      <c r="Q12" s="125">
        <v>5362.42</v>
      </c>
      <c r="R12" s="126">
        <f t="shared" si="2"/>
        <v>2.8513324155082396E-3</v>
      </c>
      <c r="S12" s="127">
        <f>[1]result.srx!$C11/1000000</f>
        <v>66041.025758000003</v>
      </c>
    </row>
    <row r="13" spans="1:19" x14ac:dyDescent="0.25">
      <c r="C13" s="124" t="s">
        <v>61</v>
      </c>
      <c r="D13" s="125">
        <v>28943</v>
      </c>
      <c r="E13" s="125">
        <v>7147</v>
      </c>
      <c r="F13" s="126">
        <v>3.5999999999999999E-3</v>
      </c>
      <c r="G13" s="127">
        <f t="shared" si="0"/>
        <v>57459.89472222222</v>
      </c>
      <c r="H13" s="120"/>
      <c r="I13" s="124" t="s">
        <v>61</v>
      </c>
      <c r="J13" s="125">
        <v>31185</v>
      </c>
      <c r="K13" s="125">
        <v>6409</v>
      </c>
      <c r="L13" s="126">
        <v>3.2000000000000002E-3</v>
      </c>
      <c r="M13" s="127">
        <f t="shared" si="1"/>
        <v>62457.707812499997</v>
      </c>
      <c r="O13" s="124" t="s">
        <v>167</v>
      </c>
      <c r="P13" s="125">
        <v>35114.83</v>
      </c>
      <c r="Q13" s="125">
        <v>6463.04</v>
      </c>
      <c r="R13" s="126">
        <f t="shared" si="2"/>
        <v>3.1035580328397615E-3</v>
      </c>
      <c r="S13" s="127">
        <f>[1]result.srx!$C12/1000000</f>
        <v>73125.280236999999</v>
      </c>
    </row>
    <row r="14" spans="1:19" x14ac:dyDescent="0.25">
      <c r="C14" s="124" t="s">
        <v>62</v>
      </c>
      <c r="D14" s="125">
        <v>28944</v>
      </c>
      <c r="E14" s="125">
        <v>9002</v>
      </c>
      <c r="F14" s="126">
        <v>4.0000000000000001E-3</v>
      </c>
      <c r="G14" s="127">
        <f t="shared" si="0"/>
        <v>65138.472000000002</v>
      </c>
      <c r="H14" s="120"/>
      <c r="I14" s="124" t="s">
        <v>62</v>
      </c>
      <c r="J14" s="125">
        <v>31187</v>
      </c>
      <c r="K14" s="125">
        <v>7880</v>
      </c>
      <c r="L14" s="126">
        <v>3.4999999999999996E-3</v>
      </c>
      <c r="M14" s="127">
        <f t="shared" si="1"/>
        <v>70215.302857142873</v>
      </c>
      <c r="O14" s="124" t="s">
        <v>168</v>
      </c>
      <c r="P14" s="125">
        <v>35115.03</v>
      </c>
      <c r="Q14" s="125">
        <v>7805.11</v>
      </c>
      <c r="R14" s="126">
        <f t="shared" si="2"/>
        <v>3.3283653876331775E-3</v>
      </c>
      <c r="S14" s="127">
        <f>[1]result.srx!$C13/1000000</f>
        <v>82345.728273000001</v>
      </c>
    </row>
    <row r="15" spans="1:19" x14ac:dyDescent="0.25">
      <c r="C15" s="124" t="s">
        <v>63</v>
      </c>
      <c r="D15" s="125">
        <v>28944</v>
      </c>
      <c r="E15" s="125">
        <v>11923</v>
      </c>
      <c r="F15" s="126">
        <v>4.5000000000000005E-3</v>
      </c>
      <c r="G15" s="127">
        <f t="shared" si="0"/>
        <v>76688.73599999999</v>
      </c>
      <c r="H15" s="120"/>
      <c r="I15" s="124" t="s">
        <v>63</v>
      </c>
      <c r="J15" s="125">
        <v>31311</v>
      </c>
      <c r="K15" s="125">
        <v>10128</v>
      </c>
      <c r="L15" s="126">
        <v>3.8E-3</v>
      </c>
      <c r="M15" s="127">
        <f t="shared" si="1"/>
        <v>83452.054736842096</v>
      </c>
      <c r="O15" s="124" t="s">
        <v>169</v>
      </c>
      <c r="P15" s="125">
        <v>35115.53</v>
      </c>
      <c r="Q15" s="125">
        <v>10246.85</v>
      </c>
      <c r="R15" s="126">
        <f t="shared" si="2"/>
        <v>3.7308647153552355E-3</v>
      </c>
      <c r="S15" s="127">
        <f>[1]result.srx!$C14/1000000</f>
        <v>96445.086068000004</v>
      </c>
    </row>
    <row r="16" spans="1:19" x14ac:dyDescent="0.25">
      <c r="C16" s="124" t="s">
        <v>64</v>
      </c>
      <c r="D16" s="125">
        <v>29217</v>
      </c>
      <c r="E16" s="125">
        <v>17628</v>
      </c>
      <c r="F16" s="126">
        <v>5.1999999999999998E-3</v>
      </c>
      <c r="G16" s="127">
        <f t="shared" si="0"/>
        <v>99045.63</v>
      </c>
      <c r="H16" s="120"/>
      <c r="I16" s="124" t="s">
        <v>64</v>
      </c>
      <c r="J16" s="125">
        <v>31399</v>
      </c>
      <c r="K16" s="125">
        <v>15889</v>
      </c>
      <c r="L16" s="126">
        <v>4.5999999999999999E-3</v>
      </c>
      <c r="M16" s="127">
        <f t="shared" si="1"/>
        <v>108456.24152173914</v>
      </c>
      <c r="O16" s="124" t="s">
        <v>170</v>
      </c>
      <c r="P16" s="125">
        <v>35115.47</v>
      </c>
      <c r="Q16" s="125">
        <v>16650.72</v>
      </c>
      <c r="R16" s="126">
        <f t="shared" si="2"/>
        <v>4.6221120604171325E-3</v>
      </c>
      <c r="S16" s="127">
        <f>[1]result.srx!$C15/1000000</f>
        <v>126500.147767</v>
      </c>
    </row>
    <row r="17" spans="3:31" x14ac:dyDescent="0.25">
      <c r="C17" s="124" t="s">
        <v>65</v>
      </c>
      <c r="D17" s="125">
        <v>29307</v>
      </c>
      <c r="E17" s="125">
        <v>90195</v>
      </c>
      <c r="F17" s="126">
        <v>1.0500000000000001E-2</v>
      </c>
      <c r="G17" s="127">
        <f t="shared" si="0"/>
        <v>251747.13</v>
      </c>
      <c r="H17" s="120"/>
      <c r="I17" s="124" t="s">
        <v>65</v>
      </c>
      <c r="J17" s="125">
        <v>31395</v>
      </c>
      <c r="K17" s="125">
        <v>57140</v>
      </c>
      <c r="L17" s="126">
        <v>6.6E-3</v>
      </c>
      <c r="M17" s="127">
        <f t="shared" si="1"/>
        <v>271804.59090909094</v>
      </c>
      <c r="O17" s="124" t="s">
        <v>171</v>
      </c>
      <c r="P17" s="125">
        <v>35114.32</v>
      </c>
      <c r="Q17" s="125">
        <v>55282.27</v>
      </c>
      <c r="R17" s="126">
        <f t="shared" si="2"/>
        <v>5.946780185069311E-3</v>
      </c>
      <c r="S17" s="127">
        <f>[1]result.srx!$C16/1000000</f>
        <v>326428.63174600003</v>
      </c>
    </row>
    <row r="18" spans="3:31" ht="15.75" thickBot="1" x14ac:dyDescent="0.3">
      <c r="C18" s="128" t="s">
        <v>66</v>
      </c>
      <c r="D18" s="129">
        <v>290065</v>
      </c>
      <c r="E18" s="129">
        <v>15756</v>
      </c>
      <c r="F18" s="130">
        <v>5.8999999999999999E-3</v>
      </c>
      <c r="G18" s="131">
        <f t="shared" si="0"/>
        <v>774621.04067796608</v>
      </c>
      <c r="H18" s="120"/>
      <c r="I18" s="128" t="s">
        <v>66</v>
      </c>
      <c r="J18" s="129">
        <v>312406</v>
      </c>
      <c r="K18" s="129">
        <v>11633</v>
      </c>
      <c r="L18" s="130">
        <v>4.3E-3</v>
      </c>
      <c r="M18" s="131">
        <f t="shared" si="1"/>
        <v>845167.20883720939</v>
      </c>
      <c r="O18" s="128" t="s">
        <v>66</v>
      </c>
      <c r="P18" s="129">
        <v>351152.01</v>
      </c>
      <c r="Q18" s="129">
        <v>11523.36</v>
      </c>
      <c r="R18" s="130">
        <f t="shared" si="2"/>
        <v>4.1015944276200514E-3</v>
      </c>
      <c r="S18" s="131">
        <f>[1]result.srx!$C17/1000000</f>
        <v>986555.61815300002</v>
      </c>
    </row>
    <row r="21" spans="3:31" ht="15.75" thickBot="1" x14ac:dyDescent="0.3"/>
    <row r="22" spans="3:31" x14ac:dyDescent="0.25">
      <c r="AC22" s="301" t="s">
        <v>28</v>
      </c>
      <c r="AD22" s="301" t="s">
        <v>27</v>
      </c>
      <c r="AE22" s="308" t="s">
        <v>26</v>
      </c>
    </row>
    <row r="23" spans="3:31" ht="15.75" thickBot="1" x14ac:dyDescent="0.3">
      <c r="AC23" s="302"/>
      <c r="AD23" s="302"/>
      <c r="AE23" s="309"/>
    </row>
  </sheetData>
  <mergeCells count="6">
    <mergeCell ref="C6:G6"/>
    <mergeCell ref="I6:M6"/>
    <mergeCell ref="AC22:AC23"/>
    <mergeCell ref="AD22:AD23"/>
    <mergeCell ref="AE22:AE23"/>
    <mergeCell ref="O6:S6"/>
  </mergeCells>
  <hyperlinks>
    <hyperlink ref="A1" location="Index!A1" display="Back to index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2:AD30"/>
  <sheetViews>
    <sheetView tabSelected="1" workbookViewId="0">
      <selection activeCell="J14" sqref="J14"/>
    </sheetView>
  </sheetViews>
  <sheetFormatPr defaultRowHeight="12.75" x14ac:dyDescent="0.2"/>
  <cols>
    <col min="1" max="1" width="10.85546875" customWidth="1"/>
    <col min="2" max="2" width="10.7109375" customWidth="1"/>
    <col min="3" max="3" width="15.5703125" style="212" customWidth="1"/>
    <col min="4" max="4" width="12.85546875" bestFit="1" customWidth="1"/>
    <col min="5" max="5" width="10.28515625" customWidth="1"/>
    <col min="6" max="6" width="11.140625" customWidth="1"/>
    <col min="7" max="7" width="12.7109375" customWidth="1"/>
    <col min="10" max="10" width="11.5703125" bestFit="1" customWidth="1"/>
  </cols>
  <sheetData>
    <row r="2" spans="1:30" x14ac:dyDescent="0.2">
      <c r="A2" s="214"/>
      <c r="B2" s="214"/>
      <c r="C2" s="218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</row>
    <row r="3" spans="1:30" ht="38.25" x14ac:dyDescent="0.25">
      <c r="A3" s="113"/>
      <c r="B3" s="113" t="s">
        <v>124</v>
      </c>
      <c r="C3" s="223" t="s">
        <v>52</v>
      </c>
      <c r="D3" s="122" t="s">
        <v>55</v>
      </c>
      <c r="E3" s="113" t="s">
        <v>124</v>
      </c>
      <c r="F3" s="223" t="s">
        <v>52</v>
      </c>
      <c r="G3" s="122" t="s">
        <v>55</v>
      </c>
      <c r="H3" s="113" t="s">
        <v>124</v>
      </c>
      <c r="I3" s="223" t="s">
        <v>52</v>
      </c>
      <c r="J3" s="122" t="s">
        <v>55</v>
      </c>
      <c r="K3" s="23"/>
      <c r="L3" s="23"/>
      <c r="M3" s="154"/>
      <c r="N3" s="154"/>
      <c r="O3" s="154"/>
      <c r="P3" s="154"/>
      <c r="Q3" s="154"/>
      <c r="R3" s="154"/>
      <c r="S3" s="154"/>
      <c r="T3" s="154"/>
      <c r="U3" s="217"/>
      <c r="V3" s="23"/>
      <c r="W3" s="23"/>
      <c r="X3" s="23"/>
      <c r="Y3" s="23"/>
      <c r="Z3" s="23"/>
      <c r="AA3" s="23"/>
      <c r="AB3" s="217"/>
      <c r="AC3" s="217"/>
      <c r="AD3" s="214"/>
    </row>
    <row r="4" spans="1:30" ht="15" x14ac:dyDescent="0.25">
      <c r="A4" s="113" t="s">
        <v>129</v>
      </c>
      <c r="B4" s="113" t="s">
        <v>130</v>
      </c>
      <c r="C4" s="223" t="s">
        <v>125</v>
      </c>
      <c r="D4" s="122" t="s">
        <v>126</v>
      </c>
      <c r="E4" s="113" t="s">
        <v>131</v>
      </c>
      <c r="F4" s="223" t="s">
        <v>127</v>
      </c>
      <c r="G4" s="122" t="s">
        <v>128</v>
      </c>
      <c r="H4" s="113" t="s">
        <v>172</v>
      </c>
      <c r="I4" s="223" t="s">
        <v>173</v>
      </c>
      <c r="J4" s="122" t="s">
        <v>174</v>
      </c>
      <c r="K4" s="23"/>
      <c r="L4" s="23"/>
      <c r="M4" s="154"/>
      <c r="N4" s="154"/>
      <c r="O4" s="154"/>
      <c r="P4" s="154"/>
      <c r="Q4" s="154"/>
      <c r="R4" s="154"/>
      <c r="S4" s="154"/>
      <c r="T4" s="154"/>
      <c r="U4" s="217"/>
      <c r="V4" s="23"/>
      <c r="W4" s="23"/>
      <c r="X4" s="23"/>
      <c r="Y4" s="23"/>
      <c r="Z4" s="23"/>
      <c r="AA4" s="23"/>
      <c r="AB4" s="217"/>
      <c r="AC4" s="217"/>
      <c r="AD4" s="214"/>
    </row>
    <row r="5" spans="1:30" ht="15" x14ac:dyDescent="0.25">
      <c r="A5" s="113">
        <v>1</v>
      </c>
      <c r="B5" s="225">
        <v>1300</v>
      </c>
      <c r="C5" s="100">
        <v>28942</v>
      </c>
      <c r="D5" s="222">
        <f>39404.533</f>
        <v>39404.533000000003</v>
      </c>
      <c r="E5" s="225">
        <v>1300</v>
      </c>
      <c r="F5" s="100">
        <v>31186</v>
      </c>
      <c r="G5" s="222">
        <v>40853.660000000003</v>
      </c>
      <c r="H5" s="316">
        <v>1300</v>
      </c>
      <c r="I5" s="313">
        <f>'TG3'!P8</f>
        <v>35115.49</v>
      </c>
      <c r="J5" s="314">
        <f>'TG3'!S8</f>
        <v>47737.629811999999</v>
      </c>
      <c r="K5" s="100"/>
      <c r="L5" s="100"/>
      <c r="M5" s="100"/>
      <c r="N5" s="100"/>
      <c r="O5" s="154"/>
      <c r="P5" s="154"/>
      <c r="Q5" s="154"/>
      <c r="R5" s="154"/>
      <c r="S5" s="154"/>
      <c r="T5" s="154"/>
      <c r="U5" s="217"/>
      <c r="V5" s="100"/>
      <c r="W5" s="100"/>
      <c r="X5" s="100"/>
      <c r="Y5" s="100"/>
      <c r="Z5" s="100"/>
      <c r="AA5" s="100"/>
      <c r="AB5" s="217"/>
      <c r="AC5" s="217"/>
      <c r="AD5" s="214"/>
    </row>
    <row r="6" spans="1:30" ht="15" x14ac:dyDescent="0.25">
      <c r="A6" s="113">
        <v>2</v>
      </c>
      <c r="B6" s="113">
        <f>1400</f>
        <v>1400</v>
      </c>
      <c r="C6" s="100">
        <v>28942</v>
      </c>
      <c r="D6" s="222">
        <f>41273.8086956522</f>
        <v>41273.808695652202</v>
      </c>
      <c r="E6" s="113">
        <f>1400</f>
        <v>1400</v>
      </c>
      <c r="F6" s="100">
        <v>31198</v>
      </c>
      <c r="G6" s="222">
        <v>44074.265454545457</v>
      </c>
      <c r="H6" s="315">
        <v>1414.9860000000001</v>
      </c>
      <c r="I6" s="313">
        <f>'TG3'!P9</f>
        <v>35115.519999999997</v>
      </c>
      <c r="J6" s="314">
        <f>'TG3'!S9</f>
        <v>51681.867123000004</v>
      </c>
      <c r="K6" s="100"/>
      <c r="L6" s="100"/>
      <c r="M6" s="100"/>
      <c r="N6" s="100"/>
      <c r="O6" s="100"/>
      <c r="P6" s="100"/>
      <c r="Q6" s="96"/>
      <c r="R6" s="96"/>
      <c r="S6" s="96"/>
      <c r="T6" s="96"/>
      <c r="U6" s="154"/>
      <c r="V6" s="154"/>
      <c r="W6" s="154"/>
      <c r="X6" s="154"/>
      <c r="Y6" s="154"/>
      <c r="Z6" s="154"/>
      <c r="AA6" s="154"/>
      <c r="AB6" s="154"/>
      <c r="AC6" s="154"/>
      <c r="AD6" s="214"/>
    </row>
    <row r="7" spans="1:30" ht="15" x14ac:dyDescent="0.25">
      <c r="A7" s="113">
        <v>3</v>
      </c>
      <c r="B7" s="113">
        <f>B6+100</f>
        <v>1500</v>
      </c>
      <c r="C7" s="219">
        <v>28941</v>
      </c>
      <c r="D7" s="226">
        <f>44535.7465384615</f>
        <v>44535.746538461499</v>
      </c>
      <c r="E7" s="113">
        <f>E6+100</f>
        <v>1500</v>
      </c>
      <c r="F7" s="219">
        <v>31173</v>
      </c>
      <c r="G7" s="226">
        <v>48409.071250000001</v>
      </c>
      <c r="H7" s="315">
        <v>1528.462</v>
      </c>
      <c r="I7" s="313">
        <f>'TG3'!P10</f>
        <v>35117.589999999997</v>
      </c>
      <c r="J7" s="314">
        <f>'TG3'!S10</f>
        <v>55796.413520000002</v>
      </c>
      <c r="K7" s="125"/>
      <c r="L7" s="125"/>
      <c r="M7" s="12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154"/>
      <c r="Z7" s="154"/>
      <c r="AA7" s="154"/>
      <c r="AB7" s="154"/>
      <c r="AC7" s="154"/>
      <c r="AD7" s="214"/>
    </row>
    <row r="8" spans="1:30" ht="15" x14ac:dyDescent="0.25">
      <c r="A8" s="113">
        <v>4</v>
      </c>
      <c r="B8" s="113">
        <f t="shared" ref="B8:B9" si="0">B7+100</f>
        <v>1600</v>
      </c>
      <c r="C8" s="100">
        <v>28942</v>
      </c>
      <c r="D8" s="222">
        <f>48283.24</f>
        <v>48283.24</v>
      </c>
      <c r="E8" s="113">
        <f t="shared" ref="E8:E9" si="1">E7+100</f>
        <v>1600</v>
      </c>
      <c r="F8" s="100">
        <v>31186</v>
      </c>
      <c r="G8" s="222">
        <v>51318.29555555556</v>
      </c>
      <c r="H8" s="317">
        <v>1651.453</v>
      </c>
      <c r="I8" s="313">
        <f>'TG3'!P11</f>
        <v>35112.559999999998</v>
      </c>
      <c r="J8" s="314">
        <f>'TG3'!S11</f>
        <v>60453.807847999997</v>
      </c>
      <c r="K8" s="100"/>
      <c r="L8" s="100"/>
      <c r="M8" s="100"/>
      <c r="N8" s="100"/>
      <c r="O8" s="100"/>
      <c r="P8" s="216"/>
      <c r="Q8" s="96"/>
      <c r="R8" s="103"/>
      <c r="S8" s="96"/>
      <c r="T8" s="96"/>
      <c r="U8" s="154"/>
      <c r="V8" s="154"/>
      <c r="W8" s="154"/>
      <c r="X8" s="154"/>
      <c r="Y8" s="154"/>
      <c r="Z8" s="154"/>
      <c r="AA8" s="154"/>
      <c r="AB8" s="154"/>
      <c r="AC8" s="154"/>
      <c r="AD8" s="214"/>
    </row>
    <row r="9" spans="1:30" ht="15" x14ac:dyDescent="0.25">
      <c r="A9" s="113">
        <v>5</v>
      </c>
      <c r="B9" s="113">
        <f t="shared" si="0"/>
        <v>1700</v>
      </c>
      <c r="C9" s="224">
        <v>28943</v>
      </c>
      <c r="D9" s="227">
        <v>53065.181562500002</v>
      </c>
      <c r="E9" s="113">
        <f t="shared" si="1"/>
        <v>1700</v>
      </c>
      <c r="F9" s="224">
        <v>31186</v>
      </c>
      <c r="G9" s="227">
        <v>57124.148965517248</v>
      </c>
      <c r="H9" s="315">
        <v>1796.3869999999999</v>
      </c>
      <c r="I9" s="313">
        <f>'TG3'!P12</f>
        <v>35115.660000000003</v>
      </c>
      <c r="J9" s="314">
        <f>'TG3'!S12</f>
        <v>66041.025758000003</v>
      </c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214"/>
    </row>
    <row r="10" spans="1:30" ht="15" x14ac:dyDescent="0.25">
      <c r="A10" s="113">
        <v>6</v>
      </c>
      <c r="B10" s="113">
        <f>B9+200</f>
        <v>1900</v>
      </c>
      <c r="C10" s="224">
        <v>28943</v>
      </c>
      <c r="D10" s="227">
        <v>57459.89472222222</v>
      </c>
      <c r="E10" s="113">
        <f>E9+200</f>
        <v>1900</v>
      </c>
      <c r="F10" s="224">
        <v>31185</v>
      </c>
      <c r="G10" s="227">
        <v>62457.707812499997</v>
      </c>
      <c r="H10" s="318">
        <f>1972.962</f>
        <v>1972.962</v>
      </c>
      <c r="I10" s="313">
        <f>'TG3'!P13</f>
        <v>35114.83</v>
      </c>
      <c r="J10" s="314">
        <f>'TG3'!S13</f>
        <v>73125.280236999999</v>
      </c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214"/>
    </row>
    <row r="11" spans="1:30" ht="15" x14ac:dyDescent="0.25">
      <c r="A11" s="113">
        <v>7</v>
      </c>
      <c r="B11" s="113">
        <f>B10+200</f>
        <v>2100</v>
      </c>
      <c r="C11" s="224">
        <v>28944</v>
      </c>
      <c r="D11" s="227">
        <v>65138.472000000002</v>
      </c>
      <c r="E11" s="113">
        <f>E10+200</f>
        <v>2100</v>
      </c>
      <c r="F11" s="224">
        <v>31187</v>
      </c>
      <c r="G11" s="227">
        <v>70215.302857142873</v>
      </c>
      <c r="H11" s="318">
        <v>2202.1709999999998</v>
      </c>
      <c r="I11" s="313">
        <f>'TG3'!P14</f>
        <v>35115.03</v>
      </c>
      <c r="J11" s="314">
        <f>'TG3'!S14</f>
        <v>82345.728273000001</v>
      </c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214"/>
    </row>
    <row r="12" spans="1:30" ht="15" x14ac:dyDescent="0.25">
      <c r="A12" s="113">
        <v>8</v>
      </c>
      <c r="B12" s="113">
        <f>2400</f>
        <v>2400</v>
      </c>
      <c r="C12" s="224">
        <v>28944</v>
      </c>
      <c r="D12" s="227">
        <v>76688.73599999999</v>
      </c>
      <c r="E12" s="113">
        <f>2400</f>
        <v>2400</v>
      </c>
      <c r="F12" s="224">
        <v>31311</v>
      </c>
      <c r="G12" s="227">
        <v>83452.054736842096</v>
      </c>
      <c r="H12" s="318">
        <v>2497.5819999999999</v>
      </c>
      <c r="I12" s="313">
        <f>'TG3'!P15</f>
        <v>35115.53</v>
      </c>
      <c r="J12" s="314">
        <f>'TG3'!S15</f>
        <v>96445.086068000004</v>
      </c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214"/>
    </row>
    <row r="13" spans="1:30" ht="15" x14ac:dyDescent="0.25">
      <c r="A13" s="113">
        <v>9</v>
      </c>
      <c r="B13" s="113">
        <v>2900</v>
      </c>
      <c r="C13" s="224">
        <v>29217</v>
      </c>
      <c r="D13" s="227">
        <v>99045.63</v>
      </c>
      <c r="E13" s="113">
        <v>2900</v>
      </c>
      <c r="F13" s="224">
        <v>31399</v>
      </c>
      <c r="G13" s="227">
        <v>108456.24152173914</v>
      </c>
      <c r="H13" s="319">
        <v>3071.8609999999999</v>
      </c>
      <c r="I13" s="313">
        <f>'TG3'!P16</f>
        <v>35115.47</v>
      </c>
      <c r="J13" s="314">
        <f>'TG3'!S16</f>
        <v>126500.147767</v>
      </c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214"/>
    </row>
    <row r="14" spans="1:30" ht="15" x14ac:dyDescent="0.25">
      <c r="A14" s="113">
        <v>10</v>
      </c>
      <c r="B14" s="113">
        <v>4100</v>
      </c>
      <c r="C14" s="224">
        <v>29307</v>
      </c>
      <c r="D14" s="227">
        <v>251747.13</v>
      </c>
      <c r="E14" s="113">
        <v>4100</v>
      </c>
      <c r="F14" s="224">
        <v>31395</v>
      </c>
      <c r="G14" s="227">
        <v>271804.59090909094</v>
      </c>
      <c r="H14" s="318">
        <f>4351.992</f>
        <v>4351.9920000000002</v>
      </c>
      <c r="I14" s="313">
        <f>'TG3'!P17</f>
        <v>35114.32</v>
      </c>
      <c r="J14" s="314">
        <f>'TG3'!S17</f>
        <v>326428.63174600003</v>
      </c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214"/>
    </row>
    <row r="15" spans="1:30" ht="15" x14ac:dyDescent="0.25">
      <c r="A15" s="213"/>
      <c r="B15" s="213"/>
      <c r="C15" s="220"/>
      <c r="D15" s="154"/>
      <c r="E15" s="154"/>
      <c r="F15" s="154"/>
      <c r="G15" s="154"/>
      <c r="H15" s="154"/>
      <c r="I15" s="154"/>
      <c r="J15" s="215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214"/>
    </row>
    <row r="16" spans="1:30" ht="15" x14ac:dyDescent="0.25">
      <c r="A16" s="154"/>
      <c r="B16" s="154"/>
      <c r="C16" s="220"/>
      <c r="D16" s="154"/>
      <c r="E16" s="154"/>
      <c r="F16" s="154"/>
      <c r="G16" s="154"/>
      <c r="H16" s="154"/>
      <c r="I16" s="154"/>
      <c r="J16" s="215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214"/>
    </row>
    <row r="17" spans="1:30" ht="15" x14ac:dyDescent="0.25">
      <c r="A17" s="154"/>
      <c r="B17" s="154"/>
      <c r="C17" s="220"/>
      <c r="D17" s="154"/>
      <c r="E17" s="154"/>
      <c r="F17" s="154"/>
      <c r="G17" s="154"/>
      <c r="H17" s="154"/>
      <c r="I17" s="154"/>
      <c r="J17" s="215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214"/>
    </row>
    <row r="18" spans="1:30" ht="15" x14ac:dyDescent="0.25">
      <c r="A18" s="154"/>
      <c r="B18" s="154"/>
      <c r="C18" s="220"/>
      <c r="D18" s="154"/>
      <c r="E18" s="154"/>
      <c r="F18" s="154"/>
      <c r="G18" s="154"/>
      <c r="H18" s="154"/>
      <c r="I18" s="154"/>
      <c r="J18" s="215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214"/>
    </row>
    <row r="19" spans="1:30" ht="15" x14ac:dyDescent="0.25">
      <c r="A19" s="154"/>
      <c r="B19" s="154"/>
      <c r="C19" s="220"/>
      <c r="D19" s="154"/>
      <c r="E19" s="154"/>
      <c r="F19" s="154"/>
      <c r="G19" s="154"/>
      <c r="H19" s="154"/>
      <c r="I19" s="154"/>
      <c r="J19" s="215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214"/>
    </row>
    <row r="20" spans="1:30" ht="15" x14ac:dyDescent="0.25">
      <c r="A20" s="154"/>
      <c r="B20" s="154"/>
      <c r="C20" s="220"/>
      <c r="D20" s="154"/>
      <c r="E20" s="154"/>
      <c r="F20" s="154"/>
      <c r="G20" s="154"/>
      <c r="H20" s="154"/>
      <c r="I20" s="154"/>
      <c r="J20" s="215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214"/>
    </row>
    <row r="21" spans="1:30" ht="15" x14ac:dyDescent="0.25">
      <c r="A21" s="154"/>
      <c r="B21" s="154"/>
      <c r="C21" s="220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214"/>
    </row>
    <row r="22" spans="1:30" ht="15" x14ac:dyDescent="0.25">
      <c r="A22" s="154"/>
      <c r="B22" s="154"/>
      <c r="C22" s="220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214"/>
    </row>
    <row r="23" spans="1:30" ht="15" x14ac:dyDescent="0.25">
      <c r="A23" s="115"/>
      <c r="B23" s="115"/>
      <c r="C23" s="221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</row>
    <row r="24" spans="1:30" ht="15" x14ac:dyDescent="0.25">
      <c r="A24" s="115"/>
      <c r="B24" s="115"/>
      <c r="C24" s="221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</row>
    <row r="25" spans="1:30" ht="15" x14ac:dyDescent="0.25">
      <c r="A25" s="115"/>
      <c r="B25" s="115"/>
      <c r="C25" s="221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</row>
    <row r="26" spans="1:30" ht="15" x14ac:dyDescent="0.25">
      <c r="A26" s="115"/>
      <c r="B26" s="115"/>
      <c r="C26" s="221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</row>
    <row r="27" spans="1:30" ht="15" x14ac:dyDescent="0.25">
      <c r="A27" s="115"/>
      <c r="B27" s="115"/>
      <c r="C27" s="221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</row>
    <row r="28" spans="1:30" ht="15" x14ac:dyDescent="0.25">
      <c r="A28" s="115"/>
      <c r="B28" s="115"/>
      <c r="C28" s="221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</row>
    <row r="29" spans="1:30" ht="15" x14ac:dyDescent="0.25">
      <c r="A29" s="115"/>
      <c r="B29" s="115"/>
      <c r="C29" s="221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</row>
    <row r="30" spans="1:30" ht="15" x14ac:dyDescent="0.25">
      <c r="A30" s="115"/>
      <c r="B30" s="115"/>
      <c r="C30" s="221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U227"/>
  <sheetViews>
    <sheetView workbookViewId="0">
      <pane xSplit="1" ySplit="6" topLeftCell="B7" activePane="bottomRight" state="frozen"/>
      <selection activeCell="E23" sqref="E23"/>
      <selection pane="topRight" activeCell="E23" sqref="E23"/>
      <selection pane="bottomLeft" activeCell="E23" sqref="E23"/>
      <selection pane="bottomRight" activeCell="I7" sqref="I7"/>
    </sheetView>
  </sheetViews>
  <sheetFormatPr defaultColWidth="15.7109375" defaultRowHeight="12.75" x14ac:dyDescent="0.2"/>
  <cols>
    <col min="1" max="1" width="6.5703125" style="2" customWidth="1"/>
    <col min="2" max="2" width="15.7109375" style="1" customWidth="1"/>
    <col min="3" max="3" width="15.7109375" style="2" customWidth="1"/>
    <col min="4" max="4" width="15.7109375" style="1" customWidth="1"/>
    <col min="5" max="5" width="15.7109375" style="2" customWidth="1"/>
    <col min="6" max="6" width="15.7109375" style="1" customWidth="1"/>
    <col min="7" max="7" width="15.7109375" style="2" customWidth="1"/>
    <col min="8" max="8" width="12.7109375" style="1" customWidth="1"/>
    <col min="9" max="9" width="15.7109375" style="2" customWidth="1"/>
    <col min="10" max="10" width="15.7109375" style="1" customWidth="1"/>
    <col min="11" max="11" width="15.7109375" style="2" customWidth="1"/>
    <col min="12" max="12" width="15.7109375" style="1" customWidth="1"/>
    <col min="13" max="13" width="15.7109375" style="2" customWidth="1"/>
    <col min="14" max="14" width="15.7109375" style="1" customWidth="1"/>
    <col min="15" max="15" width="12.28515625" style="2" customWidth="1"/>
    <col min="16" max="16" width="11.7109375" style="1" customWidth="1"/>
    <col min="17" max="16384" width="15.7109375" style="1"/>
  </cols>
  <sheetData>
    <row r="1" spans="1:18" ht="18" x14ac:dyDescent="0.2">
      <c r="A1" s="263" t="s">
        <v>147</v>
      </c>
    </row>
    <row r="2" spans="1:18" ht="13.5" thickBot="1" x14ac:dyDescent="0.25"/>
    <row r="3" spans="1:18" ht="29.25" customHeight="1" thickBot="1" x14ac:dyDescent="0.25">
      <c r="A3" s="111"/>
      <c r="B3" s="310" t="s">
        <v>154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2"/>
      <c r="Q3" s="39"/>
      <c r="R3" s="39"/>
    </row>
    <row r="4" spans="1:18" ht="13.5" thickBot="1" x14ac:dyDescent="0.25">
      <c r="A4" s="111"/>
      <c r="B4" s="114" t="s">
        <v>50</v>
      </c>
      <c r="C4" s="113" t="s">
        <v>49</v>
      </c>
      <c r="D4" s="113" t="s">
        <v>48</v>
      </c>
      <c r="E4" s="113" t="s">
        <v>47</v>
      </c>
      <c r="F4" s="113" t="s">
        <v>46</v>
      </c>
      <c r="G4" s="113" t="s">
        <v>45</v>
      </c>
      <c r="H4" s="113" t="s">
        <v>44</v>
      </c>
      <c r="I4" s="113" t="s">
        <v>43</v>
      </c>
      <c r="J4" s="113" t="s">
        <v>42</v>
      </c>
      <c r="K4" s="113" t="s">
        <v>41</v>
      </c>
      <c r="L4" s="113" t="s">
        <v>40</v>
      </c>
      <c r="M4" s="113" t="s">
        <v>39</v>
      </c>
      <c r="N4" s="113" t="s">
        <v>38</v>
      </c>
      <c r="O4" s="113" t="s">
        <v>37</v>
      </c>
      <c r="P4" s="112" t="s">
        <v>36</v>
      </c>
      <c r="R4" s="39"/>
    </row>
    <row r="5" spans="1:18" s="251" customFormat="1" ht="31.5" customHeight="1" thickBot="1" x14ac:dyDescent="0.25">
      <c r="A5" s="113"/>
      <c r="B5" s="294" t="s">
        <v>33</v>
      </c>
      <c r="C5" s="295"/>
      <c r="D5" s="295"/>
      <c r="E5" s="295"/>
      <c r="F5" s="295"/>
      <c r="G5" s="296"/>
      <c r="H5" s="297" t="s">
        <v>32</v>
      </c>
      <c r="I5" s="294" t="s">
        <v>31</v>
      </c>
      <c r="J5" s="295"/>
      <c r="K5" s="295"/>
      <c r="L5" s="295"/>
      <c r="M5" s="295"/>
      <c r="N5" s="296"/>
      <c r="O5" s="299" t="s">
        <v>30</v>
      </c>
      <c r="P5" s="308" t="s">
        <v>29</v>
      </c>
      <c r="R5" s="113"/>
    </row>
    <row r="6" spans="1:18" s="94" customFormat="1" ht="15" customHeight="1" thickBot="1" x14ac:dyDescent="0.25">
      <c r="A6" s="110" t="s">
        <v>25</v>
      </c>
      <c r="B6" s="109" t="s">
        <v>24</v>
      </c>
      <c r="C6" s="108" t="s">
        <v>23</v>
      </c>
      <c r="D6" s="108" t="s">
        <v>22</v>
      </c>
      <c r="E6" s="108" t="s">
        <v>21</v>
      </c>
      <c r="F6" s="108" t="s">
        <v>20</v>
      </c>
      <c r="G6" s="107" t="s">
        <v>19</v>
      </c>
      <c r="H6" s="298"/>
      <c r="I6" s="109" t="s">
        <v>24</v>
      </c>
      <c r="J6" s="108" t="s">
        <v>23</v>
      </c>
      <c r="K6" s="108" t="s">
        <v>22</v>
      </c>
      <c r="L6" s="108" t="s">
        <v>21</v>
      </c>
      <c r="M6" s="108" t="s">
        <v>20</v>
      </c>
      <c r="N6" s="107" t="s">
        <v>19</v>
      </c>
      <c r="O6" s="300"/>
      <c r="P6" s="309"/>
      <c r="R6" s="265"/>
    </row>
    <row r="7" spans="1:18" s="94" customFormat="1" ht="15" customHeight="1" x14ac:dyDescent="0.2">
      <c r="A7" s="206" t="s">
        <v>7</v>
      </c>
      <c r="B7" s="207" t="s">
        <v>110</v>
      </c>
      <c r="C7" s="208" t="s">
        <v>111</v>
      </c>
      <c r="D7" s="208" t="s">
        <v>112</v>
      </c>
      <c r="E7" s="208" t="s">
        <v>113</v>
      </c>
      <c r="F7" s="208" t="s">
        <v>114</v>
      </c>
      <c r="G7" s="209" t="s">
        <v>115</v>
      </c>
      <c r="H7" s="211" t="s">
        <v>123</v>
      </c>
      <c r="I7" s="207" t="s">
        <v>104</v>
      </c>
      <c r="J7" s="208" t="s">
        <v>105</v>
      </c>
      <c r="K7" s="208" t="s">
        <v>106</v>
      </c>
      <c r="L7" s="208" t="s">
        <v>107</v>
      </c>
      <c r="M7" s="208" t="s">
        <v>108</v>
      </c>
      <c r="N7" s="209" t="s">
        <v>109</v>
      </c>
      <c r="O7" s="101" t="s">
        <v>116</v>
      </c>
      <c r="P7" s="95"/>
      <c r="R7" s="265"/>
    </row>
    <row r="8" spans="1:18" s="94" customFormat="1" x14ac:dyDescent="0.2">
      <c r="A8" s="212">
        <v>2002</v>
      </c>
      <c r="B8" s="266">
        <v>134081</v>
      </c>
      <c r="C8" s="267">
        <v>109542</v>
      </c>
      <c r="D8" s="267">
        <v>22483</v>
      </c>
      <c r="E8" s="267">
        <v>10745</v>
      </c>
      <c r="F8" s="267">
        <v>3320</v>
      </c>
      <c r="G8" s="268">
        <v>1202</v>
      </c>
      <c r="H8" s="57">
        <f>SUM(B8:G8)</f>
        <v>281373</v>
      </c>
      <c r="I8" s="266">
        <v>125351.5625</v>
      </c>
      <c r="J8" s="267">
        <v>169906.375</v>
      </c>
      <c r="K8" s="267">
        <v>63057.43359375</v>
      </c>
      <c r="L8" s="267">
        <v>50628.3125</v>
      </c>
      <c r="M8" s="267">
        <v>31494.248046875</v>
      </c>
      <c r="N8" s="268">
        <v>43162.05859375</v>
      </c>
      <c r="O8" s="54">
        <f>SUM(I8:N8)</f>
        <v>483599.990234375</v>
      </c>
      <c r="P8" s="210">
        <f>6</f>
        <v>6</v>
      </c>
      <c r="R8" s="44"/>
    </row>
    <row r="9" spans="1:18" s="94" customFormat="1" x14ac:dyDescent="0.2">
      <c r="A9" s="212">
        <v>2001</v>
      </c>
      <c r="B9" s="266">
        <v>124499</v>
      </c>
      <c r="C9" s="267">
        <v>105401</v>
      </c>
      <c r="D9" s="267">
        <v>22126</v>
      </c>
      <c r="E9" s="267">
        <v>11375</v>
      </c>
      <c r="F9" s="267">
        <v>3490</v>
      </c>
      <c r="G9" s="268">
        <v>1301</v>
      </c>
      <c r="H9" s="57">
        <f t="shared" ref="H9:H15" si="0">SUM(B9:G9)</f>
        <v>268192</v>
      </c>
      <c r="I9" s="266">
        <v>116890.0625</v>
      </c>
      <c r="J9" s="267">
        <v>164562.40625</v>
      </c>
      <c r="K9" s="267">
        <v>62189.671875</v>
      </c>
      <c r="L9" s="267">
        <v>53684.24609375</v>
      </c>
      <c r="M9" s="267">
        <v>33481.09765625</v>
      </c>
      <c r="N9" s="268">
        <v>49235.5078125</v>
      </c>
      <c r="O9" s="54">
        <f t="shared" ref="O9:O15" si="1">SUM(I9:N9)</f>
        <v>480042.9921875</v>
      </c>
      <c r="P9" s="210">
        <f>6</f>
        <v>6</v>
      </c>
      <c r="R9" s="44"/>
    </row>
    <row r="10" spans="1:18" s="94" customFormat="1" x14ac:dyDescent="0.2">
      <c r="A10" s="212">
        <v>2000</v>
      </c>
      <c r="B10" s="266">
        <v>112946</v>
      </c>
      <c r="C10" s="267">
        <v>95820</v>
      </c>
      <c r="D10" s="267">
        <v>20132</v>
      </c>
      <c r="E10" s="267">
        <v>10576</v>
      </c>
      <c r="F10" s="267">
        <v>3201</v>
      </c>
      <c r="G10" s="268">
        <v>1232</v>
      </c>
      <c r="H10" s="57">
        <f t="shared" si="0"/>
        <v>243907</v>
      </c>
      <c r="I10" s="266">
        <v>106135.59375</v>
      </c>
      <c r="J10" s="267">
        <v>149807.96875</v>
      </c>
      <c r="K10" s="267">
        <v>56644.4921875</v>
      </c>
      <c r="L10" s="267">
        <v>50021.98046875</v>
      </c>
      <c r="M10" s="267">
        <v>30772.37890625</v>
      </c>
      <c r="N10" s="268">
        <v>47517.578125</v>
      </c>
      <c r="O10" s="54">
        <f t="shared" si="1"/>
        <v>440899.9921875</v>
      </c>
      <c r="P10" s="210">
        <f>6</f>
        <v>6</v>
      </c>
      <c r="R10" s="44"/>
    </row>
    <row r="11" spans="1:18" s="94" customFormat="1" x14ac:dyDescent="0.2">
      <c r="A11" s="212">
        <v>1999</v>
      </c>
      <c r="B11" s="266">
        <v>102908</v>
      </c>
      <c r="C11" s="267">
        <v>80426</v>
      </c>
      <c r="D11" s="267">
        <v>16409</v>
      </c>
      <c r="E11" s="267">
        <v>8343</v>
      </c>
      <c r="F11" s="267">
        <v>2494</v>
      </c>
      <c r="G11" s="268">
        <v>965</v>
      </c>
      <c r="H11" s="57">
        <f t="shared" si="0"/>
        <v>211545</v>
      </c>
      <c r="I11" s="266">
        <v>95954.078125</v>
      </c>
      <c r="J11" s="267">
        <v>125173.15625</v>
      </c>
      <c r="K11" s="267">
        <v>46120.26171875</v>
      </c>
      <c r="L11" s="267">
        <v>39384.9921875</v>
      </c>
      <c r="M11" s="267">
        <v>23964.068359375</v>
      </c>
      <c r="N11" s="268">
        <v>38003.44140625</v>
      </c>
      <c r="O11" s="54">
        <f t="shared" si="1"/>
        <v>368599.998046875</v>
      </c>
      <c r="P11" s="210">
        <f>6</f>
        <v>6</v>
      </c>
      <c r="R11" s="44"/>
    </row>
    <row r="12" spans="1:18" s="94" customFormat="1" x14ac:dyDescent="0.2">
      <c r="A12" s="212">
        <v>1998</v>
      </c>
      <c r="B12" s="266">
        <v>96180</v>
      </c>
      <c r="C12" s="267">
        <v>71261</v>
      </c>
      <c r="D12" s="267">
        <v>14507</v>
      </c>
      <c r="E12" s="267">
        <v>7198</v>
      </c>
      <c r="F12" s="267">
        <v>3131</v>
      </c>
      <c r="G12" s="268"/>
      <c r="H12" s="57">
        <f t="shared" si="0"/>
        <v>192277</v>
      </c>
      <c r="I12" s="266">
        <v>89320.0703125</v>
      </c>
      <c r="J12" s="267">
        <v>110878.5546875</v>
      </c>
      <c r="K12" s="267">
        <v>40768.32421875</v>
      </c>
      <c r="L12" s="267">
        <v>34077.1796875</v>
      </c>
      <c r="M12" s="267">
        <v>54255.87890625</v>
      </c>
      <c r="N12" s="268"/>
      <c r="O12" s="54">
        <f t="shared" si="1"/>
        <v>329300.0078125</v>
      </c>
      <c r="P12" s="210">
        <v>5</v>
      </c>
      <c r="R12" s="44"/>
    </row>
    <row r="13" spans="1:18" s="94" customFormat="1" x14ac:dyDescent="0.2">
      <c r="A13" s="212">
        <v>1997</v>
      </c>
      <c r="B13" s="266">
        <v>91935</v>
      </c>
      <c r="C13" s="267">
        <v>64383</v>
      </c>
      <c r="D13" s="267">
        <v>12889</v>
      </c>
      <c r="E13" s="267">
        <v>6504</v>
      </c>
      <c r="F13" s="267">
        <v>2827</v>
      </c>
      <c r="G13" s="268"/>
      <c r="H13" s="57">
        <f t="shared" si="0"/>
        <v>178538</v>
      </c>
      <c r="I13" s="266">
        <v>84934.3671875</v>
      </c>
      <c r="J13" s="267">
        <v>100059.4375</v>
      </c>
      <c r="K13" s="267">
        <v>36195.96875</v>
      </c>
      <c r="L13" s="267">
        <v>30748.3828125</v>
      </c>
      <c r="M13" s="267">
        <v>49261.83984375</v>
      </c>
      <c r="N13" s="268"/>
      <c r="O13" s="54">
        <f t="shared" si="1"/>
        <v>301199.99609375</v>
      </c>
      <c r="P13" s="210">
        <v>5</v>
      </c>
      <c r="R13" s="44"/>
    </row>
    <row r="14" spans="1:18" s="94" customFormat="1" x14ac:dyDescent="0.2">
      <c r="A14" s="212">
        <v>1996</v>
      </c>
      <c r="B14" s="266">
        <v>90966</v>
      </c>
      <c r="C14" s="267">
        <v>61498</v>
      </c>
      <c r="D14" s="267">
        <v>12077</v>
      </c>
      <c r="E14" s="267">
        <v>6097</v>
      </c>
      <c r="F14" s="267">
        <v>2620.889892578125</v>
      </c>
      <c r="G14" s="268"/>
      <c r="H14" s="57">
        <f t="shared" si="0"/>
        <v>173258.88989257812</v>
      </c>
      <c r="I14" s="266">
        <v>82156.0625</v>
      </c>
      <c r="J14" s="267">
        <v>93677.046875</v>
      </c>
      <c r="K14" s="267">
        <v>33355.9921875</v>
      </c>
      <c r="L14" s="267">
        <v>28303.26953125</v>
      </c>
      <c r="M14" s="267">
        <v>43520.41796875</v>
      </c>
      <c r="N14" s="268"/>
      <c r="O14" s="54">
        <f t="shared" si="1"/>
        <v>281012.7890625</v>
      </c>
      <c r="P14" s="210">
        <v>5</v>
      </c>
      <c r="R14" s="44"/>
    </row>
    <row r="15" spans="1:18" s="94" customFormat="1" ht="13.5" thickBot="1" x14ac:dyDescent="0.25">
      <c r="A15" s="212">
        <v>1995</v>
      </c>
      <c r="B15" s="269">
        <v>89732</v>
      </c>
      <c r="C15" s="270">
        <v>63434</v>
      </c>
      <c r="D15" s="270">
        <v>12398</v>
      </c>
      <c r="E15" s="270">
        <v>6257</v>
      </c>
      <c r="F15" s="270">
        <v>2648</v>
      </c>
      <c r="G15" s="271"/>
      <c r="H15" s="50">
        <f t="shared" si="0"/>
        <v>174469</v>
      </c>
      <c r="I15" s="269">
        <v>80121.5703125</v>
      </c>
      <c r="J15" s="270">
        <v>94903.3828125</v>
      </c>
      <c r="K15" s="270">
        <v>33598.84765625</v>
      </c>
      <c r="L15" s="270">
        <v>28568.236328125</v>
      </c>
      <c r="M15" s="270">
        <v>44004.609375</v>
      </c>
      <c r="N15" s="271"/>
      <c r="O15" s="47">
        <f t="shared" si="1"/>
        <v>281196.646484375</v>
      </c>
      <c r="P15" s="264">
        <v>5</v>
      </c>
      <c r="R15" s="65"/>
    </row>
    <row r="16" spans="1:18" s="36" customFormat="1" x14ac:dyDescent="0.2">
      <c r="A16" s="41"/>
      <c r="B16" s="43" t="s">
        <v>17</v>
      </c>
      <c r="C16" s="43"/>
      <c r="D16" s="43"/>
      <c r="E16" s="43"/>
      <c r="F16" s="42"/>
      <c r="G16" s="43"/>
      <c r="H16" s="43"/>
      <c r="I16" s="43"/>
      <c r="J16" s="43"/>
      <c r="K16" s="43"/>
      <c r="L16" s="42"/>
      <c r="M16" s="41"/>
      <c r="N16" s="41"/>
      <c r="O16" s="41"/>
      <c r="P16" s="41"/>
      <c r="R16" s="41"/>
    </row>
    <row r="17" spans="1:18" x14ac:dyDescent="0.2">
      <c r="B17" s="26"/>
      <c r="C17" s="28"/>
      <c r="D17" s="27"/>
      <c r="E17" s="26"/>
      <c r="F17" s="27"/>
      <c r="G17" s="22"/>
      <c r="H17" s="7"/>
      <c r="I17" s="22"/>
      <c r="J17" s="7"/>
    </row>
    <row r="18" spans="1:18" x14ac:dyDescent="0.2">
      <c r="C18" s="26"/>
      <c r="D18" s="27"/>
      <c r="E18" s="26"/>
      <c r="F18" s="27"/>
      <c r="G18" s="22"/>
      <c r="H18" s="7"/>
      <c r="I18" s="22"/>
      <c r="J18" s="7"/>
    </row>
    <row r="19" spans="1:18" x14ac:dyDescent="0.2">
      <c r="A19" s="26"/>
      <c r="B19" s="27"/>
      <c r="C19" s="26"/>
      <c r="D19" s="25"/>
      <c r="E19" s="26"/>
      <c r="F19" s="25"/>
      <c r="G19" s="22"/>
      <c r="H19" s="7"/>
      <c r="I19" s="22"/>
      <c r="J19" s="7"/>
    </row>
    <row r="20" spans="1:18" x14ac:dyDescent="0.2">
      <c r="A20" s="26"/>
      <c r="B20" s="27"/>
      <c r="C20" s="26"/>
      <c r="D20" s="25"/>
      <c r="E20" s="26"/>
      <c r="F20" s="25"/>
      <c r="G20" s="22"/>
      <c r="H20" s="7"/>
      <c r="I20" s="22"/>
      <c r="J20" s="7"/>
    </row>
    <row r="21" spans="1:18" x14ac:dyDescent="0.2">
      <c r="A21" s="6"/>
      <c r="C21" s="5"/>
      <c r="D21" s="5"/>
      <c r="E21" s="5"/>
      <c r="F21" s="5"/>
      <c r="G21" s="5"/>
      <c r="H21" s="5"/>
      <c r="I21" s="5"/>
      <c r="J21" s="5"/>
    </row>
    <row r="22" spans="1:18" x14ac:dyDescent="0.2">
      <c r="A22" s="4"/>
      <c r="B22" s="7"/>
      <c r="C22" s="21"/>
      <c r="D22" s="21"/>
      <c r="E22" s="21"/>
      <c r="F22" s="21"/>
      <c r="G22" s="21"/>
      <c r="H22" s="21"/>
      <c r="I22" s="21"/>
      <c r="J22" s="21"/>
    </row>
    <row r="23" spans="1:18" x14ac:dyDescent="0.2">
      <c r="B23" s="24"/>
    </row>
    <row r="24" spans="1:18" ht="12.75" customHeight="1" x14ac:dyDescent="0.2">
      <c r="A24" s="19"/>
      <c r="B24" s="23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</row>
    <row r="25" spans="1:18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8" x14ac:dyDescent="0.2">
      <c r="A26" s="17"/>
      <c r="B26" s="16"/>
      <c r="C26" s="17"/>
      <c r="D26" s="16"/>
      <c r="E26" s="17"/>
      <c r="F26" s="16"/>
      <c r="G26" s="17"/>
      <c r="H26" s="16"/>
      <c r="I26" s="16"/>
      <c r="J26" s="16"/>
    </row>
    <row r="27" spans="1:18" x14ac:dyDescent="0.2">
      <c r="A27" s="22"/>
      <c r="C27" s="22"/>
      <c r="D27" s="15"/>
      <c r="E27" s="22"/>
      <c r="F27" s="15"/>
      <c r="G27" s="22"/>
      <c r="H27" s="15"/>
      <c r="I27" s="8"/>
      <c r="J27" s="15"/>
    </row>
    <row r="28" spans="1:18" x14ac:dyDescent="0.2">
      <c r="A28" s="22"/>
      <c r="B28" s="15"/>
      <c r="C28" s="22"/>
      <c r="D28" s="15"/>
      <c r="E28" s="22"/>
      <c r="F28" s="15"/>
      <c r="G28" s="22"/>
      <c r="H28" s="15"/>
      <c r="I28" s="8"/>
      <c r="J28" s="15"/>
    </row>
    <row r="29" spans="1:18" x14ac:dyDescent="0.2">
      <c r="A29" s="22"/>
      <c r="B29" s="15"/>
      <c r="C29" s="22"/>
      <c r="D29" s="15"/>
      <c r="E29" s="22"/>
      <c r="F29" s="15"/>
      <c r="G29" s="22"/>
      <c r="H29" s="15"/>
      <c r="I29" s="8"/>
      <c r="J29" s="15"/>
    </row>
    <row r="30" spans="1:18" x14ac:dyDescent="0.2">
      <c r="A30" s="22"/>
      <c r="B30" s="15"/>
      <c r="C30" s="22"/>
      <c r="D30" s="15"/>
      <c r="E30" s="22"/>
      <c r="F30" s="15"/>
      <c r="G30" s="22"/>
      <c r="H30" s="15"/>
      <c r="I30" s="8"/>
      <c r="J30" s="15"/>
    </row>
    <row r="32" spans="1:18" x14ac:dyDescent="0.2">
      <c r="A32" s="22"/>
      <c r="B32" s="15"/>
      <c r="C32" s="22"/>
      <c r="D32" s="15"/>
      <c r="E32" s="22"/>
      <c r="F32" s="15"/>
      <c r="G32" s="22"/>
      <c r="H32" s="15"/>
      <c r="I32" s="8"/>
      <c r="J32" s="15"/>
    </row>
    <row r="33" spans="1:44" x14ac:dyDescent="0.2">
      <c r="A33" s="22"/>
      <c r="B33" s="15"/>
      <c r="C33" s="22"/>
      <c r="D33" s="15"/>
      <c r="E33" s="22"/>
      <c r="F33" s="15"/>
      <c r="G33" s="22"/>
      <c r="H33" s="15"/>
      <c r="I33" s="8"/>
      <c r="J33" s="15"/>
    </row>
    <row r="34" spans="1:44" x14ac:dyDescent="0.2">
      <c r="A34" s="22"/>
      <c r="B34" s="15"/>
      <c r="C34" s="22"/>
      <c r="D34" s="15"/>
      <c r="E34" s="22"/>
      <c r="F34" s="15"/>
      <c r="G34" s="22"/>
      <c r="H34" s="15"/>
      <c r="I34" s="8"/>
      <c r="J34" s="15"/>
    </row>
    <row r="35" spans="1:44" x14ac:dyDescent="0.2">
      <c r="A35" s="17"/>
      <c r="B35" s="16"/>
      <c r="C35" s="17"/>
      <c r="D35" s="16"/>
      <c r="E35" s="17"/>
      <c r="F35" s="16"/>
      <c r="G35" s="17"/>
      <c r="H35" s="16"/>
      <c r="I35" s="16"/>
      <c r="J35" s="16"/>
    </row>
    <row r="36" spans="1:44" x14ac:dyDescent="0.2">
      <c r="A36" s="22"/>
      <c r="B36" s="15"/>
      <c r="C36" s="22"/>
      <c r="D36" s="15"/>
      <c r="E36" s="22"/>
      <c r="F36" s="15"/>
      <c r="G36" s="22"/>
      <c r="H36" s="15"/>
      <c r="I36" s="8"/>
      <c r="J36" s="15"/>
    </row>
    <row r="37" spans="1:44" x14ac:dyDescent="0.2">
      <c r="A37" s="22"/>
      <c r="B37" s="15"/>
      <c r="C37" s="22"/>
      <c r="D37" s="15"/>
      <c r="E37" s="22"/>
      <c r="F37" s="15"/>
      <c r="G37" s="22"/>
      <c r="H37" s="15"/>
      <c r="I37" s="8"/>
      <c r="J37" s="15"/>
    </row>
    <row r="38" spans="1:44" x14ac:dyDescent="0.2">
      <c r="A38" s="22"/>
      <c r="B38" s="15"/>
      <c r="C38" s="22"/>
      <c r="D38" s="15"/>
      <c r="E38" s="22"/>
      <c r="F38" s="15"/>
      <c r="G38" s="22"/>
      <c r="H38" s="15"/>
      <c r="I38" s="8"/>
      <c r="J38" s="15"/>
    </row>
    <row r="39" spans="1:44" s="2" customFormat="1" x14ac:dyDescent="0.2">
      <c r="A39" s="22"/>
      <c r="B39" s="15"/>
      <c r="C39" s="22"/>
      <c r="D39" s="15"/>
      <c r="E39" s="22"/>
      <c r="F39" s="15"/>
      <c r="G39" s="22"/>
      <c r="H39" s="15"/>
      <c r="I39" s="8"/>
      <c r="J39" s="15"/>
      <c r="L39" s="1"/>
      <c r="N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s="2" customFormat="1" x14ac:dyDescent="0.2">
      <c r="A40" s="22"/>
      <c r="B40" s="15"/>
      <c r="C40" s="22"/>
      <c r="D40" s="15"/>
      <c r="E40" s="22"/>
      <c r="F40" s="15"/>
      <c r="G40" s="22"/>
      <c r="H40" s="15"/>
      <c r="I40" s="8"/>
      <c r="J40" s="15"/>
      <c r="L40" s="1"/>
      <c r="N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s="2" customFormat="1" x14ac:dyDescent="0.2">
      <c r="A41" s="22"/>
      <c r="B41" s="15"/>
      <c r="C41" s="22"/>
      <c r="D41" s="15"/>
      <c r="E41" s="22"/>
      <c r="F41" s="15"/>
      <c r="G41" s="22"/>
      <c r="H41" s="15"/>
      <c r="I41" s="8"/>
      <c r="J41" s="15"/>
      <c r="L41" s="1"/>
      <c r="N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s="2" customFormat="1" x14ac:dyDescent="0.2">
      <c r="A42" s="22"/>
      <c r="B42" s="15"/>
      <c r="C42" s="22"/>
      <c r="D42" s="15"/>
      <c r="E42" s="22"/>
      <c r="F42" s="15"/>
      <c r="G42" s="22"/>
      <c r="H42" s="15"/>
      <c r="I42" s="8"/>
      <c r="J42" s="15"/>
      <c r="L42" s="1"/>
      <c r="N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s="2" customFormat="1" x14ac:dyDescent="0.2">
      <c r="A43" s="22"/>
      <c r="B43" s="15"/>
      <c r="C43" s="22"/>
      <c r="D43" s="15"/>
      <c r="E43" s="22"/>
      <c r="F43" s="15"/>
      <c r="G43" s="22"/>
      <c r="H43" s="15"/>
      <c r="I43" s="8"/>
      <c r="J43" s="15"/>
      <c r="L43" s="1"/>
      <c r="N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s="2" customFormat="1" x14ac:dyDescent="0.2">
      <c r="A44" s="17"/>
      <c r="B44" s="16"/>
      <c r="C44" s="17"/>
      <c r="D44" s="16"/>
      <c r="E44" s="17"/>
      <c r="F44" s="16"/>
      <c r="G44" s="17"/>
      <c r="H44" s="16"/>
      <c r="I44" s="16"/>
      <c r="J44" s="16"/>
      <c r="L44" s="1"/>
      <c r="N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s="2" customFormat="1" x14ac:dyDescent="0.2">
      <c r="A45" s="22"/>
      <c r="B45" s="7"/>
      <c r="C45" s="22"/>
      <c r="D45" s="7"/>
      <c r="E45" s="22"/>
      <c r="F45" s="7"/>
      <c r="G45" s="22"/>
      <c r="H45" s="7"/>
      <c r="I45" s="8"/>
      <c r="J45" s="7"/>
      <c r="L45" s="1"/>
      <c r="N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 s="2" customFormat="1" x14ac:dyDescent="0.2">
      <c r="A46" s="22"/>
      <c r="B46" s="7"/>
      <c r="C46" s="22"/>
      <c r="D46" s="7"/>
      <c r="E46" s="22"/>
      <c r="F46" s="7"/>
      <c r="G46" s="22"/>
      <c r="H46" s="7"/>
      <c r="I46" s="8"/>
      <c r="J46" s="7"/>
      <c r="L46" s="1"/>
      <c r="N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s="2" customFormat="1" x14ac:dyDescent="0.2">
      <c r="A47" s="22"/>
      <c r="B47" s="7"/>
      <c r="C47" s="22"/>
      <c r="D47" s="7"/>
      <c r="E47" s="22"/>
      <c r="F47" s="7"/>
      <c r="G47" s="22"/>
      <c r="H47" s="7"/>
      <c r="I47" s="8"/>
      <c r="J47" s="7"/>
      <c r="L47" s="1"/>
      <c r="N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 s="2" customFormat="1" x14ac:dyDescent="0.2">
      <c r="A48" s="22"/>
      <c r="B48" s="7"/>
      <c r="C48" s="22"/>
      <c r="D48" s="7"/>
      <c r="E48" s="22"/>
      <c r="F48" s="7"/>
      <c r="G48" s="22"/>
      <c r="H48" s="7"/>
      <c r="I48" s="8"/>
      <c r="J48" s="7"/>
      <c r="L48" s="1"/>
      <c r="N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 s="2" customFormat="1" x14ac:dyDescent="0.2">
      <c r="A49" s="22"/>
      <c r="B49" s="7"/>
      <c r="C49" s="22"/>
      <c r="D49" s="7"/>
      <c r="E49" s="22"/>
      <c r="F49" s="7"/>
      <c r="G49" s="22"/>
      <c r="H49" s="7"/>
      <c r="I49" s="8"/>
      <c r="J49" s="7"/>
      <c r="L49" s="1"/>
      <c r="N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 s="2" customFormat="1" x14ac:dyDescent="0.2">
      <c r="A50" s="22"/>
      <c r="B50" s="7"/>
      <c r="C50" s="22"/>
      <c r="D50" s="7"/>
      <c r="E50" s="22"/>
      <c r="F50" s="7"/>
      <c r="G50" s="22"/>
      <c r="H50" s="7"/>
      <c r="I50" s="8"/>
      <c r="J50" s="7"/>
      <c r="L50" s="1"/>
      <c r="N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 s="2" customFormat="1" x14ac:dyDescent="0.2">
      <c r="A51" s="22"/>
      <c r="B51" s="7"/>
      <c r="C51" s="22"/>
      <c r="D51" s="7"/>
      <c r="E51" s="22"/>
      <c r="F51" s="7"/>
      <c r="G51" s="22"/>
      <c r="H51" s="7"/>
      <c r="I51" s="8"/>
      <c r="J51" s="7"/>
      <c r="L51" s="1"/>
      <c r="N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s="2" customFormat="1" x14ac:dyDescent="0.2">
      <c r="A52" s="22"/>
      <c r="B52" s="7"/>
      <c r="C52" s="22"/>
      <c r="D52" s="7"/>
      <c r="E52" s="22"/>
      <c r="F52" s="7"/>
      <c r="G52" s="22"/>
      <c r="H52" s="7"/>
      <c r="I52" s="8"/>
      <c r="J52" s="7"/>
      <c r="L52" s="1"/>
      <c r="N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 s="2" customFormat="1" ht="24.7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L53" s="1"/>
      <c r="N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 s="2" customFormat="1" x14ac:dyDescent="0.2">
      <c r="A54" s="22"/>
      <c r="B54" s="7"/>
      <c r="C54" s="22"/>
      <c r="D54" s="7"/>
      <c r="E54" s="22"/>
      <c r="F54" s="7"/>
      <c r="G54" s="22"/>
      <c r="H54" s="7"/>
      <c r="I54" s="8"/>
      <c r="J54" s="7"/>
      <c r="L54" s="1"/>
      <c r="N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 s="2" customFormat="1" x14ac:dyDescent="0.2">
      <c r="A55" s="22"/>
      <c r="B55" s="7"/>
      <c r="C55" s="22"/>
      <c r="D55" s="7"/>
      <c r="E55" s="22"/>
      <c r="F55" s="7"/>
      <c r="G55" s="22"/>
      <c r="H55" s="7"/>
      <c r="I55" s="8"/>
      <c r="J55" s="7"/>
      <c r="L55" s="1"/>
      <c r="N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 s="2" customFormat="1" x14ac:dyDescent="0.2">
      <c r="A56" s="22"/>
      <c r="B56" s="7"/>
      <c r="C56" s="22"/>
      <c r="D56" s="7"/>
      <c r="E56" s="22"/>
      <c r="F56" s="7"/>
      <c r="G56" s="22"/>
      <c r="H56" s="7"/>
      <c r="I56" s="8"/>
      <c r="J56" s="7"/>
      <c r="L56" s="1"/>
      <c r="N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 s="2" customFormat="1" x14ac:dyDescent="0.2">
      <c r="A57" s="22"/>
      <c r="B57" s="7"/>
      <c r="C57" s="22"/>
      <c r="D57" s="7"/>
      <c r="E57" s="22"/>
      <c r="F57" s="7"/>
      <c r="G57" s="22"/>
      <c r="H57" s="7"/>
      <c r="I57" s="8"/>
      <c r="J57" s="7"/>
      <c r="L57" s="1"/>
      <c r="N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s="2" customFormat="1" x14ac:dyDescent="0.2">
      <c r="A58" s="22"/>
      <c r="B58" s="7"/>
      <c r="C58" s="22"/>
      <c r="D58" s="7"/>
      <c r="E58" s="22"/>
      <c r="F58" s="7"/>
      <c r="G58" s="22"/>
      <c r="H58" s="7"/>
      <c r="I58" s="8"/>
      <c r="J58" s="7"/>
      <c r="L58" s="1"/>
      <c r="N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 s="2" customFormat="1" x14ac:dyDescent="0.2">
      <c r="A59" s="22"/>
      <c r="B59" s="7"/>
      <c r="C59" s="22"/>
      <c r="D59" s="7"/>
      <c r="E59" s="22"/>
      <c r="F59" s="7"/>
      <c r="G59" s="22"/>
      <c r="H59" s="7"/>
      <c r="I59" s="8"/>
      <c r="J59" s="7"/>
      <c r="L59" s="1"/>
      <c r="N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 s="2" customFormat="1" x14ac:dyDescent="0.2">
      <c r="A60" s="22"/>
      <c r="B60" s="7"/>
      <c r="C60" s="22"/>
      <c r="D60" s="7"/>
      <c r="E60" s="22"/>
      <c r="F60" s="7"/>
      <c r="G60" s="22"/>
      <c r="H60" s="7"/>
      <c r="I60" s="8"/>
      <c r="J60" s="7"/>
      <c r="L60" s="1"/>
      <c r="N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 s="2" customFormat="1" x14ac:dyDescent="0.2">
      <c r="A61" s="22"/>
      <c r="B61" s="7"/>
      <c r="C61" s="22"/>
      <c r="D61" s="7"/>
      <c r="E61" s="22"/>
      <c r="F61" s="7"/>
      <c r="G61" s="22"/>
      <c r="H61" s="7"/>
      <c r="I61" s="8"/>
      <c r="J61" s="7"/>
      <c r="L61" s="1"/>
      <c r="N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 s="2" customFormat="1" ht="30" customHeight="1" x14ac:dyDescent="0.2">
      <c r="A62" s="13"/>
      <c r="B62" s="20"/>
      <c r="C62" s="20"/>
      <c r="D62" s="20"/>
      <c r="E62" s="20"/>
      <c r="F62" s="20"/>
      <c r="G62" s="20"/>
      <c r="H62" s="20"/>
      <c r="I62" s="20"/>
      <c r="J62" s="20"/>
      <c r="L62" s="1"/>
      <c r="N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s="2" customFormat="1" x14ac:dyDescent="0.2">
      <c r="A63" s="22"/>
      <c r="B63" s="7"/>
      <c r="C63" s="22"/>
      <c r="D63" s="7"/>
      <c r="E63" s="22"/>
      <c r="F63" s="7"/>
      <c r="G63" s="22"/>
      <c r="H63" s="7"/>
      <c r="I63" s="8"/>
      <c r="J63" s="7"/>
      <c r="L63" s="1"/>
      <c r="N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s="2" customFormat="1" x14ac:dyDescent="0.2">
      <c r="A64" s="22"/>
      <c r="B64" s="7"/>
      <c r="C64" s="22"/>
      <c r="D64" s="7"/>
      <c r="E64" s="22"/>
      <c r="F64" s="7"/>
      <c r="G64" s="22"/>
      <c r="H64" s="7"/>
      <c r="I64" s="8"/>
      <c r="J64" s="7"/>
      <c r="L64" s="1"/>
      <c r="N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s="2" customFormat="1" x14ac:dyDescent="0.2">
      <c r="A65" s="22"/>
      <c r="B65" s="7"/>
      <c r="C65" s="22"/>
      <c r="D65" s="7"/>
      <c r="E65" s="22"/>
      <c r="F65" s="7"/>
      <c r="G65" s="22"/>
      <c r="H65" s="7"/>
      <c r="I65" s="8"/>
      <c r="J65" s="7"/>
      <c r="L65" s="1"/>
      <c r="N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s="2" customFormat="1" x14ac:dyDescent="0.2">
      <c r="A66" s="22"/>
      <c r="B66" s="7"/>
      <c r="C66" s="22"/>
      <c r="D66" s="7"/>
      <c r="E66" s="22"/>
      <c r="F66" s="7"/>
      <c r="G66" s="22"/>
      <c r="H66" s="7"/>
      <c r="I66" s="8"/>
      <c r="J66" s="7"/>
      <c r="L66" s="1"/>
      <c r="N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s="2" customFormat="1" x14ac:dyDescent="0.2">
      <c r="A67" s="22"/>
      <c r="B67" s="7"/>
      <c r="C67" s="22"/>
      <c r="D67" s="7"/>
      <c r="E67" s="22"/>
      <c r="F67" s="7"/>
      <c r="G67" s="22"/>
      <c r="H67" s="7"/>
      <c r="I67" s="8"/>
      <c r="J67" s="7"/>
      <c r="L67" s="1"/>
      <c r="N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s="2" customFormat="1" x14ac:dyDescent="0.2">
      <c r="A68" s="22"/>
      <c r="B68" s="7"/>
      <c r="C68" s="22"/>
      <c r="D68" s="7"/>
      <c r="E68" s="22"/>
      <c r="F68" s="7"/>
      <c r="G68" s="22"/>
      <c r="H68" s="7"/>
      <c r="I68" s="8"/>
      <c r="J68" s="7"/>
      <c r="L68" s="1"/>
      <c r="N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s="2" customFormat="1" x14ac:dyDescent="0.2">
      <c r="A69" s="22"/>
      <c r="B69" s="7"/>
      <c r="C69" s="22"/>
      <c r="D69" s="7"/>
      <c r="E69" s="22"/>
      <c r="F69" s="7"/>
      <c r="G69" s="22"/>
      <c r="H69" s="7"/>
      <c r="I69" s="8"/>
      <c r="J69" s="7"/>
      <c r="L69" s="1"/>
      <c r="N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s="2" customFormat="1" x14ac:dyDescent="0.2">
      <c r="A70" s="22"/>
      <c r="B70" s="7"/>
      <c r="C70" s="22"/>
      <c r="D70" s="7"/>
      <c r="E70" s="22"/>
      <c r="F70" s="7"/>
      <c r="G70" s="22"/>
      <c r="H70" s="7"/>
      <c r="I70" s="8"/>
      <c r="J70" s="7"/>
      <c r="L70" s="1"/>
      <c r="N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s="2" customFormat="1" x14ac:dyDescent="0.2">
      <c r="A71" s="6"/>
      <c r="B71" s="5"/>
      <c r="C71" s="5"/>
      <c r="D71" s="5"/>
      <c r="E71" s="5"/>
      <c r="F71" s="5"/>
      <c r="G71" s="5"/>
      <c r="H71" s="5"/>
      <c r="I71" s="5"/>
      <c r="J71" s="5"/>
      <c r="L71" s="1"/>
      <c r="N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s="2" customFormat="1" x14ac:dyDescent="0.2">
      <c r="A72" s="4"/>
      <c r="B72" s="21"/>
      <c r="C72" s="3"/>
      <c r="D72" s="3"/>
      <c r="E72" s="3"/>
      <c r="F72" s="3"/>
      <c r="G72" s="3"/>
      <c r="H72" s="3"/>
      <c r="I72" s="3"/>
      <c r="J72" s="3"/>
      <c r="L72" s="1"/>
      <c r="N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6" spans="1:44" s="2" customFormat="1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L76" s="1"/>
      <c r="N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s="2" customFormat="1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L77" s="1"/>
      <c r="N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s="2" customFormat="1" x14ac:dyDescent="0.2">
      <c r="A78" s="17"/>
      <c r="B78" s="16"/>
      <c r="C78" s="16"/>
      <c r="D78" s="16"/>
      <c r="E78" s="16"/>
      <c r="F78" s="16"/>
      <c r="G78" s="16"/>
      <c r="H78" s="16"/>
      <c r="I78" s="16"/>
      <c r="J78" s="16"/>
      <c r="L78" s="1"/>
      <c r="N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s="2" customFormat="1" x14ac:dyDescent="0.2">
      <c r="A79" s="8"/>
      <c r="B79" s="15"/>
      <c r="C79" s="8"/>
      <c r="D79" s="15"/>
      <c r="E79" s="8"/>
      <c r="F79" s="15"/>
      <c r="G79" s="8"/>
      <c r="H79" s="15"/>
      <c r="I79" s="8"/>
      <c r="J79" s="15"/>
      <c r="L79" s="1"/>
      <c r="N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s="2" customFormat="1" x14ac:dyDescent="0.2">
      <c r="A80" s="8"/>
      <c r="B80" s="15"/>
      <c r="C80" s="8"/>
      <c r="D80" s="15"/>
      <c r="E80" s="8"/>
      <c r="F80" s="15"/>
      <c r="G80" s="8"/>
      <c r="H80" s="15"/>
      <c r="I80" s="8"/>
      <c r="J80" s="15"/>
      <c r="L80" s="1"/>
      <c r="N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s="2" customFormat="1" x14ac:dyDescent="0.2">
      <c r="A81" s="8"/>
      <c r="B81" s="15"/>
      <c r="C81" s="8"/>
      <c r="D81" s="15"/>
      <c r="E81" s="8"/>
      <c r="F81" s="15"/>
      <c r="G81" s="8"/>
      <c r="H81" s="15"/>
      <c r="I81" s="8"/>
      <c r="J81" s="15"/>
      <c r="L81" s="1"/>
      <c r="N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s="2" customFormat="1" x14ac:dyDescent="0.2">
      <c r="A82" s="8"/>
      <c r="B82" s="15"/>
      <c r="C82" s="8"/>
      <c r="D82" s="15"/>
      <c r="E82" s="8"/>
      <c r="F82" s="15"/>
      <c r="G82" s="8"/>
      <c r="H82" s="15"/>
      <c r="I82" s="8"/>
      <c r="J82" s="15"/>
      <c r="L82" s="1"/>
      <c r="N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s="2" customFormat="1" x14ac:dyDescent="0.2">
      <c r="A83" s="8"/>
      <c r="B83" s="15"/>
      <c r="C83" s="8"/>
      <c r="D83" s="15"/>
      <c r="E83" s="8"/>
      <c r="F83" s="15"/>
      <c r="G83" s="8"/>
      <c r="H83" s="15"/>
      <c r="I83" s="8"/>
      <c r="J83" s="15"/>
      <c r="L83" s="1"/>
      <c r="N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s="2" customFormat="1" x14ac:dyDescent="0.2">
      <c r="A84" s="8"/>
      <c r="B84" s="15"/>
      <c r="C84" s="8"/>
      <c r="D84" s="15"/>
      <c r="E84" s="8"/>
      <c r="F84" s="15"/>
      <c r="G84" s="8"/>
      <c r="H84" s="15"/>
      <c r="I84" s="8"/>
      <c r="J84" s="15"/>
      <c r="L84" s="1"/>
      <c r="N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s="2" customFormat="1" x14ac:dyDescent="0.2">
      <c r="A85" s="8"/>
      <c r="B85" s="15"/>
      <c r="C85" s="8"/>
      <c r="D85" s="15"/>
      <c r="E85" s="8"/>
      <c r="F85" s="15"/>
      <c r="G85" s="8"/>
      <c r="H85" s="15"/>
      <c r="I85" s="8"/>
      <c r="J85" s="15"/>
      <c r="L85" s="1"/>
      <c r="N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s="2" customFormat="1" x14ac:dyDescent="0.2">
      <c r="A86" s="8"/>
      <c r="B86" s="15"/>
      <c r="C86" s="8"/>
      <c r="D86" s="15"/>
      <c r="E86" s="8"/>
      <c r="F86" s="15"/>
      <c r="G86" s="8"/>
      <c r="H86" s="15"/>
      <c r="I86" s="8"/>
      <c r="J86" s="15"/>
      <c r="L86" s="1"/>
      <c r="N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s="2" customFormat="1" x14ac:dyDescent="0.2">
      <c r="A87" s="17"/>
      <c r="B87" s="16"/>
      <c r="C87" s="16"/>
      <c r="D87" s="16"/>
      <c r="E87" s="16"/>
      <c r="F87" s="16"/>
      <c r="G87" s="16"/>
      <c r="H87" s="16"/>
      <c r="I87" s="16"/>
      <c r="J87" s="16"/>
      <c r="L87" s="1"/>
      <c r="N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s="2" customFormat="1" x14ac:dyDescent="0.2">
      <c r="A88" s="8"/>
      <c r="B88" s="15"/>
      <c r="C88" s="8"/>
      <c r="D88" s="15"/>
      <c r="E88" s="8"/>
      <c r="F88" s="15"/>
      <c r="G88" s="8"/>
      <c r="H88" s="15"/>
      <c r="I88" s="8"/>
      <c r="J88" s="15"/>
      <c r="L88" s="1"/>
      <c r="N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s="2" customFormat="1" x14ac:dyDescent="0.2">
      <c r="A89" s="8"/>
      <c r="B89" s="15"/>
      <c r="C89" s="8"/>
      <c r="D89" s="15"/>
      <c r="E89" s="8"/>
      <c r="F89" s="15"/>
      <c r="G89" s="8"/>
      <c r="H89" s="15"/>
      <c r="I89" s="8"/>
      <c r="J89" s="15"/>
      <c r="L89" s="1"/>
      <c r="N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s="2" customFormat="1" x14ac:dyDescent="0.2">
      <c r="A90" s="8"/>
      <c r="B90" s="15"/>
      <c r="C90" s="8"/>
      <c r="D90" s="15"/>
      <c r="E90" s="8"/>
      <c r="F90" s="15"/>
      <c r="G90" s="8"/>
      <c r="H90" s="15"/>
      <c r="I90" s="8"/>
      <c r="J90" s="15"/>
      <c r="L90" s="1"/>
      <c r="N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s="2" customFormat="1" x14ac:dyDescent="0.2">
      <c r="A91" s="8"/>
      <c r="B91" s="15"/>
      <c r="C91" s="8"/>
      <c r="D91" s="15"/>
      <c r="E91" s="8"/>
      <c r="F91" s="15"/>
      <c r="G91" s="8"/>
      <c r="H91" s="15"/>
      <c r="I91" s="8"/>
      <c r="J91" s="15"/>
      <c r="L91" s="1"/>
      <c r="N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s="2" customFormat="1" x14ac:dyDescent="0.2">
      <c r="A92" s="8"/>
      <c r="B92" s="15"/>
      <c r="C92" s="8"/>
      <c r="D92" s="15"/>
      <c r="E92" s="8"/>
      <c r="F92" s="15"/>
      <c r="G92" s="8"/>
      <c r="H92" s="15"/>
      <c r="I92" s="8"/>
      <c r="J92" s="15"/>
      <c r="L92" s="1"/>
      <c r="N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s="2" customFormat="1" x14ac:dyDescent="0.2">
      <c r="A93" s="8"/>
      <c r="B93" s="15"/>
      <c r="C93" s="8"/>
      <c r="D93" s="15"/>
      <c r="E93" s="8"/>
      <c r="F93" s="15"/>
      <c r="G93" s="8"/>
      <c r="H93" s="15"/>
      <c r="I93" s="8"/>
      <c r="J93" s="15"/>
      <c r="L93" s="1"/>
      <c r="N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s="2" customFormat="1" x14ac:dyDescent="0.2">
      <c r="A94" s="8"/>
      <c r="B94" s="15"/>
      <c r="C94" s="8"/>
      <c r="D94" s="15"/>
      <c r="E94" s="8"/>
      <c r="F94" s="15"/>
      <c r="G94" s="8"/>
      <c r="H94" s="15"/>
      <c r="I94" s="8"/>
      <c r="J94" s="15"/>
      <c r="L94" s="1"/>
      <c r="N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s="2" customFormat="1" x14ac:dyDescent="0.2">
      <c r="A95" s="8"/>
      <c r="B95" s="15"/>
      <c r="C95" s="8"/>
      <c r="D95" s="15"/>
      <c r="E95" s="8"/>
      <c r="F95" s="15"/>
      <c r="G95" s="8"/>
      <c r="H95" s="15"/>
      <c r="I95" s="8"/>
      <c r="J95" s="15"/>
      <c r="L95" s="1"/>
      <c r="N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s="2" customFormat="1" x14ac:dyDescent="0.2">
      <c r="A96" s="17"/>
      <c r="B96" s="16"/>
      <c r="C96" s="16"/>
      <c r="D96" s="16"/>
      <c r="E96" s="16"/>
      <c r="F96" s="16"/>
      <c r="G96" s="16"/>
      <c r="H96" s="16"/>
      <c r="I96" s="16"/>
      <c r="J96" s="16"/>
      <c r="L96" s="1"/>
      <c r="N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s="2" customFormat="1" x14ac:dyDescent="0.2">
      <c r="A97" s="8"/>
      <c r="B97" s="7"/>
      <c r="C97" s="8"/>
      <c r="D97" s="7"/>
      <c r="E97" s="8"/>
      <c r="F97" s="7"/>
      <c r="G97" s="8"/>
      <c r="H97" s="7"/>
      <c r="I97" s="8"/>
      <c r="J97" s="7"/>
      <c r="L97" s="1"/>
      <c r="N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s="2" customFormat="1" x14ac:dyDescent="0.2">
      <c r="A98" s="8"/>
      <c r="B98" s="7"/>
      <c r="C98" s="8"/>
      <c r="D98" s="7"/>
      <c r="E98" s="8"/>
      <c r="F98" s="7"/>
      <c r="G98" s="8"/>
      <c r="H98" s="7"/>
      <c r="I98" s="8"/>
      <c r="J98" s="7"/>
      <c r="L98" s="1"/>
      <c r="N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s="2" customFormat="1" x14ac:dyDescent="0.2">
      <c r="A99" s="8"/>
      <c r="B99" s="7"/>
      <c r="C99" s="8"/>
      <c r="D99" s="7"/>
      <c r="E99" s="8"/>
      <c r="F99" s="7"/>
      <c r="G99" s="8"/>
      <c r="H99" s="7"/>
      <c r="I99" s="8"/>
      <c r="J99" s="7"/>
      <c r="L99" s="1"/>
      <c r="N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s="2" customFormat="1" x14ac:dyDescent="0.2">
      <c r="A100" s="8"/>
      <c r="B100" s="7"/>
      <c r="C100" s="8"/>
      <c r="D100" s="7"/>
      <c r="E100" s="8"/>
      <c r="F100" s="7"/>
      <c r="G100" s="8"/>
      <c r="H100" s="7"/>
      <c r="I100" s="8"/>
      <c r="J100" s="7"/>
      <c r="L100" s="1"/>
      <c r="N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s="2" customFormat="1" x14ac:dyDescent="0.2">
      <c r="A101" s="8"/>
      <c r="B101" s="7"/>
      <c r="C101" s="8"/>
      <c r="D101" s="7"/>
      <c r="E101" s="8"/>
      <c r="F101" s="7"/>
      <c r="G101" s="8"/>
      <c r="H101" s="7"/>
      <c r="I101" s="8"/>
      <c r="J101" s="7"/>
      <c r="L101" s="1"/>
      <c r="N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s="2" customFormat="1" x14ac:dyDescent="0.2">
      <c r="A102" s="8"/>
      <c r="B102" s="7"/>
      <c r="C102" s="8"/>
      <c r="D102" s="7"/>
      <c r="E102" s="8"/>
      <c r="F102" s="7"/>
      <c r="G102" s="8"/>
      <c r="H102" s="7"/>
      <c r="I102" s="8"/>
      <c r="J102" s="7"/>
      <c r="L102" s="1"/>
      <c r="N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s="2" customFormat="1" x14ac:dyDescent="0.2">
      <c r="A103" s="8"/>
      <c r="B103" s="7"/>
      <c r="C103" s="8"/>
      <c r="D103" s="7"/>
      <c r="E103" s="8"/>
      <c r="F103" s="7"/>
      <c r="G103" s="8"/>
      <c r="H103" s="7"/>
      <c r="I103" s="8"/>
      <c r="J103" s="7"/>
      <c r="L103" s="1"/>
      <c r="N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s="2" customFormat="1" x14ac:dyDescent="0.2">
      <c r="A104" s="8"/>
      <c r="B104" s="7"/>
      <c r="C104" s="8"/>
      <c r="D104" s="7"/>
      <c r="E104" s="8"/>
      <c r="F104" s="7"/>
      <c r="G104" s="8"/>
      <c r="H104" s="7"/>
      <c r="I104" s="8"/>
      <c r="J104" s="7"/>
      <c r="L104" s="1"/>
      <c r="N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s="2" customFormat="1" ht="26.25" customHeight="1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L105" s="1"/>
      <c r="N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s="2" customFormat="1" x14ac:dyDescent="0.2">
      <c r="A106" s="8"/>
      <c r="B106" s="7"/>
      <c r="C106" s="8"/>
      <c r="D106" s="7"/>
      <c r="E106" s="8"/>
      <c r="F106" s="7"/>
      <c r="G106" s="8"/>
      <c r="H106" s="7"/>
      <c r="I106" s="8"/>
      <c r="J106" s="7"/>
      <c r="L106" s="1"/>
      <c r="N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s="2" customFormat="1" x14ac:dyDescent="0.2">
      <c r="A107" s="8"/>
      <c r="B107" s="7"/>
      <c r="C107" s="8"/>
      <c r="D107" s="7"/>
      <c r="E107" s="8"/>
      <c r="F107" s="7"/>
      <c r="G107" s="8"/>
      <c r="H107" s="7"/>
      <c r="I107" s="8"/>
      <c r="J107" s="7"/>
      <c r="L107" s="1"/>
      <c r="N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s="2" customFormat="1" x14ac:dyDescent="0.2">
      <c r="A108" s="8"/>
      <c r="B108" s="7"/>
      <c r="C108" s="8"/>
      <c r="D108" s="7"/>
      <c r="E108" s="8"/>
      <c r="F108" s="7"/>
      <c r="G108" s="8"/>
      <c r="H108" s="7"/>
      <c r="I108" s="8"/>
      <c r="J108" s="7"/>
      <c r="L108" s="1"/>
      <c r="N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s="2" customFormat="1" x14ac:dyDescent="0.2">
      <c r="A109" s="8"/>
      <c r="B109" s="7"/>
      <c r="C109" s="8"/>
      <c r="D109" s="7"/>
      <c r="E109" s="8"/>
      <c r="F109" s="7"/>
      <c r="G109" s="8"/>
      <c r="H109" s="7"/>
      <c r="I109" s="8"/>
      <c r="J109" s="7"/>
      <c r="L109" s="1"/>
      <c r="N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s="2" customFormat="1" x14ac:dyDescent="0.2">
      <c r="A110" s="8"/>
      <c r="B110" s="7"/>
      <c r="C110" s="8"/>
      <c r="D110" s="7"/>
      <c r="E110" s="8"/>
      <c r="F110" s="7"/>
      <c r="G110" s="8"/>
      <c r="H110" s="7"/>
      <c r="I110" s="8"/>
      <c r="J110" s="7"/>
      <c r="L110" s="1"/>
      <c r="N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s="2" customFormat="1" x14ac:dyDescent="0.2">
      <c r="A111" s="8"/>
      <c r="B111" s="7"/>
      <c r="C111" s="8"/>
      <c r="D111" s="7"/>
      <c r="E111" s="8"/>
      <c r="F111" s="7"/>
      <c r="G111" s="8"/>
      <c r="H111" s="7"/>
      <c r="I111" s="8"/>
      <c r="J111" s="7"/>
      <c r="L111" s="1"/>
      <c r="N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s="2" customFormat="1" x14ac:dyDescent="0.2">
      <c r="A112" s="8"/>
      <c r="B112" s="7"/>
      <c r="C112" s="8"/>
      <c r="D112" s="7"/>
      <c r="E112" s="8"/>
      <c r="F112" s="7"/>
      <c r="G112" s="8"/>
      <c r="H112" s="7"/>
      <c r="I112" s="8"/>
      <c r="J112" s="7"/>
      <c r="L112" s="1"/>
      <c r="N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s="2" customFormat="1" x14ac:dyDescent="0.2">
      <c r="A113" s="8"/>
      <c r="B113" s="7"/>
      <c r="C113" s="8"/>
      <c r="D113" s="7"/>
      <c r="E113" s="8"/>
      <c r="F113" s="7"/>
      <c r="G113" s="8"/>
      <c r="H113" s="7"/>
      <c r="I113" s="8"/>
      <c r="J113" s="7"/>
      <c r="L113" s="1"/>
      <c r="N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s="2" customFormat="1" ht="27.75" customHeight="1" x14ac:dyDescent="0.2">
      <c r="A114" s="13"/>
      <c r="B114" s="20"/>
      <c r="C114" s="20"/>
      <c r="D114" s="20"/>
      <c r="E114" s="20"/>
      <c r="F114" s="20"/>
      <c r="G114" s="20"/>
      <c r="H114" s="20"/>
      <c r="I114" s="20"/>
      <c r="J114" s="20"/>
      <c r="L114" s="1"/>
      <c r="N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s="2" customFormat="1" x14ac:dyDescent="0.2">
      <c r="A115" s="8"/>
      <c r="B115" s="7"/>
      <c r="C115" s="8"/>
      <c r="D115" s="7"/>
      <c r="E115" s="8"/>
      <c r="F115" s="7"/>
      <c r="G115" s="8"/>
      <c r="H115" s="7"/>
      <c r="I115" s="8"/>
      <c r="J115" s="7"/>
      <c r="L115" s="1"/>
      <c r="N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s="2" customFormat="1" x14ac:dyDescent="0.2">
      <c r="A116" s="8"/>
      <c r="B116" s="7"/>
      <c r="C116" s="8"/>
      <c r="D116" s="7"/>
      <c r="E116" s="8"/>
      <c r="F116" s="7"/>
      <c r="G116" s="8"/>
      <c r="H116" s="7"/>
      <c r="I116" s="8"/>
      <c r="J116" s="7"/>
      <c r="L116" s="1"/>
      <c r="N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s="2" customFormat="1" x14ac:dyDescent="0.2">
      <c r="A117" s="8"/>
      <c r="B117" s="7"/>
      <c r="C117" s="8"/>
      <c r="D117" s="7"/>
      <c r="E117" s="8"/>
      <c r="F117" s="7"/>
      <c r="G117" s="8"/>
      <c r="H117" s="7"/>
      <c r="I117" s="8"/>
      <c r="J117" s="7"/>
      <c r="L117" s="1"/>
      <c r="N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s="2" customFormat="1" x14ac:dyDescent="0.2">
      <c r="A118" s="8"/>
      <c r="B118" s="7"/>
      <c r="C118" s="8"/>
      <c r="D118" s="7"/>
      <c r="E118" s="8"/>
      <c r="F118" s="7"/>
      <c r="G118" s="8"/>
      <c r="H118" s="7"/>
      <c r="I118" s="8"/>
      <c r="J118" s="7"/>
      <c r="L118" s="1"/>
      <c r="N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spans="1:44" s="2" customFormat="1" x14ac:dyDescent="0.2">
      <c r="A119" s="8"/>
      <c r="B119" s="7"/>
      <c r="C119" s="8"/>
      <c r="D119" s="7"/>
      <c r="E119" s="8"/>
      <c r="F119" s="7"/>
      <c r="G119" s="8"/>
      <c r="H119" s="7"/>
      <c r="I119" s="8"/>
      <c r="J119" s="7"/>
      <c r="L119" s="1"/>
      <c r="N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1:44" s="2" customFormat="1" x14ac:dyDescent="0.2">
      <c r="A120" s="8"/>
      <c r="B120" s="7"/>
      <c r="C120" s="8"/>
      <c r="D120" s="7"/>
      <c r="E120" s="8"/>
      <c r="F120" s="7"/>
      <c r="G120" s="8"/>
      <c r="H120" s="7"/>
      <c r="I120" s="8"/>
      <c r="J120" s="7"/>
      <c r="L120" s="1"/>
      <c r="N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s="2" customFormat="1" x14ac:dyDescent="0.2">
      <c r="A121" s="8"/>
      <c r="B121" s="7"/>
      <c r="C121" s="8"/>
      <c r="D121" s="7"/>
      <c r="E121" s="8"/>
      <c r="F121" s="7"/>
      <c r="G121" s="8"/>
      <c r="H121" s="7"/>
      <c r="I121" s="8"/>
      <c r="J121" s="7"/>
      <c r="L121" s="1"/>
      <c r="N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s="2" customFormat="1" x14ac:dyDescent="0.2">
      <c r="A122" s="8"/>
      <c r="B122" s="7"/>
      <c r="C122" s="8"/>
      <c r="D122" s="7"/>
      <c r="E122" s="8"/>
      <c r="F122" s="7"/>
      <c r="G122" s="8"/>
      <c r="H122" s="7"/>
      <c r="I122" s="8"/>
      <c r="J122" s="7"/>
      <c r="L122" s="1"/>
      <c r="N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s="2" customFormat="1" x14ac:dyDescent="0.2">
      <c r="A123" s="6"/>
      <c r="B123" s="5"/>
      <c r="C123" s="5"/>
      <c r="D123" s="5"/>
      <c r="E123" s="5"/>
      <c r="F123" s="5"/>
      <c r="G123" s="5"/>
      <c r="H123" s="5"/>
      <c r="I123" s="5"/>
      <c r="J123" s="5"/>
      <c r="L123" s="1"/>
      <c r="N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s="2" customFormat="1" x14ac:dyDescent="0.2">
      <c r="A124" s="4"/>
      <c r="B124" s="3"/>
      <c r="C124" s="3"/>
      <c r="D124" s="3"/>
      <c r="E124" s="3"/>
      <c r="F124" s="3"/>
      <c r="G124" s="3"/>
      <c r="H124" s="3"/>
      <c r="I124" s="3"/>
      <c r="J124" s="3"/>
      <c r="L124" s="1"/>
      <c r="N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8" spans="1:44" s="2" customFormat="1" x14ac:dyDescent="0.2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L128" s="1"/>
      <c r="N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s="2" customFormat="1" x14ac:dyDescent="0.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L129" s="1"/>
      <c r="N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s="2" customFormat="1" x14ac:dyDescent="0.2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L130" s="1"/>
      <c r="N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s="2" customFormat="1" x14ac:dyDescent="0.2">
      <c r="A131" s="8"/>
      <c r="B131" s="15"/>
      <c r="C131" s="8"/>
      <c r="D131" s="15"/>
      <c r="E131" s="8"/>
      <c r="F131" s="15"/>
      <c r="G131" s="8"/>
      <c r="H131" s="15"/>
      <c r="I131" s="8"/>
      <c r="J131" s="15"/>
      <c r="L131" s="1"/>
      <c r="N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s="2" customFormat="1" x14ac:dyDescent="0.2">
      <c r="A132" s="8"/>
      <c r="B132" s="15"/>
      <c r="C132" s="8"/>
      <c r="D132" s="15"/>
      <c r="E132" s="8"/>
      <c r="F132" s="15"/>
      <c r="G132" s="8"/>
      <c r="H132" s="15"/>
      <c r="I132" s="8"/>
      <c r="J132" s="15"/>
      <c r="L132" s="1"/>
      <c r="N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s="2" customFormat="1" x14ac:dyDescent="0.2">
      <c r="A133" s="8"/>
      <c r="B133" s="15"/>
      <c r="C133" s="8"/>
      <c r="D133" s="15"/>
      <c r="E133" s="8"/>
      <c r="F133" s="15"/>
      <c r="G133" s="8"/>
      <c r="H133" s="15"/>
      <c r="I133" s="8"/>
      <c r="J133" s="15"/>
      <c r="L133" s="1"/>
      <c r="N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s="2" customFormat="1" x14ac:dyDescent="0.2">
      <c r="A134" s="8"/>
      <c r="B134" s="15"/>
      <c r="C134" s="8"/>
      <c r="D134" s="15"/>
      <c r="E134" s="8"/>
      <c r="F134" s="15"/>
      <c r="G134" s="8"/>
      <c r="H134" s="15"/>
      <c r="I134" s="8"/>
      <c r="J134" s="15"/>
      <c r="L134" s="1"/>
      <c r="N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s="2" customFormat="1" x14ac:dyDescent="0.2">
      <c r="A135" s="8"/>
      <c r="B135" s="15"/>
      <c r="C135" s="8"/>
      <c r="D135" s="15"/>
      <c r="E135" s="8"/>
      <c r="F135" s="15"/>
      <c r="G135" s="8"/>
      <c r="H135" s="15"/>
      <c r="I135" s="8"/>
      <c r="J135" s="15"/>
      <c r="L135" s="1"/>
      <c r="N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s="2" customFormat="1" x14ac:dyDescent="0.2">
      <c r="A136" s="8"/>
      <c r="B136" s="15"/>
      <c r="C136" s="8"/>
      <c r="D136" s="15"/>
      <c r="E136" s="8"/>
      <c r="F136" s="15"/>
      <c r="G136" s="8"/>
      <c r="H136" s="15"/>
      <c r="I136" s="8"/>
      <c r="J136" s="15"/>
      <c r="L136" s="1"/>
      <c r="N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 s="2" customFormat="1" x14ac:dyDescent="0.2">
      <c r="A137" s="8"/>
      <c r="B137" s="15"/>
      <c r="C137" s="8"/>
      <c r="D137" s="15"/>
      <c r="E137" s="8"/>
      <c r="F137" s="15"/>
      <c r="G137" s="8"/>
      <c r="H137" s="15"/>
      <c r="I137" s="8"/>
      <c r="J137" s="15"/>
      <c r="L137" s="1"/>
      <c r="N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 s="2" customFormat="1" x14ac:dyDescent="0.2">
      <c r="A138" s="8"/>
      <c r="B138" s="15"/>
      <c r="C138" s="8"/>
      <c r="D138" s="15"/>
      <c r="E138" s="8"/>
      <c r="F138" s="15"/>
      <c r="G138" s="8"/>
      <c r="H138" s="15"/>
      <c r="I138" s="8"/>
      <c r="J138" s="15"/>
      <c r="L138" s="1"/>
      <c r="N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 s="2" customFormat="1" x14ac:dyDescent="0.2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L139" s="1"/>
      <c r="N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 s="2" customFormat="1" x14ac:dyDescent="0.2">
      <c r="A140" s="8"/>
      <c r="B140" s="15"/>
      <c r="C140" s="8"/>
      <c r="D140" s="15"/>
      <c r="E140" s="8"/>
      <c r="F140" s="15"/>
      <c r="G140" s="8"/>
      <c r="H140" s="15"/>
      <c r="I140" s="8"/>
      <c r="J140" s="15"/>
      <c r="L140" s="1"/>
      <c r="N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s="2" customFormat="1" x14ac:dyDescent="0.2">
      <c r="A141" s="8"/>
      <c r="B141" s="15"/>
      <c r="C141" s="8"/>
      <c r="D141" s="15"/>
      <c r="E141" s="8"/>
      <c r="F141" s="15"/>
      <c r="G141" s="8"/>
      <c r="H141" s="15"/>
      <c r="I141" s="8"/>
      <c r="J141" s="15"/>
      <c r="L141" s="1"/>
      <c r="N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 s="2" customFormat="1" x14ac:dyDescent="0.2">
      <c r="A142" s="8"/>
      <c r="B142" s="15"/>
      <c r="C142" s="8"/>
      <c r="D142" s="15"/>
      <c r="E142" s="8"/>
      <c r="F142" s="15"/>
      <c r="G142" s="8"/>
      <c r="H142" s="15"/>
      <c r="I142" s="8"/>
      <c r="J142" s="15"/>
      <c r="L142" s="1"/>
      <c r="N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 s="2" customFormat="1" x14ac:dyDescent="0.2">
      <c r="A143" s="8"/>
      <c r="B143" s="15"/>
      <c r="C143" s="8"/>
      <c r="D143" s="15"/>
      <c r="E143" s="8"/>
      <c r="F143" s="15"/>
      <c r="G143" s="8"/>
      <c r="H143" s="15"/>
      <c r="I143" s="8"/>
      <c r="J143" s="15"/>
      <c r="L143" s="1"/>
      <c r="N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 s="2" customFormat="1" x14ac:dyDescent="0.2">
      <c r="A144" s="8"/>
      <c r="B144" s="15"/>
      <c r="C144" s="8"/>
      <c r="D144" s="15"/>
      <c r="E144" s="8"/>
      <c r="F144" s="15"/>
      <c r="G144" s="8"/>
      <c r="H144" s="15"/>
      <c r="I144" s="8"/>
      <c r="J144" s="15"/>
      <c r="L144" s="1"/>
      <c r="N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44" s="2" customFormat="1" x14ac:dyDescent="0.2">
      <c r="A145" s="8"/>
      <c r="B145" s="15"/>
      <c r="C145" s="8"/>
      <c r="D145" s="15"/>
      <c r="E145" s="8"/>
      <c r="F145" s="15"/>
      <c r="G145" s="8"/>
      <c r="H145" s="15"/>
      <c r="I145" s="8"/>
      <c r="J145" s="15"/>
      <c r="L145" s="1"/>
      <c r="N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spans="1:44" s="2" customFormat="1" x14ac:dyDescent="0.2">
      <c r="A146" s="8"/>
      <c r="B146" s="15"/>
      <c r="C146" s="8"/>
      <c r="D146" s="15"/>
      <c r="E146" s="8"/>
      <c r="F146" s="15"/>
      <c r="G146" s="8"/>
      <c r="H146" s="15"/>
      <c r="I146" s="8"/>
      <c r="J146" s="15"/>
      <c r="L146" s="1"/>
      <c r="N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spans="1:44" s="2" customFormat="1" x14ac:dyDescent="0.2">
      <c r="A147" s="8"/>
      <c r="B147" s="15"/>
      <c r="C147" s="8"/>
      <c r="D147" s="15"/>
      <c r="E147" s="8"/>
      <c r="F147" s="15"/>
      <c r="G147" s="8"/>
      <c r="H147" s="15"/>
      <c r="I147" s="8"/>
      <c r="J147" s="15"/>
      <c r="L147" s="1"/>
      <c r="N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spans="1:44" s="2" customFormat="1" x14ac:dyDescent="0.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L148" s="1"/>
      <c r="N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spans="1:44" s="2" customFormat="1" x14ac:dyDescent="0.2">
      <c r="A149" s="8"/>
      <c r="B149" s="7"/>
      <c r="C149" s="8"/>
      <c r="D149" s="7"/>
      <c r="E149" s="8"/>
      <c r="F149" s="7"/>
      <c r="G149" s="8"/>
      <c r="H149" s="7"/>
      <c r="I149" s="8"/>
      <c r="J149" s="7"/>
      <c r="L149" s="1"/>
      <c r="N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spans="1:44" s="2" customFormat="1" x14ac:dyDescent="0.2">
      <c r="A150" s="8"/>
      <c r="B150" s="7"/>
      <c r="C150" s="8"/>
      <c r="D150" s="7"/>
      <c r="E150" s="8"/>
      <c r="F150" s="7"/>
      <c r="G150" s="8"/>
      <c r="H150" s="7"/>
      <c r="I150" s="8"/>
      <c r="J150" s="7"/>
      <c r="L150" s="1"/>
      <c r="N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spans="1:44" s="2" customFormat="1" x14ac:dyDescent="0.2">
      <c r="A151" s="8"/>
      <c r="B151" s="7"/>
      <c r="C151" s="8"/>
      <c r="D151" s="7"/>
      <c r="E151" s="8"/>
      <c r="F151" s="7"/>
      <c r="G151" s="8"/>
      <c r="H151" s="7"/>
      <c r="I151" s="8"/>
      <c r="J151" s="7"/>
      <c r="L151" s="1"/>
      <c r="N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spans="1:44" s="2" customFormat="1" x14ac:dyDescent="0.2">
      <c r="A152" s="8"/>
      <c r="B152" s="7"/>
      <c r="C152" s="8"/>
      <c r="D152" s="7"/>
      <c r="E152" s="8"/>
      <c r="F152" s="7"/>
      <c r="G152" s="8"/>
      <c r="H152" s="7"/>
      <c r="I152" s="8"/>
      <c r="J152" s="7"/>
      <c r="L152" s="1"/>
      <c r="N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spans="1:44" s="2" customFormat="1" x14ac:dyDescent="0.2">
      <c r="A153" s="8"/>
      <c r="B153" s="7"/>
      <c r="C153" s="8"/>
      <c r="D153" s="7"/>
      <c r="E153" s="8"/>
      <c r="F153" s="7"/>
      <c r="G153" s="8"/>
      <c r="H153" s="7"/>
      <c r="I153" s="8"/>
      <c r="J153" s="7"/>
      <c r="L153" s="1"/>
      <c r="N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spans="1:44" s="2" customFormat="1" x14ac:dyDescent="0.2">
      <c r="A154" s="8"/>
      <c r="B154" s="7"/>
      <c r="C154" s="8"/>
      <c r="D154" s="7"/>
      <c r="E154" s="8"/>
      <c r="F154" s="7"/>
      <c r="G154" s="8"/>
      <c r="H154" s="7"/>
      <c r="I154" s="8"/>
      <c r="J154" s="7"/>
      <c r="L154" s="1"/>
      <c r="N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spans="1:44" s="2" customFormat="1" x14ac:dyDescent="0.2">
      <c r="A155" s="8"/>
      <c r="B155" s="7"/>
      <c r="C155" s="8"/>
      <c r="D155" s="7"/>
      <c r="E155" s="8"/>
      <c r="F155" s="7"/>
      <c r="G155" s="8"/>
      <c r="H155" s="7"/>
      <c r="I155" s="8"/>
      <c r="J155" s="7"/>
      <c r="L155" s="1"/>
      <c r="N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spans="1:44" s="2" customFormat="1" x14ac:dyDescent="0.2">
      <c r="A156" s="8"/>
      <c r="B156" s="7"/>
      <c r="C156" s="8"/>
      <c r="D156" s="7"/>
      <c r="E156" s="8"/>
      <c r="F156" s="7"/>
      <c r="G156" s="8"/>
      <c r="H156" s="7"/>
      <c r="I156" s="8"/>
      <c r="J156" s="7"/>
      <c r="L156" s="1"/>
      <c r="N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spans="1:44" s="2" customFormat="1" ht="27" customHeight="1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L157" s="1"/>
      <c r="N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spans="1:44" s="2" customFormat="1" x14ac:dyDescent="0.2">
      <c r="A158" s="8"/>
      <c r="B158" s="7"/>
      <c r="C158" s="8"/>
      <c r="D158" s="7"/>
      <c r="E158" s="8"/>
      <c r="F158" s="7"/>
      <c r="G158" s="8"/>
      <c r="H158" s="7"/>
      <c r="I158" s="8"/>
      <c r="J158" s="7"/>
      <c r="L158" s="1"/>
      <c r="N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spans="1:44" s="2" customFormat="1" x14ac:dyDescent="0.2">
      <c r="A159" s="8"/>
      <c r="B159" s="7"/>
      <c r="C159" s="8"/>
      <c r="D159" s="7"/>
      <c r="E159" s="8"/>
      <c r="F159" s="7"/>
      <c r="G159" s="8"/>
      <c r="H159" s="7"/>
      <c r="I159" s="8"/>
      <c r="J159" s="7"/>
      <c r="L159" s="1"/>
      <c r="N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s="2" customFormat="1" x14ac:dyDescent="0.2">
      <c r="A160" s="8"/>
      <c r="B160" s="7"/>
      <c r="C160" s="8"/>
      <c r="D160" s="7"/>
      <c r="E160" s="8"/>
      <c r="F160" s="7"/>
      <c r="G160" s="8"/>
      <c r="H160" s="7"/>
      <c r="I160" s="8"/>
      <c r="J160" s="7"/>
      <c r="L160" s="1"/>
      <c r="N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spans="1:44" s="2" customFormat="1" x14ac:dyDescent="0.2">
      <c r="A161" s="8"/>
      <c r="B161" s="7"/>
      <c r="C161" s="8"/>
      <c r="D161" s="7"/>
      <c r="E161" s="8"/>
      <c r="F161" s="7"/>
      <c r="G161" s="8"/>
      <c r="H161" s="7"/>
      <c r="I161" s="8"/>
      <c r="J161" s="7"/>
      <c r="L161" s="1"/>
      <c r="N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spans="1:44" s="2" customFormat="1" x14ac:dyDescent="0.2">
      <c r="A162" s="8"/>
      <c r="B162" s="7"/>
      <c r="C162" s="8"/>
      <c r="D162" s="7"/>
      <c r="E162" s="8"/>
      <c r="F162" s="7"/>
      <c r="G162" s="8"/>
      <c r="H162" s="7"/>
      <c r="I162" s="8"/>
      <c r="J162" s="7"/>
      <c r="L162" s="1"/>
      <c r="N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spans="1:44" s="2" customFormat="1" x14ac:dyDescent="0.2">
      <c r="A163" s="8"/>
      <c r="B163" s="7"/>
      <c r="C163" s="8"/>
      <c r="D163" s="7"/>
      <c r="E163" s="8"/>
      <c r="F163" s="7"/>
      <c r="G163" s="8"/>
      <c r="H163" s="7"/>
      <c r="I163" s="8"/>
      <c r="J163" s="7"/>
      <c r="L163" s="1"/>
      <c r="N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spans="1:44" s="2" customFormat="1" x14ac:dyDescent="0.2">
      <c r="A164" s="8"/>
      <c r="B164" s="7"/>
      <c r="C164" s="8"/>
      <c r="D164" s="7"/>
      <c r="E164" s="8"/>
      <c r="F164" s="7"/>
      <c r="G164" s="8"/>
      <c r="H164" s="7"/>
      <c r="I164" s="8"/>
      <c r="J164" s="7"/>
      <c r="L164" s="1"/>
      <c r="N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spans="1:44" s="2" customFormat="1" x14ac:dyDescent="0.2">
      <c r="A165" s="8"/>
      <c r="B165" s="7"/>
      <c r="C165" s="8"/>
      <c r="D165" s="7"/>
      <c r="E165" s="8"/>
      <c r="F165" s="7"/>
      <c r="G165" s="8"/>
      <c r="H165" s="7"/>
      <c r="I165" s="8"/>
      <c r="J165" s="7"/>
      <c r="L165" s="1"/>
      <c r="N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spans="1:44" s="2" customFormat="1" ht="24" customHeight="1" x14ac:dyDescent="0.2">
      <c r="A166" s="13"/>
      <c r="B166" s="20"/>
      <c r="C166" s="20"/>
      <c r="D166" s="20"/>
      <c r="E166" s="20"/>
      <c r="F166" s="20"/>
      <c r="G166" s="20"/>
      <c r="H166" s="20"/>
      <c r="I166" s="20"/>
      <c r="J166" s="20"/>
      <c r="L166" s="1"/>
      <c r="N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spans="1:44" s="2" customFormat="1" x14ac:dyDescent="0.2">
      <c r="A167" s="8"/>
      <c r="B167" s="7"/>
      <c r="C167" s="8"/>
      <c r="D167" s="7"/>
      <c r="E167" s="8"/>
      <c r="F167" s="7"/>
      <c r="G167" s="8"/>
      <c r="H167" s="7"/>
      <c r="I167" s="8"/>
      <c r="J167" s="7"/>
      <c r="L167" s="1"/>
      <c r="N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spans="1:44" s="2" customFormat="1" x14ac:dyDescent="0.2">
      <c r="A168" s="8"/>
      <c r="B168" s="7"/>
      <c r="C168" s="8"/>
      <c r="D168" s="7"/>
      <c r="E168" s="8"/>
      <c r="F168" s="7"/>
      <c r="G168" s="8"/>
      <c r="H168" s="7"/>
      <c r="I168" s="8"/>
      <c r="J168" s="7"/>
      <c r="L168" s="1"/>
      <c r="N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spans="1:44" s="2" customFormat="1" x14ac:dyDescent="0.2">
      <c r="A169" s="8"/>
      <c r="B169" s="7"/>
      <c r="C169" s="8"/>
      <c r="D169" s="7"/>
      <c r="E169" s="8"/>
      <c r="F169" s="7"/>
      <c r="G169" s="8"/>
      <c r="H169" s="7"/>
      <c r="I169" s="8"/>
      <c r="J169" s="7"/>
      <c r="L169" s="1"/>
      <c r="N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spans="1:44" s="2" customFormat="1" x14ac:dyDescent="0.2">
      <c r="A170" s="8"/>
      <c r="B170" s="7"/>
      <c r="C170" s="8"/>
      <c r="D170" s="7"/>
      <c r="E170" s="8"/>
      <c r="F170" s="7"/>
      <c r="G170" s="8"/>
      <c r="H170" s="7"/>
      <c r="I170" s="8"/>
      <c r="J170" s="7"/>
      <c r="L170" s="1"/>
      <c r="N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spans="1:44" s="2" customFormat="1" x14ac:dyDescent="0.2">
      <c r="A171" s="8"/>
      <c r="B171" s="7"/>
      <c r="C171" s="8"/>
      <c r="D171" s="7"/>
      <c r="E171" s="8"/>
      <c r="F171" s="7"/>
      <c r="G171" s="8"/>
      <c r="H171" s="7"/>
      <c r="I171" s="8"/>
      <c r="J171" s="7"/>
      <c r="L171" s="1"/>
      <c r="N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spans="1:44" s="2" customFormat="1" x14ac:dyDescent="0.2">
      <c r="A172" s="8"/>
      <c r="B172" s="7"/>
      <c r="C172" s="8"/>
      <c r="D172" s="7"/>
      <c r="E172" s="8"/>
      <c r="F172" s="7"/>
      <c r="G172" s="8"/>
      <c r="H172" s="7"/>
      <c r="I172" s="8"/>
      <c r="J172" s="7"/>
      <c r="L172" s="1"/>
      <c r="N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1:44" s="2" customFormat="1" x14ac:dyDescent="0.2">
      <c r="A173" s="8"/>
      <c r="B173" s="7"/>
      <c r="C173" s="8"/>
      <c r="D173" s="7"/>
      <c r="E173" s="8"/>
      <c r="F173" s="7"/>
      <c r="G173" s="8"/>
      <c r="H173" s="7"/>
      <c r="I173" s="8"/>
      <c r="J173" s="7"/>
      <c r="L173" s="1"/>
      <c r="N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1:44" s="2" customFormat="1" x14ac:dyDescent="0.2">
      <c r="A174" s="8"/>
      <c r="B174" s="7"/>
      <c r="C174" s="8"/>
      <c r="D174" s="7"/>
      <c r="E174" s="8"/>
      <c r="F174" s="7"/>
      <c r="G174" s="8"/>
      <c r="H174" s="7"/>
      <c r="I174" s="8"/>
      <c r="J174" s="7"/>
      <c r="L174" s="1"/>
      <c r="N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spans="1:44" s="2" customFormat="1" x14ac:dyDescent="0.2">
      <c r="A175" s="6"/>
      <c r="B175" s="5"/>
      <c r="C175" s="5"/>
      <c r="D175" s="5"/>
      <c r="E175" s="5"/>
      <c r="F175" s="5"/>
      <c r="G175" s="5"/>
      <c r="H175" s="5"/>
      <c r="I175" s="5"/>
      <c r="J175" s="5"/>
      <c r="L175" s="1"/>
      <c r="N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spans="1:44" s="2" customFormat="1" x14ac:dyDescent="0.2">
      <c r="A176" s="4"/>
      <c r="B176" s="3"/>
      <c r="C176" s="3"/>
      <c r="D176" s="3"/>
      <c r="E176" s="3"/>
      <c r="F176" s="3"/>
      <c r="G176" s="3"/>
      <c r="H176" s="3"/>
      <c r="I176" s="3"/>
      <c r="J176" s="3"/>
      <c r="L176" s="1"/>
      <c r="N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9" spans="1:44" s="2" customFormat="1" ht="26.25" customHeight="1" x14ac:dyDescent="0.2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L179" s="1"/>
      <c r="N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1:44" s="2" customFormat="1" x14ac:dyDescent="0.2">
      <c r="A180" s="18"/>
      <c r="B180" s="18"/>
      <c r="C180" s="18"/>
      <c r="D180" s="18"/>
      <c r="E180" s="18"/>
      <c r="F180" s="18"/>
      <c r="H180" s="1"/>
      <c r="J180" s="1"/>
      <c r="L180" s="1"/>
      <c r="N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1:44" s="2" customFormat="1" x14ac:dyDescent="0.2">
      <c r="A181" s="17"/>
      <c r="B181" s="16"/>
      <c r="C181" s="16"/>
      <c r="D181" s="16"/>
      <c r="E181" s="16"/>
      <c r="F181" s="16"/>
      <c r="H181" s="1"/>
      <c r="J181" s="1"/>
      <c r="L181" s="1"/>
      <c r="N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:44" s="2" customFormat="1" x14ac:dyDescent="0.2">
      <c r="A182" s="8"/>
      <c r="B182" s="15"/>
      <c r="C182" s="8"/>
      <c r="D182" s="15"/>
      <c r="E182" s="8"/>
      <c r="F182" s="15"/>
      <c r="H182" s="1"/>
      <c r="J182" s="1"/>
      <c r="L182" s="1"/>
      <c r="N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:44" s="2" customFormat="1" x14ac:dyDescent="0.2">
      <c r="A183" s="8"/>
      <c r="B183" s="15"/>
      <c r="C183" s="8"/>
      <c r="D183" s="15"/>
      <c r="E183" s="8"/>
      <c r="F183" s="15"/>
      <c r="H183" s="1"/>
      <c r="J183" s="1"/>
      <c r="L183" s="1"/>
      <c r="N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spans="1:44" s="2" customFormat="1" x14ac:dyDescent="0.2">
      <c r="A184" s="8"/>
      <c r="B184" s="15"/>
      <c r="C184" s="8"/>
      <c r="D184" s="15"/>
      <c r="E184" s="8"/>
      <c r="F184" s="15"/>
      <c r="H184" s="1"/>
      <c r="J184" s="1"/>
      <c r="L184" s="1"/>
      <c r="N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spans="1:44" s="2" customFormat="1" x14ac:dyDescent="0.2">
      <c r="A185" s="8"/>
      <c r="B185" s="15"/>
      <c r="C185" s="8"/>
      <c r="D185" s="15"/>
      <c r="E185" s="8"/>
      <c r="F185" s="15"/>
      <c r="H185" s="1"/>
      <c r="J185" s="1"/>
      <c r="L185" s="1"/>
      <c r="N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1:44" s="2" customFormat="1" x14ac:dyDescent="0.2">
      <c r="A186" s="8"/>
      <c r="B186" s="15"/>
      <c r="C186" s="8"/>
      <c r="D186" s="15"/>
      <c r="E186" s="8"/>
      <c r="F186" s="15"/>
      <c r="H186" s="1"/>
      <c r="J186" s="1"/>
      <c r="L186" s="1"/>
      <c r="N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1:44" s="2" customFormat="1" x14ac:dyDescent="0.2">
      <c r="A187" s="8"/>
      <c r="B187" s="15"/>
      <c r="C187" s="8"/>
      <c r="D187" s="15"/>
      <c r="E187" s="8"/>
      <c r="F187" s="15"/>
      <c r="H187" s="1"/>
      <c r="J187" s="1"/>
      <c r="L187" s="1"/>
      <c r="N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1:44" s="2" customFormat="1" x14ac:dyDescent="0.2">
      <c r="A188" s="8"/>
      <c r="B188" s="15"/>
      <c r="C188" s="8"/>
      <c r="D188" s="15"/>
      <c r="E188" s="8"/>
      <c r="F188" s="15"/>
      <c r="H188" s="1"/>
      <c r="J188" s="1"/>
      <c r="L188" s="1"/>
      <c r="N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1:44" s="2" customFormat="1" x14ac:dyDescent="0.2">
      <c r="A189" s="8"/>
      <c r="B189" s="15"/>
      <c r="C189" s="8"/>
      <c r="D189" s="15"/>
      <c r="E189" s="8"/>
      <c r="F189" s="15"/>
      <c r="H189" s="1"/>
      <c r="J189" s="1"/>
      <c r="L189" s="1"/>
      <c r="N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1:44" s="2" customFormat="1" ht="12" customHeight="1" x14ac:dyDescent="0.2">
      <c r="A190" s="14"/>
      <c r="B190" s="14"/>
      <c r="C190" s="14"/>
      <c r="D190" s="14"/>
      <c r="E190" s="14"/>
      <c r="F190" s="14"/>
      <c r="H190" s="1"/>
      <c r="J190" s="1"/>
      <c r="L190" s="1"/>
      <c r="N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1:44" s="2" customFormat="1" x14ac:dyDescent="0.2">
      <c r="A191" s="8"/>
      <c r="B191" s="15"/>
      <c r="C191" s="8"/>
      <c r="D191" s="15"/>
      <c r="E191" s="8"/>
      <c r="F191" s="15"/>
      <c r="H191" s="1"/>
      <c r="J191" s="1"/>
      <c r="L191" s="1"/>
      <c r="N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s="2" customFormat="1" x14ac:dyDescent="0.2">
      <c r="A192" s="8"/>
      <c r="B192" s="15"/>
      <c r="C192" s="8"/>
      <c r="D192" s="15"/>
      <c r="E192" s="8"/>
      <c r="F192" s="15"/>
      <c r="H192" s="1"/>
      <c r="J192" s="1"/>
      <c r="L192" s="1"/>
      <c r="N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s="2" customFormat="1" x14ac:dyDescent="0.2">
      <c r="A193" s="8"/>
      <c r="B193" s="15"/>
      <c r="C193" s="8"/>
      <c r="D193" s="15"/>
      <c r="E193" s="8"/>
      <c r="F193" s="15"/>
      <c r="H193" s="1"/>
      <c r="J193" s="1"/>
      <c r="L193" s="1"/>
      <c r="N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s="2" customFormat="1" x14ac:dyDescent="0.2">
      <c r="A194" s="8"/>
      <c r="B194" s="15"/>
      <c r="C194" s="8"/>
      <c r="D194" s="15"/>
      <c r="E194" s="8"/>
      <c r="F194" s="15"/>
      <c r="H194" s="1"/>
      <c r="J194" s="1"/>
      <c r="L194" s="1"/>
      <c r="N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s="2" customFormat="1" x14ac:dyDescent="0.2">
      <c r="A195" s="8"/>
      <c r="B195" s="15"/>
      <c r="C195" s="8"/>
      <c r="D195" s="15"/>
      <c r="E195" s="8"/>
      <c r="F195" s="15"/>
      <c r="H195" s="1"/>
      <c r="J195" s="1"/>
      <c r="L195" s="1"/>
      <c r="N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s="2" customFormat="1" x14ac:dyDescent="0.2">
      <c r="A196" s="8"/>
      <c r="B196" s="15"/>
      <c r="C196" s="8"/>
      <c r="D196" s="15"/>
      <c r="E196" s="8"/>
      <c r="F196" s="15"/>
      <c r="H196" s="1"/>
      <c r="J196" s="1"/>
      <c r="L196" s="1"/>
      <c r="N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1:44" s="2" customFormat="1" x14ac:dyDescent="0.2">
      <c r="A197" s="8"/>
      <c r="B197" s="15"/>
      <c r="C197" s="8"/>
      <c r="D197" s="15"/>
      <c r="E197" s="8"/>
      <c r="F197" s="15"/>
      <c r="H197" s="1"/>
      <c r="J197" s="1"/>
      <c r="L197" s="1"/>
      <c r="N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1:44" s="2" customFormat="1" x14ac:dyDescent="0.2">
      <c r="A198" s="8"/>
      <c r="B198" s="15"/>
      <c r="C198" s="8"/>
      <c r="D198" s="15"/>
      <c r="E198" s="8"/>
      <c r="F198" s="15"/>
      <c r="H198" s="1"/>
      <c r="J198" s="1"/>
      <c r="L198" s="1"/>
      <c r="N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1:44" s="2" customFormat="1" ht="12" customHeight="1" x14ac:dyDescent="0.2">
      <c r="A199" s="14"/>
      <c r="B199" s="14"/>
      <c r="C199" s="14"/>
      <c r="D199" s="14"/>
      <c r="E199" s="14"/>
      <c r="F199" s="14"/>
      <c r="H199" s="1"/>
      <c r="J199" s="1"/>
      <c r="L199" s="1"/>
      <c r="N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1:44" s="2" customFormat="1" x14ac:dyDescent="0.2">
      <c r="A200" s="8"/>
      <c r="B200" s="7"/>
      <c r="C200" s="8"/>
      <c r="D200" s="7"/>
      <c r="E200" s="8"/>
      <c r="F200" s="7"/>
      <c r="H200" s="1"/>
      <c r="J200" s="1"/>
      <c r="L200" s="1"/>
      <c r="N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1:44" s="2" customFormat="1" x14ac:dyDescent="0.2">
      <c r="A201" s="8"/>
      <c r="B201" s="7"/>
      <c r="C201" s="8"/>
      <c r="D201" s="7"/>
      <c r="E201" s="8"/>
      <c r="F201" s="7"/>
      <c r="H201" s="1"/>
      <c r="J201" s="1"/>
      <c r="L201" s="1"/>
      <c r="N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spans="1:44" s="2" customFormat="1" x14ac:dyDescent="0.2">
      <c r="A202" s="8"/>
      <c r="B202" s="7"/>
      <c r="C202" s="8"/>
      <c r="D202" s="7"/>
      <c r="E202" s="8"/>
      <c r="F202" s="7"/>
      <c r="H202" s="1"/>
      <c r="J202" s="1"/>
      <c r="L202" s="1"/>
      <c r="N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spans="1:44" s="2" customFormat="1" x14ac:dyDescent="0.2">
      <c r="A203" s="8"/>
      <c r="B203" s="7"/>
      <c r="C203" s="8"/>
      <c r="D203" s="7"/>
      <c r="E203" s="8"/>
      <c r="F203" s="7"/>
      <c r="H203" s="1"/>
      <c r="J203" s="1"/>
      <c r="L203" s="1"/>
      <c r="N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spans="1:44" s="2" customFormat="1" x14ac:dyDescent="0.2">
      <c r="A204" s="8"/>
      <c r="B204" s="7"/>
      <c r="C204" s="8"/>
      <c r="D204" s="7"/>
      <c r="E204" s="8"/>
      <c r="F204" s="7"/>
      <c r="H204" s="1"/>
      <c r="J204" s="1"/>
      <c r="L204" s="1"/>
      <c r="N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spans="1:44" s="2" customFormat="1" x14ac:dyDescent="0.2">
      <c r="A205" s="8"/>
      <c r="B205" s="7"/>
      <c r="C205" s="8"/>
      <c r="D205" s="7"/>
      <c r="E205" s="8"/>
      <c r="F205" s="7"/>
      <c r="H205" s="1"/>
      <c r="J205" s="1"/>
      <c r="L205" s="1"/>
      <c r="N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spans="1:44" s="2" customFormat="1" x14ac:dyDescent="0.2">
      <c r="A206" s="8"/>
      <c r="B206" s="7"/>
      <c r="C206" s="8"/>
      <c r="D206" s="7"/>
      <c r="E206" s="8"/>
      <c r="F206" s="7"/>
      <c r="H206" s="1"/>
      <c r="J206" s="1"/>
      <c r="L206" s="1"/>
      <c r="N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spans="1:44" s="2" customFormat="1" x14ac:dyDescent="0.2">
      <c r="A207" s="8"/>
      <c r="B207" s="7"/>
      <c r="C207" s="8"/>
      <c r="D207" s="7"/>
      <c r="E207" s="8"/>
      <c r="F207" s="7"/>
      <c r="H207" s="1"/>
      <c r="J207" s="1"/>
      <c r="L207" s="1"/>
      <c r="N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spans="1:44" s="2" customFormat="1" ht="27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L208" s="1"/>
      <c r="N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spans="1:47" s="2" customFormat="1" x14ac:dyDescent="0.2">
      <c r="A209" s="8"/>
      <c r="B209" s="7"/>
      <c r="C209" s="8"/>
      <c r="D209" s="7"/>
      <c r="E209" s="8"/>
      <c r="F209" s="7"/>
      <c r="H209" s="1"/>
      <c r="J209" s="1"/>
      <c r="L209" s="1"/>
      <c r="N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spans="1:47" s="2" customFormat="1" x14ac:dyDescent="0.2">
      <c r="A210" s="8"/>
      <c r="B210" s="7"/>
      <c r="C210" s="8"/>
      <c r="D210" s="7"/>
      <c r="E210" s="8"/>
      <c r="F210" s="7"/>
      <c r="H210" s="1"/>
      <c r="J210" s="1"/>
      <c r="L210" s="1"/>
      <c r="N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spans="1:47" s="2" customFormat="1" x14ac:dyDescent="0.2">
      <c r="A211" s="8"/>
      <c r="B211" s="7"/>
      <c r="C211" s="8"/>
      <c r="D211" s="7"/>
      <c r="E211" s="8"/>
      <c r="F211" s="7"/>
      <c r="H211" s="1"/>
      <c r="J211" s="1"/>
      <c r="L211" s="1"/>
      <c r="N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spans="1:47" s="2" customFormat="1" x14ac:dyDescent="0.2">
      <c r="A212" s="8"/>
      <c r="B212" s="7"/>
      <c r="C212" s="8"/>
      <c r="D212" s="7"/>
      <c r="E212" s="8"/>
      <c r="F212" s="7"/>
      <c r="H212" s="1"/>
      <c r="J212" s="1"/>
      <c r="L212" s="1"/>
      <c r="N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spans="1:47" s="2" customFormat="1" x14ac:dyDescent="0.2">
      <c r="A213" s="8"/>
      <c r="B213" s="7"/>
      <c r="C213" s="8"/>
      <c r="D213" s="7"/>
      <c r="E213" s="8"/>
      <c r="F213" s="7"/>
      <c r="H213" s="1"/>
      <c r="J213" s="1"/>
      <c r="L213" s="1"/>
      <c r="N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spans="1:47" s="2" customFormat="1" x14ac:dyDescent="0.2">
      <c r="A214" s="8"/>
      <c r="B214" s="7"/>
      <c r="C214" s="8"/>
      <c r="D214" s="7"/>
      <c r="E214" s="8"/>
      <c r="F214" s="7"/>
      <c r="H214" s="1"/>
      <c r="J214" s="1"/>
      <c r="L214" s="1"/>
      <c r="N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spans="1:47" x14ac:dyDescent="0.2">
      <c r="A215" s="8"/>
      <c r="B215" s="7"/>
      <c r="C215" s="8"/>
      <c r="D215" s="7"/>
      <c r="E215" s="8"/>
      <c r="F215" s="7"/>
    </row>
    <row r="216" spans="1:47" x14ac:dyDescent="0.2">
      <c r="A216" s="8"/>
      <c r="B216" s="7"/>
      <c r="C216" s="8"/>
      <c r="D216" s="7"/>
      <c r="E216" s="8"/>
      <c r="F216" s="7"/>
    </row>
    <row r="217" spans="1:47" s="9" customFormat="1" ht="24" customHeight="1" x14ac:dyDescent="0.2">
      <c r="A217" s="12"/>
      <c r="B217" s="12"/>
      <c r="C217" s="12"/>
      <c r="D217" s="12"/>
      <c r="E217" s="12"/>
      <c r="F217" s="12"/>
      <c r="G217" s="11"/>
      <c r="H217" s="11"/>
      <c r="I217" s="11"/>
      <c r="J217" s="11"/>
      <c r="K217" s="10"/>
      <c r="M217" s="10"/>
      <c r="O217" s="10"/>
    </row>
    <row r="218" spans="1:47" x14ac:dyDescent="0.2">
      <c r="A218" s="8"/>
      <c r="B218" s="7"/>
      <c r="C218" s="8"/>
      <c r="D218" s="7"/>
      <c r="E218" s="8"/>
      <c r="F218" s="7"/>
    </row>
    <row r="219" spans="1:47" x14ac:dyDescent="0.2">
      <c r="A219" s="8"/>
      <c r="B219" s="7"/>
      <c r="C219" s="8"/>
      <c r="D219" s="7"/>
      <c r="E219" s="8"/>
      <c r="F219" s="7"/>
    </row>
    <row r="220" spans="1:47" x14ac:dyDescent="0.2">
      <c r="A220" s="8"/>
      <c r="B220" s="7"/>
      <c r="C220" s="8"/>
      <c r="D220" s="7"/>
      <c r="E220" s="8"/>
      <c r="F220" s="7"/>
    </row>
    <row r="221" spans="1:47" s="2" customFormat="1" x14ac:dyDescent="0.2">
      <c r="A221" s="8"/>
      <c r="B221" s="7"/>
      <c r="C221" s="8"/>
      <c r="D221" s="7"/>
      <c r="E221" s="8"/>
      <c r="F221" s="7"/>
      <c r="H221" s="1"/>
      <c r="J221" s="1"/>
      <c r="L221" s="1"/>
      <c r="N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</row>
    <row r="222" spans="1:47" s="2" customFormat="1" x14ac:dyDescent="0.2">
      <c r="A222" s="8"/>
      <c r="B222" s="7"/>
      <c r="C222" s="8"/>
      <c r="D222" s="7"/>
      <c r="E222" s="8"/>
      <c r="F222" s="7"/>
      <c r="H222" s="1"/>
      <c r="J222" s="1"/>
      <c r="L222" s="1"/>
      <c r="N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</row>
    <row r="223" spans="1:47" s="2" customFormat="1" x14ac:dyDescent="0.2">
      <c r="A223" s="8"/>
      <c r="B223" s="7"/>
      <c r="C223" s="8"/>
      <c r="D223" s="7"/>
      <c r="E223" s="8"/>
      <c r="F223" s="7"/>
      <c r="H223" s="1"/>
      <c r="J223" s="1"/>
      <c r="L223" s="1"/>
      <c r="N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</row>
    <row r="224" spans="1:47" s="2" customFormat="1" x14ac:dyDescent="0.2">
      <c r="A224" s="8"/>
      <c r="B224" s="7"/>
      <c r="C224" s="8"/>
      <c r="D224" s="7"/>
      <c r="E224" s="8"/>
      <c r="F224" s="7"/>
      <c r="H224" s="1"/>
      <c r="J224" s="1"/>
      <c r="L224" s="1"/>
      <c r="N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</row>
    <row r="225" spans="1:47" s="2" customFormat="1" x14ac:dyDescent="0.2">
      <c r="A225" s="8"/>
      <c r="B225" s="7"/>
      <c r="C225" s="8"/>
      <c r="D225" s="7"/>
      <c r="E225" s="8"/>
      <c r="F225" s="7"/>
      <c r="H225" s="1"/>
      <c r="J225" s="1"/>
      <c r="L225" s="1"/>
      <c r="N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</row>
    <row r="226" spans="1:47" s="2" customFormat="1" x14ac:dyDescent="0.2">
      <c r="A226" s="6"/>
      <c r="B226" s="5"/>
      <c r="C226" s="5"/>
      <c r="D226" s="5"/>
      <c r="E226" s="5"/>
      <c r="F226" s="5"/>
      <c r="H226" s="1"/>
      <c r="J226" s="1"/>
      <c r="L226" s="1"/>
      <c r="N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</row>
    <row r="227" spans="1:47" s="2" customFormat="1" x14ac:dyDescent="0.2">
      <c r="A227" s="4"/>
      <c r="B227" s="3"/>
      <c r="C227" s="3"/>
      <c r="D227" s="3"/>
      <c r="E227" s="3"/>
      <c r="F227" s="3"/>
      <c r="H227" s="1"/>
      <c r="J227" s="1"/>
      <c r="L227" s="1"/>
      <c r="N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</row>
  </sheetData>
  <mergeCells count="6">
    <mergeCell ref="B3:P3"/>
    <mergeCell ref="B5:G5"/>
    <mergeCell ref="H5:H6"/>
    <mergeCell ref="I5:N5"/>
    <mergeCell ref="O5:O6"/>
    <mergeCell ref="P5:P6"/>
  </mergeCells>
  <hyperlinks>
    <hyperlink ref="A1" location="Index!A1" display="Back to index"/>
  </hyperlinks>
  <pageMargins left="0" right="0" top="0.39370078740157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Q15"/>
  <sheetViews>
    <sheetView workbookViewId="0">
      <selection activeCell="D19" sqref="D19"/>
    </sheetView>
  </sheetViews>
  <sheetFormatPr defaultRowHeight="12.75" x14ac:dyDescent="0.2"/>
  <cols>
    <col min="1" max="1" width="20.140625" style="234" bestFit="1" customWidth="1"/>
    <col min="2" max="2" width="9.5703125" style="234" bestFit="1" customWidth="1"/>
    <col min="3" max="3" width="12.140625" style="234" bestFit="1" customWidth="1"/>
    <col min="4" max="4" width="20.140625" style="234" bestFit="1" customWidth="1"/>
    <col min="5" max="5" width="9.5703125" style="234" bestFit="1" customWidth="1"/>
    <col min="6" max="6" width="12.140625" style="234" bestFit="1" customWidth="1"/>
    <col min="7" max="7" width="20.140625" style="234" bestFit="1" customWidth="1"/>
    <col min="8" max="8" width="9.5703125" style="234" bestFit="1" customWidth="1"/>
    <col min="9" max="9" width="10.85546875" style="234" bestFit="1" customWidth="1"/>
    <col min="10" max="10" width="20.140625" style="234" bestFit="1" customWidth="1"/>
    <col min="11" max="11" width="9.5703125" style="234" bestFit="1" customWidth="1"/>
    <col min="12" max="12" width="10.85546875" style="234" bestFit="1" customWidth="1"/>
    <col min="13" max="13" width="20.140625" style="234" bestFit="1" customWidth="1"/>
    <col min="14" max="14" width="9.5703125" style="234" bestFit="1" customWidth="1"/>
    <col min="15" max="15" width="10.85546875" style="234" bestFit="1" customWidth="1"/>
    <col min="16" max="16" width="20.140625" style="234" bestFit="1" customWidth="1"/>
    <col min="17" max="17" width="9.5703125" style="234" bestFit="1" customWidth="1"/>
    <col min="18" max="18" width="10.85546875" style="234" bestFit="1" customWidth="1"/>
    <col min="19" max="19" width="20.140625" style="234" bestFit="1" customWidth="1"/>
    <col min="20" max="20" width="9.5703125" style="234" bestFit="1" customWidth="1"/>
    <col min="21" max="21" width="10.85546875" style="234" bestFit="1" customWidth="1"/>
    <col min="22" max="22" width="20.140625" style="234" bestFit="1" customWidth="1"/>
    <col min="23" max="23" width="12.85546875" style="234" bestFit="1" customWidth="1"/>
    <col min="24" max="24" width="10.85546875" style="234" bestFit="1" customWidth="1"/>
    <col min="25" max="25" width="17.5703125" style="234" bestFit="1" customWidth="1"/>
    <col min="26" max="26" width="9.5703125" style="234" bestFit="1" customWidth="1"/>
    <col min="27" max="27" width="10.85546875" style="234" bestFit="1" customWidth="1"/>
    <col min="28" max="28" width="17.5703125" style="234" bestFit="1" customWidth="1"/>
    <col min="29" max="29" width="9.5703125" style="234" bestFit="1" customWidth="1"/>
    <col min="30" max="30" width="10.85546875" style="234" bestFit="1" customWidth="1"/>
    <col min="31" max="31" width="17.5703125" style="234" bestFit="1" customWidth="1"/>
    <col min="32" max="32" width="9.5703125" style="234" bestFit="1" customWidth="1"/>
    <col min="33" max="33" width="10.85546875" style="234" bestFit="1" customWidth="1"/>
    <col min="34" max="16384" width="9.140625" style="234"/>
  </cols>
  <sheetData>
    <row r="1" spans="1:69" x14ac:dyDescent="0.2">
      <c r="A1" s="235" t="s">
        <v>137</v>
      </c>
      <c r="B1" s="235">
        <v>1984</v>
      </c>
      <c r="C1" s="235"/>
      <c r="D1" s="235" t="s">
        <v>137</v>
      </c>
      <c r="E1" s="235">
        <f>1985</f>
        <v>1985</v>
      </c>
      <c r="F1" s="235"/>
      <c r="G1" s="235" t="s">
        <v>137</v>
      </c>
      <c r="H1" s="235">
        <v>1993</v>
      </c>
      <c r="I1" s="235"/>
      <c r="J1" s="235" t="s">
        <v>137</v>
      </c>
      <c r="K1" s="235">
        <v>1995</v>
      </c>
      <c r="L1" s="235"/>
      <c r="M1" s="235" t="s">
        <v>137</v>
      </c>
      <c r="N1" s="235">
        <f>K1+1</f>
        <v>1996</v>
      </c>
      <c r="O1" s="235"/>
      <c r="P1" s="235" t="s">
        <v>137</v>
      </c>
      <c r="Q1" s="235">
        <f>N1+1</f>
        <v>1997</v>
      </c>
      <c r="R1" s="235"/>
      <c r="S1" s="235" t="s">
        <v>137</v>
      </c>
      <c r="T1" s="235">
        <f>Q1+1</f>
        <v>1998</v>
      </c>
      <c r="U1" s="235"/>
      <c r="V1" s="235" t="s">
        <v>137</v>
      </c>
      <c r="W1" s="235">
        <f>T1+1</f>
        <v>1999</v>
      </c>
      <c r="X1" s="235"/>
      <c r="Y1" s="235" t="s">
        <v>137</v>
      </c>
      <c r="Z1" s="235">
        <f>W1+1</f>
        <v>2000</v>
      </c>
      <c r="AA1" s="235"/>
      <c r="AB1" s="235" t="s">
        <v>137</v>
      </c>
      <c r="AC1" s="235">
        <f>Z1+1</f>
        <v>2001</v>
      </c>
      <c r="AD1" s="235"/>
      <c r="AE1" s="235" t="s">
        <v>137</v>
      </c>
      <c r="AF1" s="235">
        <f>AC1+1</f>
        <v>2002</v>
      </c>
      <c r="AG1" s="235"/>
      <c r="AH1" s="235" t="s">
        <v>137</v>
      </c>
      <c r="AI1" s="235">
        <f>AF1+1</f>
        <v>2003</v>
      </c>
      <c r="AJ1" s="235"/>
      <c r="AK1" s="235" t="s">
        <v>137</v>
      </c>
      <c r="AL1" s="235">
        <f>AI1+1</f>
        <v>2004</v>
      </c>
      <c r="AM1" s="235"/>
      <c r="AN1" s="235" t="s">
        <v>137</v>
      </c>
      <c r="AO1" s="235">
        <f>AL1+1</f>
        <v>2005</v>
      </c>
      <c r="AP1" s="235"/>
      <c r="AQ1" s="235" t="s">
        <v>137</v>
      </c>
      <c r="AR1" s="235">
        <f>AO1+1</f>
        <v>2006</v>
      </c>
      <c r="AS1" s="235"/>
      <c r="AT1" s="235" t="s">
        <v>137</v>
      </c>
      <c r="AU1" s="235">
        <f>AR1+1</f>
        <v>2007</v>
      </c>
      <c r="AV1" s="235"/>
      <c r="AW1" s="235" t="s">
        <v>137</v>
      </c>
      <c r="AX1" s="235">
        <f>AU1+1</f>
        <v>2008</v>
      </c>
      <c r="AY1" s="235"/>
      <c r="AZ1" s="235" t="s">
        <v>137</v>
      </c>
      <c r="BA1" s="235">
        <f>AX1+1</f>
        <v>2009</v>
      </c>
      <c r="BB1" s="235"/>
      <c r="BC1" s="235" t="s">
        <v>137</v>
      </c>
      <c r="BD1" s="235">
        <f>BA1+1</f>
        <v>2010</v>
      </c>
      <c r="BE1" s="235"/>
      <c r="BF1" s="235" t="s">
        <v>137</v>
      </c>
      <c r="BG1" s="235">
        <v>2012</v>
      </c>
      <c r="BH1" s="235"/>
      <c r="BI1" s="235" t="s">
        <v>137</v>
      </c>
      <c r="BJ1" s="235">
        <f>BG1+1</f>
        <v>2013</v>
      </c>
    </row>
    <row r="2" spans="1:69" x14ac:dyDescent="0.2">
      <c r="A2" s="235" t="s">
        <v>138</v>
      </c>
      <c r="B2" s="236">
        <f>'TG2'!V40</f>
        <v>94359.211179999722</v>
      </c>
      <c r="C2" s="235"/>
      <c r="D2" s="235" t="s">
        <v>138</v>
      </c>
      <c r="E2" s="236">
        <f>'TG2'!V39</f>
        <v>99111.971324822764</v>
      </c>
      <c r="F2" s="235"/>
      <c r="G2" s="235" t="s">
        <v>138</v>
      </c>
      <c r="H2" s="236">
        <f>'TG2'!V31</f>
        <v>140236.42362443169</v>
      </c>
      <c r="I2" s="235"/>
      <c r="J2" s="235" t="s">
        <v>138</v>
      </c>
      <c r="K2" s="236">
        <f>'TG2'!V29</f>
        <v>143467.10063366505</v>
      </c>
      <c r="L2" s="235"/>
      <c r="M2" s="235" t="s">
        <v>138</v>
      </c>
      <c r="N2" s="235">
        <f>'TG2'!V28</f>
        <v>148721.15001521018</v>
      </c>
      <c r="O2" s="235"/>
      <c r="P2" s="235" t="s">
        <v>138</v>
      </c>
      <c r="Q2" s="235">
        <f>'TG2'!V27</f>
        <v>153985.21338029735</v>
      </c>
      <c r="R2" s="235"/>
      <c r="S2" s="235" t="s">
        <v>138</v>
      </c>
      <c r="T2" s="235">
        <f>'TG2'!V26</f>
        <v>161338.77286298873</v>
      </c>
      <c r="U2" s="235"/>
      <c r="V2" s="235" t="s">
        <v>138</v>
      </c>
      <c r="W2" s="235">
        <f>'TG2'!V25</f>
        <v>175833.10895577748</v>
      </c>
      <c r="X2" s="235"/>
      <c r="Y2" s="235" t="s">
        <v>138</v>
      </c>
      <c r="Z2" s="235">
        <f>'TG2'!V24</f>
        <v>191481.57355917289</v>
      </c>
      <c r="AA2" s="235"/>
      <c r="AB2" s="235" t="s">
        <v>138</v>
      </c>
      <c r="AC2" s="235">
        <f>'TG2'!V23</f>
        <v>199720.29371180051</v>
      </c>
      <c r="AD2" s="235"/>
      <c r="AE2" s="235" t="s">
        <v>138</v>
      </c>
      <c r="AF2" s="235">
        <f>'TG2'!V22</f>
        <v>208231.61183716715</v>
      </c>
      <c r="AG2" s="235"/>
      <c r="AH2" s="235" t="s">
        <v>138</v>
      </c>
      <c r="AI2" s="235">
        <f>'TG2'!V21</f>
        <v>226188.48390535827</v>
      </c>
      <c r="AJ2" s="235"/>
      <c r="AK2" s="235" t="s">
        <v>138</v>
      </c>
      <c r="AL2" s="235">
        <f>'TG2'!V20</f>
        <v>252877.88377002935</v>
      </c>
      <c r="AN2" s="235" t="s">
        <v>138</v>
      </c>
      <c r="AO2" s="235">
        <f>'TG2'!V19</f>
        <v>284204.72761408269</v>
      </c>
      <c r="AP2" s="235"/>
      <c r="AQ2" s="235" t="s">
        <v>138</v>
      </c>
      <c r="AR2" s="235">
        <f>'TG2'!V18</f>
        <v>315239.97338612151</v>
      </c>
      <c r="AT2" s="235" t="s">
        <v>138</v>
      </c>
      <c r="AU2" s="235">
        <f>'TG2'!V17</f>
        <v>338109.43626252201</v>
      </c>
      <c r="AV2" s="235"/>
      <c r="AW2" s="235" t="s">
        <v>138</v>
      </c>
      <c r="AX2" s="235">
        <f>'TG2'!V16</f>
        <v>333306.98497286375</v>
      </c>
      <c r="AZ2" s="235" t="s">
        <v>138</v>
      </c>
      <c r="BA2" s="235">
        <f>'TG2'!V15</f>
        <v>321638.13266020454</v>
      </c>
      <c r="BB2" s="235"/>
      <c r="BC2" s="235" t="s">
        <v>138</v>
      </c>
      <c r="BD2" s="235">
        <f>'TG2'!V14</f>
        <v>333802.12580540153</v>
      </c>
      <c r="BF2" s="235" t="s">
        <v>138</v>
      </c>
      <c r="BG2" s="235">
        <f>'TG2'!V12</f>
        <v>351539.72658015083</v>
      </c>
      <c r="BH2" s="235"/>
      <c r="BI2" s="235" t="s">
        <v>138</v>
      </c>
      <c r="BJ2" s="235">
        <f>'TG2'!V11</f>
        <v>353487.64678563975</v>
      </c>
    </row>
    <row r="3" spans="1:69" x14ac:dyDescent="0.2">
      <c r="A3" s="235" t="s">
        <v>139</v>
      </c>
      <c r="B3" s="235" t="s">
        <v>140</v>
      </c>
      <c r="C3" s="235" t="s">
        <v>141</v>
      </c>
      <c r="D3" s="235" t="s">
        <v>139</v>
      </c>
      <c r="E3" s="235" t="s">
        <v>140</v>
      </c>
      <c r="F3" s="235" t="s">
        <v>141</v>
      </c>
      <c r="G3" s="235" t="s">
        <v>139</v>
      </c>
      <c r="H3" s="235" t="s">
        <v>140</v>
      </c>
      <c r="I3" s="235" t="s">
        <v>141</v>
      </c>
      <c r="J3" s="235" t="s">
        <v>139</v>
      </c>
      <c r="K3" s="235" t="s">
        <v>140</v>
      </c>
      <c r="L3" s="235" t="s">
        <v>141</v>
      </c>
      <c r="M3" s="235" t="s">
        <v>139</v>
      </c>
      <c r="N3" s="235" t="s">
        <v>140</v>
      </c>
      <c r="O3" s="235" t="s">
        <v>141</v>
      </c>
      <c r="P3" s="235" t="s">
        <v>139</v>
      </c>
      <c r="Q3" s="235" t="s">
        <v>140</v>
      </c>
      <c r="R3" s="235" t="s">
        <v>141</v>
      </c>
      <c r="S3" s="235" t="s">
        <v>139</v>
      </c>
      <c r="T3" s="235" t="s">
        <v>140</v>
      </c>
      <c r="U3" s="235" t="s">
        <v>141</v>
      </c>
      <c r="V3" s="235" t="s">
        <v>139</v>
      </c>
      <c r="W3" s="235" t="s">
        <v>140</v>
      </c>
      <c r="X3" s="235" t="s">
        <v>141</v>
      </c>
      <c r="Y3" s="235" t="s">
        <v>139</v>
      </c>
      <c r="Z3" s="235" t="s">
        <v>140</v>
      </c>
      <c r="AA3" s="235" t="s">
        <v>141</v>
      </c>
      <c r="AB3" s="235" t="s">
        <v>139</v>
      </c>
      <c r="AC3" s="235" t="s">
        <v>140</v>
      </c>
      <c r="AD3" s="235" t="s">
        <v>141</v>
      </c>
      <c r="AE3" s="235" t="s">
        <v>139</v>
      </c>
      <c r="AF3" s="235" t="s">
        <v>140</v>
      </c>
      <c r="AG3" s="235" t="s">
        <v>141</v>
      </c>
      <c r="AH3" s="235" t="s">
        <v>139</v>
      </c>
      <c r="AI3" s="235" t="s">
        <v>140</v>
      </c>
      <c r="AJ3" s="235" t="s">
        <v>141</v>
      </c>
      <c r="AK3" s="235" t="s">
        <v>139</v>
      </c>
      <c r="AL3" s="235" t="s">
        <v>140</v>
      </c>
      <c r="AM3" s="235" t="s">
        <v>141</v>
      </c>
      <c r="AN3" s="235" t="s">
        <v>139</v>
      </c>
      <c r="AO3" s="235" t="s">
        <v>140</v>
      </c>
      <c r="AP3" s="235" t="s">
        <v>141</v>
      </c>
      <c r="AQ3" s="235" t="s">
        <v>139</v>
      </c>
      <c r="AR3" s="235" t="s">
        <v>140</v>
      </c>
      <c r="AS3" s="235" t="s">
        <v>141</v>
      </c>
      <c r="AT3" s="235" t="s">
        <v>139</v>
      </c>
      <c r="AU3" s="235" t="s">
        <v>140</v>
      </c>
      <c r="AV3" s="235" t="s">
        <v>141</v>
      </c>
      <c r="AW3" s="235" t="s">
        <v>139</v>
      </c>
      <c r="AX3" s="235" t="s">
        <v>140</v>
      </c>
      <c r="AY3" s="235" t="s">
        <v>141</v>
      </c>
      <c r="AZ3" s="235" t="s">
        <v>139</v>
      </c>
      <c r="BA3" s="235" t="s">
        <v>140</v>
      </c>
      <c r="BB3" s="235" t="s">
        <v>141</v>
      </c>
      <c r="BC3" s="235" t="s">
        <v>139</v>
      </c>
      <c r="BD3" s="235" t="s">
        <v>140</v>
      </c>
      <c r="BE3" s="235" t="s">
        <v>141</v>
      </c>
      <c r="BF3" s="235" t="s">
        <v>139</v>
      </c>
      <c r="BG3" s="235" t="s">
        <v>140</v>
      </c>
      <c r="BH3" s="235" t="s">
        <v>141</v>
      </c>
      <c r="BI3" s="235" t="s">
        <v>139</v>
      </c>
      <c r="BJ3" s="235" t="s">
        <v>140</v>
      </c>
      <c r="BK3" s="235" t="s">
        <v>141</v>
      </c>
      <c r="BL3" s="235"/>
      <c r="BM3" s="235"/>
      <c r="BN3" s="235"/>
      <c r="BO3" s="235"/>
      <c r="BP3" s="235"/>
      <c r="BQ3" s="235"/>
    </row>
    <row r="4" spans="1:69" x14ac:dyDescent="0.2">
      <c r="A4">
        <v>0</v>
      </c>
      <c r="B4">
        <v>0</v>
      </c>
      <c r="C4"/>
      <c r="D4">
        <v>0</v>
      </c>
      <c r="E4">
        <v>0</v>
      </c>
      <c r="F4"/>
      <c r="G4">
        <v>0</v>
      </c>
      <c r="H4">
        <v>0</v>
      </c>
      <c r="I4"/>
      <c r="J4">
        <v>0</v>
      </c>
      <c r="K4">
        <v>0</v>
      </c>
      <c r="L4"/>
      <c r="M4">
        <v>0</v>
      </c>
      <c r="N4">
        <v>0</v>
      </c>
      <c r="O4"/>
      <c r="P4">
        <v>0</v>
      </c>
      <c r="Q4">
        <v>0</v>
      </c>
      <c r="R4"/>
      <c r="S4">
        <v>0</v>
      </c>
      <c r="T4">
        <v>0</v>
      </c>
      <c r="U4"/>
      <c r="V4">
        <v>0</v>
      </c>
      <c r="W4">
        <v>0</v>
      </c>
      <c r="X4"/>
      <c r="Y4">
        <v>0</v>
      </c>
      <c r="Z4">
        <v>0</v>
      </c>
      <c r="AA4"/>
      <c r="AB4">
        <v>0</v>
      </c>
      <c r="AC4">
        <v>0</v>
      </c>
      <c r="AD4"/>
      <c r="AE4">
        <v>0</v>
      </c>
      <c r="AF4">
        <v>0</v>
      </c>
      <c r="AG4"/>
      <c r="AH4">
        <v>0</v>
      </c>
      <c r="AI4">
        <v>0</v>
      </c>
      <c r="AJ4"/>
      <c r="AK4">
        <v>0</v>
      </c>
      <c r="AL4">
        <v>0</v>
      </c>
      <c r="AM4"/>
      <c r="AN4">
        <v>0</v>
      </c>
      <c r="AO4">
        <v>0</v>
      </c>
      <c r="AP4"/>
      <c r="AQ4">
        <v>0</v>
      </c>
      <c r="AR4">
        <v>0</v>
      </c>
      <c r="AS4"/>
      <c r="AT4">
        <v>0</v>
      </c>
      <c r="AU4">
        <v>0</v>
      </c>
      <c r="AV4"/>
      <c r="AW4">
        <v>0</v>
      </c>
      <c r="AX4">
        <v>0</v>
      </c>
      <c r="AY4"/>
      <c r="AZ4">
        <v>0</v>
      </c>
      <c r="BA4">
        <v>0</v>
      </c>
      <c r="BB4"/>
      <c r="BC4">
        <v>0</v>
      </c>
      <c r="BD4">
        <v>0</v>
      </c>
      <c r="BE4"/>
      <c r="BF4">
        <v>0</v>
      </c>
      <c r="BG4">
        <v>0</v>
      </c>
      <c r="BH4"/>
      <c r="BI4">
        <v>0</v>
      </c>
      <c r="BJ4">
        <v>0</v>
      </c>
      <c r="BK4"/>
      <c r="BL4" s="235"/>
      <c r="BM4" s="235"/>
      <c r="BN4" s="235"/>
      <c r="BO4" s="235"/>
      <c r="BP4" s="235"/>
      <c r="BQ4" s="235"/>
    </row>
    <row r="5" spans="1:69" x14ac:dyDescent="0.2">
      <c r="A5">
        <v>518327</v>
      </c>
      <c r="B5">
        <v>0.99569845199584961</v>
      </c>
      <c r="C5">
        <v>2.0404164791107178</v>
      </c>
      <c r="D5">
        <v>533572</v>
      </c>
      <c r="E5">
        <v>0.99577027559280396</v>
      </c>
      <c r="F5">
        <v>2.0407044887542725</v>
      </c>
      <c r="G5">
        <v>669251.1856722316</v>
      </c>
      <c r="H5">
        <v>0.99295979738235474</v>
      </c>
      <c r="I5">
        <v>2.3362627029418945</v>
      </c>
      <c r="J5">
        <v>690594.04808546905</v>
      </c>
      <c r="K5">
        <v>0.9925379753112793</v>
      </c>
      <c r="L5">
        <v>2.3338291645050049</v>
      </c>
      <c r="M5">
        <v>702789.9694644619</v>
      </c>
      <c r="N5">
        <v>0.99267309904098511</v>
      </c>
      <c r="O5">
        <v>2.3078362941741943</v>
      </c>
      <c r="P5">
        <v>716510.38101582881</v>
      </c>
      <c r="Q5">
        <v>0.99253243207931519</v>
      </c>
      <c r="R5">
        <v>2.3545167446136475</v>
      </c>
      <c r="S5">
        <v>716510.38101582881</v>
      </c>
      <c r="T5">
        <v>0.99204373359680176</v>
      </c>
      <c r="U5">
        <v>2.3902420997619629</v>
      </c>
      <c r="V5">
        <v>716510.38101582881</v>
      </c>
      <c r="W5">
        <v>0.99135160446166992</v>
      </c>
      <c r="X5">
        <v>2.4318122863769531</v>
      </c>
      <c r="Y5">
        <v>716510.38101582881</v>
      </c>
      <c r="Z5">
        <v>0.99016457796096802</v>
      </c>
      <c r="AA5">
        <v>2.5228612422943115</v>
      </c>
      <c r="AB5">
        <v>716510.38101582881</v>
      </c>
      <c r="AC5">
        <v>0.98933511972427368</v>
      </c>
      <c r="AD5">
        <v>2.4981114864349365</v>
      </c>
      <c r="AE5">
        <v>720000</v>
      </c>
      <c r="AF5">
        <v>0.98896515369415283</v>
      </c>
      <c r="AG5">
        <v>2.3871040344238281</v>
      </c>
      <c r="AH5">
        <v>720000</v>
      </c>
      <c r="AI5">
        <v>0.98851525783538818</v>
      </c>
      <c r="AJ5">
        <v>2.2776336669921875</v>
      </c>
      <c r="AK5">
        <v>720000</v>
      </c>
      <c r="AL5">
        <v>0.98726165294647217</v>
      </c>
      <c r="AM5">
        <v>2.2998232841491699</v>
      </c>
      <c r="AN5">
        <v>732000</v>
      </c>
      <c r="AO5">
        <v>0.98511672019958496</v>
      </c>
      <c r="AP5">
        <v>2.2468831539154053</v>
      </c>
      <c r="AQ5">
        <v>750000</v>
      </c>
      <c r="AR5">
        <v>0.98296964168548584</v>
      </c>
      <c r="AS5">
        <v>2.241438627243042</v>
      </c>
      <c r="AT5">
        <v>760000</v>
      </c>
      <c r="AU5">
        <v>0.98053908348083496</v>
      </c>
      <c r="AV5">
        <v>2.2650237083435059</v>
      </c>
      <c r="AW5">
        <v>770000</v>
      </c>
      <c r="AX5">
        <v>0.97935724258422852</v>
      </c>
      <c r="AY5">
        <v>2.2667908668518066</v>
      </c>
      <c r="AZ5">
        <v>790000</v>
      </c>
      <c r="BA5">
        <v>0.97976434230804443</v>
      </c>
      <c r="BB5">
        <v>2.1446640491485596</v>
      </c>
      <c r="BC5">
        <v>790000</v>
      </c>
      <c r="BD5">
        <v>0.97879266738891602</v>
      </c>
      <c r="BE5">
        <v>2.2255513668060303</v>
      </c>
      <c r="BF5">
        <v>1300000</v>
      </c>
      <c r="BG5">
        <v>0.98981887102127075</v>
      </c>
      <c r="BH5">
        <v>2.0595977306365967</v>
      </c>
      <c r="BI5">
        <v>1300000</v>
      </c>
      <c r="BJ5">
        <v>0.98910850286483765</v>
      </c>
      <c r="BK5">
        <v>2.0637969970703125</v>
      </c>
      <c r="BL5" s="235"/>
      <c r="BM5" s="235"/>
      <c r="BN5" s="235"/>
      <c r="BO5" s="235"/>
      <c r="BP5" s="235"/>
      <c r="BQ5" s="235"/>
    </row>
    <row r="6" spans="1:69" x14ac:dyDescent="0.2">
      <c r="A6">
        <v>762245</v>
      </c>
      <c r="B6">
        <v>0.99784904718399048</v>
      </c>
      <c r="C6">
        <v>1.9501246213912964</v>
      </c>
      <c r="D6">
        <v>762245</v>
      </c>
      <c r="E6">
        <v>0.99771720170974731</v>
      </c>
      <c r="F6">
        <v>1.9299259185791016</v>
      </c>
      <c r="G6">
        <v>1086961.4929027359</v>
      </c>
      <c r="H6">
        <v>0.996551513671875</v>
      </c>
      <c r="I6">
        <v>2.1064379215240479</v>
      </c>
      <c r="J6">
        <v>1123549.2570397146</v>
      </c>
      <c r="K6">
        <v>0.99637579917907715</v>
      </c>
      <c r="L6">
        <v>2.1119959354400635</v>
      </c>
      <c r="M6">
        <v>1143367.6292805779</v>
      </c>
      <c r="N6">
        <v>0.99651992321014404</v>
      </c>
      <c r="O6">
        <v>2.113450288772583</v>
      </c>
      <c r="P6">
        <v>1164710.4916938152</v>
      </c>
      <c r="Q6">
        <v>0.99637770652770996</v>
      </c>
      <c r="R6">
        <v>2.1440582275390625</v>
      </c>
      <c r="S6">
        <v>1164710.4916938152</v>
      </c>
      <c r="T6">
        <v>0.99602365493774414</v>
      </c>
      <c r="U6">
        <v>2.1441104412078857</v>
      </c>
      <c r="V6">
        <v>1164710.4916938152</v>
      </c>
      <c r="W6">
        <v>0.99555867910385132</v>
      </c>
      <c r="X6">
        <v>2.1547813415527344</v>
      </c>
      <c r="Y6">
        <v>1164710.4916938152</v>
      </c>
      <c r="Z6">
        <v>0.99471908807754517</v>
      </c>
      <c r="AA6">
        <v>2.194720983505249</v>
      </c>
      <c r="AB6">
        <v>1164710.4916938152</v>
      </c>
      <c r="AC6">
        <v>0.9942859411239624</v>
      </c>
      <c r="AD6">
        <v>2.1698813438415527</v>
      </c>
      <c r="AE6">
        <v>1160000</v>
      </c>
      <c r="AF6">
        <v>0.99422347545623779</v>
      </c>
      <c r="AG6">
        <v>2.096752405166626</v>
      </c>
      <c r="AH6">
        <v>1160000</v>
      </c>
      <c r="AI6">
        <v>0.99424290657043457</v>
      </c>
      <c r="AJ6">
        <v>2.0217134952545166</v>
      </c>
      <c r="AK6">
        <v>1160000</v>
      </c>
      <c r="AL6">
        <v>0.99338644742965698</v>
      </c>
      <c r="AM6">
        <v>2.0001091957092285</v>
      </c>
      <c r="AN6">
        <v>1180000</v>
      </c>
      <c r="AO6">
        <v>0.99242126941680908</v>
      </c>
      <c r="AP6">
        <v>1.9588173627853394</v>
      </c>
      <c r="AQ6">
        <v>1200000</v>
      </c>
      <c r="AR6">
        <v>0.99121361970901489</v>
      </c>
      <c r="AS6">
        <v>1.9551875591278076</v>
      </c>
      <c r="AT6">
        <v>1220000</v>
      </c>
      <c r="AU6">
        <v>0.98995101451873779</v>
      </c>
      <c r="AV6">
        <v>1.9740043878555298</v>
      </c>
      <c r="AW6">
        <v>1240000</v>
      </c>
      <c r="AX6">
        <v>0.98958784341812134</v>
      </c>
      <c r="AY6">
        <v>2.0008068084716797</v>
      </c>
      <c r="AZ6">
        <v>1280000</v>
      </c>
      <c r="BA6">
        <v>0.99073308706283569</v>
      </c>
      <c r="BB6">
        <v>1.9549617767333984</v>
      </c>
      <c r="BC6">
        <v>1290000</v>
      </c>
      <c r="BD6">
        <v>0.99029368162155151</v>
      </c>
      <c r="BE6">
        <v>2.067164421081543</v>
      </c>
      <c r="BF6">
        <v>1400000</v>
      </c>
      <c r="BG6">
        <v>0.99083471298217773</v>
      </c>
      <c r="BH6">
        <v>2.0166680812835693</v>
      </c>
      <c r="BI6">
        <v>1400000</v>
      </c>
      <c r="BJ6">
        <v>0.99019575119018555</v>
      </c>
      <c r="BK6">
        <v>2.0251345634460449</v>
      </c>
    </row>
    <row r="7" spans="1:69" x14ac:dyDescent="0.2">
      <c r="A7">
        <v>1524490</v>
      </c>
      <c r="B7">
        <v>0.99952399730682373</v>
      </c>
      <c r="C7">
        <v>2.0742611885070801</v>
      </c>
      <c r="D7">
        <v>1524490</v>
      </c>
      <c r="E7">
        <v>0.99950188398361206</v>
      </c>
      <c r="F7">
        <v>2.0503370761871338</v>
      </c>
      <c r="G7">
        <v>2157153.5939093567</v>
      </c>
      <c r="H7">
        <v>0.9991191029548645</v>
      </c>
      <c r="I7">
        <v>2.199066162109375</v>
      </c>
      <c r="J7">
        <v>2228804.63201094</v>
      </c>
      <c r="K7">
        <v>0.99908888339996338</v>
      </c>
      <c r="L7">
        <v>2.2361245155334473</v>
      </c>
      <c r="M7">
        <v>2268441.3764926665</v>
      </c>
      <c r="N7">
        <v>0.99912065267562866</v>
      </c>
      <c r="O7">
        <v>2.2297062873840332</v>
      </c>
      <c r="P7">
        <v>2311127.1013191412</v>
      </c>
      <c r="Q7">
        <v>0.99907058477401733</v>
      </c>
      <c r="R7">
        <v>2.2628791332244873</v>
      </c>
      <c r="S7">
        <v>2311127.1013191412</v>
      </c>
      <c r="T7">
        <v>0.99897229671478271</v>
      </c>
      <c r="U7">
        <v>2.2491862773895264</v>
      </c>
      <c r="V7">
        <v>2311127.1013191412</v>
      </c>
      <c r="W7">
        <v>0.99884665012359619</v>
      </c>
      <c r="X7">
        <v>2.2618796825408936</v>
      </c>
      <c r="Y7">
        <v>2311127.1013191412</v>
      </c>
      <c r="Z7">
        <v>0.99858301877975464</v>
      </c>
      <c r="AA7">
        <v>2.2773590087890625</v>
      </c>
      <c r="AB7">
        <v>2311127.1013191412</v>
      </c>
      <c r="AC7">
        <v>0.99847733974456787</v>
      </c>
      <c r="AD7">
        <v>2.2440197467803955</v>
      </c>
      <c r="AE7">
        <v>2300000</v>
      </c>
      <c r="AF7">
        <v>0.99851953983306885</v>
      </c>
      <c r="AG7">
        <v>2.1692144870758057</v>
      </c>
      <c r="AH7">
        <v>2300000</v>
      </c>
      <c r="AI7">
        <v>0.99860626459121704</v>
      </c>
      <c r="AJ7">
        <v>2.1081850528717041</v>
      </c>
      <c r="AK7">
        <v>2300000</v>
      </c>
      <c r="AL7">
        <v>0.99840712547302246</v>
      </c>
      <c r="AM7">
        <v>2.0683920383453369</v>
      </c>
      <c r="AN7">
        <v>2339000</v>
      </c>
      <c r="AO7">
        <v>0.99821799993515015</v>
      </c>
      <c r="AP7">
        <v>2.0175342559814453</v>
      </c>
      <c r="AQ7">
        <v>2380000</v>
      </c>
      <c r="AR7">
        <v>0.99793350696563721</v>
      </c>
      <c r="AS7">
        <v>2.0089120864868164</v>
      </c>
      <c r="AT7">
        <v>2420000</v>
      </c>
      <c r="AU7">
        <v>0.99761819839477539</v>
      </c>
      <c r="AV7">
        <v>2.0368027687072754</v>
      </c>
      <c r="AW7">
        <v>2450000</v>
      </c>
      <c r="AX7">
        <v>0.99746489524841309</v>
      </c>
      <c r="AY7">
        <v>2.0651004314422607</v>
      </c>
      <c r="AZ7">
        <v>2520000</v>
      </c>
      <c r="BA7">
        <v>0.99782812595367432</v>
      </c>
      <c r="BB7">
        <v>2.0396590232849121</v>
      </c>
      <c r="BC7">
        <v>2530000</v>
      </c>
      <c r="BD7">
        <v>0.99772733449935913</v>
      </c>
      <c r="BE7">
        <v>2.2141537666320801</v>
      </c>
      <c r="BF7">
        <v>1500000</v>
      </c>
      <c r="BG7">
        <v>0.99185061454772949</v>
      </c>
      <c r="BH7">
        <v>1.9983375072479248</v>
      </c>
      <c r="BI7">
        <v>1500000</v>
      </c>
      <c r="BJ7">
        <v>0.99128341674804688</v>
      </c>
      <c r="BK7">
        <v>2.0084564685821533</v>
      </c>
    </row>
    <row r="8" spans="1:69" x14ac:dyDescent="0.2">
      <c r="A8">
        <v>4573471</v>
      </c>
      <c r="B8">
        <v>0.99995046854019165</v>
      </c>
      <c r="C8">
        <v>2.4244344234466553</v>
      </c>
      <c r="D8">
        <v>4573471</v>
      </c>
      <c r="E8">
        <v>0.99995148181915283</v>
      </c>
      <c r="F8">
        <v>2.4838511943817139</v>
      </c>
      <c r="G8">
        <v>3347780.4185335319</v>
      </c>
      <c r="H8">
        <v>0.99963158369064331</v>
      </c>
      <c r="I8">
        <v>2.2992973327636719</v>
      </c>
      <c r="J8">
        <v>3459068.2011168418</v>
      </c>
      <c r="K8">
        <v>0.99961912631988525</v>
      </c>
      <c r="L8">
        <v>2.3560316562652588</v>
      </c>
      <c r="M8">
        <v>3521572.2981841797</v>
      </c>
      <c r="N8">
        <v>0.99963134527206421</v>
      </c>
      <c r="O8">
        <v>2.3394820690155029</v>
      </c>
      <c r="P8">
        <v>3588649.8657686403</v>
      </c>
      <c r="Q8">
        <v>0.99960976839065552</v>
      </c>
      <c r="R8">
        <v>2.3893852233886719</v>
      </c>
      <c r="S8">
        <v>3588649.8657686403</v>
      </c>
      <c r="T8">
        <v>0.99957257509231567</v>
      </c>
      <c r="U8">
        <v>2.383054256439209</v>
      </c>
      <c r="V8">
        <v>3588649.8657686403</v>
      </c>
      <c r="W8">
        <v>0.99951750040054321</v>
      </c>
      <c r="X8">
        <v>2.3930277824401855</v>
      </c>
      <c r="Y8">
        <v>3588649.8657686403</v>
      </c>
      <c r="Z8">
        <v>0.99939477443695068</v>
      </c>
      <c r="AA8">
        <v>2.3822329044342041</v>
      </c>
      <c r="AB8">
        <v>3588649.8657686403</v>
      </c>
      <c r="AC8">
        <v>0.99935716390609741</v>
      </c>
      <c r="AD8">
        <v>2.3511664867401123</v>
      </c>
      <c r="AE8">
        <v>3600000</v>
      </c>
      <c r="AF8">
        <v>0.9994012713432312</v>
      </c>
      <c r="AG8">
        <v>2.2795100212097168</v>
      </c>
      <c r="AH8">
        <v>3600000</v>
      </c>
      <c r="AI8">
        <v>0.99945205450057983</v>
      </c>
      <c r="AJ8">
        <v>2.226008415222168</v>
      </c>
      <c r="AK8">
        <v>3600000</v>
      </c>
      <c r="AL8">
        <v>0.99937903881072998</v>
      </c>
      <c r="AM8">
        <v>2.1727392673492432</v>
      </c>
      <c r="AN8">
        <v>3661000</v>
      </c>
      <c r="AO8">
        <v>0.99931800365447998</v>
      </c>
      <c r="AP8">
        <v>2.1155214309692383</v>
      </c>
      <c r="AQ8">
        <v>3730000</v>
      </c>
      <c r="AR8">
        <v>0.99921613931655884</v>
      </c>
      <c r="AS8">
        <v>2.1095068454742432</v>
      </c>
      <c r="AT8">
        <v>3800000</v>
      </c>
      <c r="AU8">
        <v>0.9990917444229126</v>
      </c>
      <c r="AV8">
        <v>2.142808198928833</v>
      </c>
      <c r="AW8">
        <v>3850000</v>
      </c>
      <c r="AX8">
        <v>0.99901765584945679</v>
      </c>
      <c r="AY8">
        <v>2.1659111976623535</v>
      </c>
      <c r="AZ8">
        <v>3960000</v>
      </c>
      <c r="BA8">
        <v>0.99917107820510864</v>
      </c>
      <c r="BB8">
        <v>2.1455228328704834</v>
      </c>
      <c r="BC8">
        <v>3980000</v>
      </c>
      <c r="BD8">
        <v>0.99913322925567627</v>
      </c>
      <c r="BE8">
        <v>2.341646671295166</v>
      </c>
      <c r="BF8">
        <v>1600000</v>
      </c>
      <c r="BG8">
        <v>0.99286633729934692</v>
      </c>
      <c r="BH8">
        <v>2.003260612487793</v>
      </c>
      <c r="BI8">
        <v>1600000</v>
      </c>
      <c r="BJ8">
        <v>0.99237024784088135</v>
      </c>
      <c r="BK8">
        <v>2.0128841400146484</v>
      </c>
    </row>
    <row r="9" spans="1:69" x14ac:dyDescent="0.2">
      <c r="A9">
        <v>15244902</v>
      </c>
      <c r="B9">
        <v>0.99999421834945679</v>
      </c>
      <c r="C9">
        <v>2.6939749717712402</v>
      </c>
      <c r="D9">
        <v>15244902</v>
      </c>
      <c r="E9">
        <v>0.99999344348907471</v>
      </c>
      <c r="F9">
        <v>2.5052042007446289</v>
      </c>
      <c r="G9">
        <v>6482132.2129346896</v>
      </c>
      <c r="H9">
        <v>0.9998924732208252</v>
      </c>
      <c r="I9">
        <v>2.4165937900543213</v>
      </c>
      <c r="J9">
        <v>6698609.817411812</v>
      </c>
      <c r="K9">
        <v>0.99988675117492676</v>
      </c>
      <c r="L9">
        <v>2.4808213710784912</v>
      </c>
      <c r="M9">
        <v>6819044.5410293667</v>
      </c>
      <c r="N9">
        <v>0.99988913536071777</v>
      </c>
      <c r="O9">
        <v>2.4351222515106201</v>
      </c>
      <c r="P9">
        <v>6948626.2056811647</v>
      </c>
      <c r="Q9">
        <v>0.99988174438476563</v>
      </c>
      <c r="R9">
        <v>2.5077593326568604</v>
      </c>
      <c r="S9">
        <v>6948626.2056811647</v>
      </c>
      <c r="T9">
        <v>0.99987047910690308</v>
      </c>
      <c r="U9">
        <v>2.4938180446624756</v>
      </c>
      <c r="V9">
        <v>6948626.2056811647</v>
      </c>
      <c r="W9">
        <v>0.999858558177948</v>
      </c>
      <c r="X9">
        <v>2.5781874656677246</v>
      </c>
      <c r="Y9">
        <v>6948626.2056811647</v>
      </c>
      <c r="Z9">
        <v>0.9998212456703186</v>
      </c>
      <c r="AA9">
        <v>2.5416123867034912</v>
      </c>
      <c r="AB9">
        <v>6948626.2056811647</v>
      </c>
      <c r="AC9">
        <v>0.99980950355529785</v>
      </c>
      <c r="AD9">
        <v>2.4846634864807129</v>
      </c>
      <c r="AE9">
        <v>6900000</v>
      </c>
      <c r="AF9">
        <v>0.99982267618179321</v>
      </c>
      <c r="AG9">
        <v>2.3926920890808105</v>
      </c>
      <c r="AH9">
        <v>6900000</v>
      </c>
      <c r="AI9">
        <v>0.99984061717987061</v>
      </c>
      <c r="AJ9">
        <v>2.3289763927459717</v>
      </c>
      <c r="AK9">
        <v>6900000</v>
      </c>
      <c r="AL9">
        <v>0.99982637166976929</v>
      </c>
      <c r="AM9">
        <v>2.2935330867767334</v>
      </c>
      <c r="AN9">
        <v>7017000</v>
      </c>
      <c r="AO9">
        <v>0.9998132586479187</v>
      </c>
      <c r="AP9">
        <v>2.2209961414337158</v>
      </c>
      <c r="AQ9">
        <v>7140000</v>
      </c>
      <c r="AR9">
        <v>0.99978667497634888</v>
      </c>
      <c r="AS9">
        <v>2.2275075912475586</v>
      </c>
      <c r="AT9">
        <v>7270000</v>
      </c>
      <c r="AU9">
        <v>0.99974989891052246</v>
      </c>
      <c r="AV9">
        <v>2.2738902568817139</v>
      </c>
      <c r="AW9">
        <v>7360000</v>
      </c>
      <c r="AX9">
        <v>0.99972641468048096</v>
      </c>
      <c r="AY9">
        <v>2.3002302646636963</v>
      </c>
      <c r="AZ9">
        <v>7570000</v>
      </c>
      <c r="BA9">
        <v>0.99977022409439087</v>
      </c>
      <c r="BB9">
        <v>2.2682604789733887</v>
      </c>
      <c r="BC9">
        <v>7600000</v>
      </c>
      <c r="BD9">
        <v>0.99975943565368652</v>
      </c>
      <c r="BE9">
        <v>2.4768297672271729</v>
      </c>
      <c r="BF9">
        <v>1700000</v>
      </c>
      <c r="BG9">
        <v>0.99388223886489868</v>
      </c>
      <c r="BH9">
        <v>2.0355439186096191</v>
      </c>
      <c r="BI9">
        <v>1700000</v>
      </c>
      <c r="BJ9">
        <v>0.99345749616622925</v>
      </c>
      <c r="BK9">
        <v>2.0484468936920166</v>
      </c>
    </row>
    <row r="10" spans="1:69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>
        <v>15244901.723741038</v>
      </c>
      <c r="W10">
        <v>0.99996054172515869</v>
      </c>
      <c r="X10">
        <v>2.5832769870758057</v>
      </c>
      <c r="Y10">
        <v>15244901.723741038</v>
      </c>
      <c r="Z10">
        <v>0.9999503493309021</v>
      </c>
      <c r="AA10">
        <v>2.5299906730651855</v>
      </c>
      <c r="AB10">
        <v>15244901.723741038</v>
      </c>
      <c r="AC10">
        <v>0.99994826316833496</v>
      </c>
      <c r="AD10">
        <v>2.4824268817901611</v>
      </c>
      <c r="AE10">
        <v>15000000</v>
      </c>
      <c r="AF10">
        <v>0.99995285272598267</v>
      </c>
      <c r="AG10">
        <v>2.3939023017883301</v>
      </c>
      <c r="AH10">
        <v>15000000</v>
      </c>
      <c r="AI10">
        <v>0.99995839595794678</v>
      </c>
      <c r="AJ10">
        <v>2.3135941028594971</v>
      </c>
      <c r="AK10">
        <v>15000000</v>
      </c>
      <c r="AL10">
        <v>0.99995505809783936</v>
      </c>
      <c r="AM10">
        <v>2.2655904293060303</v>
      </c>
      <c r="AN10">
        <v>15255000</v>
      </c>
      <c r="AO10">
        <v>0.99995183944702148</v>
      </c>
      <c r="AP10">
        <v>2.1397476196289062</v>
      </c>
      <c r="AQ10">
        <v>15530000</v>
      </c>
      <c r="AR10">
        <v>0.9999462366104126</v>
      </c>
      <c r="AS10">
        <v>2.1864082813262939</v>
      </c>
      <c r="AT10">
        <v>15810000</v>
      </c>
      <c r="AU10">
        <v>0.99993669986724854</v>
      </c>
      <c r="AV10">
        <v>2.264190673828125</v>
      </c>
      <c r="AW10">
        <v>16020000</v>
      </c>
      <c r="AX10">
        <v>0.99992990493774414</v>
      </c>
      <c r="AY10">
        <v>2.2959258556365967</v>
      </c>
      <c r="AZ10">
        <v>16480000</v>
      </c>
      <c r="BA10">
        <v>0.99994194507598877</v>
      </c>
      <c r="BB10">
        <v>2.2491154670715332</v>
      </c>
      <c r="BC10">
        <v>16540000</v>
      </c>
      <c r="BD10">
        <v>0.99993914365768433</v>
      </c>
      <c r="BE10">
        <v>2.4637243747711182</v>
      </c>
      <c r="BF10">
        <v>1900000</v>
      </c>
      <c r="BG10">
        <v>0.99489808082580566</v>
      </c>
      <c r="BH10">
        <v>1.9917837381362915</v>
      </c>
      <c r="BI10">
        <v>1900000</v>
      </c>
      <c r="BJ10">
        <v>0.99454468488693237</v>
      </c>
      <c r="BK10">
        <v>2.0059645175933838</v>
      </c>
    </row>
    <row r="11" spans="1:69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>
        <v>2100000</v>
      </c>
      <c r="BG11">
        <v>0.99591398239135742</v>
      </c>
      <c r="BH11">
        <v>2.0150923728942871</v>
      </c>
      <c r="BI11">
        <v>2100000</v>
      </c>
      <c r="BJ11">
        <v>0.99563193321228027</v>
      </c>
      <c r="BK11">
        <v>2.0292718410491943</v>
      </c>
    </row>
    <row r="12" spans="1:69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>
        <v>2400000</v>
      </c>
      <c r="BG12">
        <v>0.99692994356155396</v>
      </c>
      <c r="BH12">
        <v>2.0363707542419434</v>
      </c>
      <c r="BI12">
        <v>2400000</v>
      </c>
      <c r="BJ12">
        <v>0.99671918153762817</v>
      </c>
      <c r="BK12">
        <v>2.0531713962554932</v>
      </c>
    </row>
    <row r="13" spans="1:69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>
        <v>2900000</v>
      </c>
      <c r="BG13">
        <v>0.99794584512710571</v>
      </c>
      <c r="BH13">
        <v>2.0668959617614746</v>
      </c>
      <c r="BI13">
        <v>2900000</v>
      </c>
      <c r="BJ13">
        <v>0.99781084060668945</v>
      </c>
      <c r="BK13">
        <v>2.0881681442260742</v>
      </c>
    </row>
    <row r="14" spans="1:69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>
        <v>4100000</v>
      </c>
      <c r="BG14">
        <v>0.99897134304046631</v>
      </c>
      <c r="BH14">
        <v>2.0951218605041504</v>
      </c>
      <c r="BI14">
        <v>4100000</v>
      </c>
      <c r="BJ14">
        <v>0.9989054799079895</v>
      </c>
      <c r="BK14">
        <v>2.1116039752960205</v>
      </c>
    </row>
    <row r="15" spans="1:69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>
        <v>4100000</v>
      </c>
      <c r="BG15">
        <v>0.99897134304046631</v>
      </c>
      <c r="BH15">
        <v>2.0951218605041504</v>
      </c>
      <c r="BI15">
        <v>4100000</v>
      </c>
      <c r="BJ15">
        <v>0.9989054799079895</v>
      </c>
      <c r="BK15">
        <v>2.1116039752960205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P15"/>
  <sheetViews>
    <sheetView workbookViewId="0"/>
  </sheetViews>
  <sheetFormatPr defaultRowHeight="12.75" x14ac:dyDescent="0.2"/>
  <cols>
    <col min="1" max="1" width="20.140625" style="234" bestFit="1" customWidth="1"/>
    <col min="2" max="2" width="9.5703125" style="234" bestFit="1" customWidth="1"/>
    <col min="3" max="3" width="12.140625" style="234" bestFit="1" customWidth="1"/>
    <col min="4" max="4" width="20.140625" style="234" bestFit="1" customWidth="1"/>
    <col min="5" max="5" width="9.5703125" style="234" bestFit="1" customWidth="1"/>
    <col min="6" max="6" width="12.140625" style="234" bestFit="1" customWidth="1"/>
    <col min="7" max="7" width="20.140625" style="234" bestFit="1" customWidth="1"/>
    <col min="8" max="8" width="9.5703125" style="234" bestFit="1" customWidth="1"/>
    <col min="9" max="9" width="10.85546875" style="234" bestFit="1" customWidth="1"/>
    <col min="10" max="10" width="20.140625" style="234" bestFit="1" customWidth="1"/>
    <col min="11" max="11" width="9.5703125" style="234" bestFit="1" customWidth="1"/>
    <col min="12" max="12" width="10.85546875" style="234" bestFit="1" customWidth="1"/>
    <col min="13" max="13" width="20.140625" style="234" bestFit="1" customWidth="1"/>
    <col min="14" max="14" width="9.5703125" style="234" bestFit="1" customWidth="1"/>
    <col min="15" max="15" width="10.85546875" style="234" bestFit="1" customWidth="1"/>
    <col min="16" max="16" width="20.140625" style="234" bestFit="1" customWidth="1"/>
    <col min="17" max="17" width="9.5703125" style="234" bestFit="1" customWidth="1"/>
    <col min="18" max="18" width="10.85546875" style="234" bestFit="1" customWidth="1"/>
    <col min="19" max="19" width="20.140625" style="234" bestFit="1" customWidth="1"/>
    <col min="20" max="20" width="9.5703125" style="234" bestFit="1" customWidth="1"/>
    <col min="21" max="21" width="10.85546875" style="234" bestFit="1" customWidth="1"/>
    <col min="22" max="22" width="20.140625" style="234" bestFit="1" customWidth="1"/>
    <col min="23" max="23" width="12.85546875" style="234" bestFit="1" customWidth="1"/>
    <col min="24" max="24" width="10.85546875" style="234" bestFit="1" customWidth="1"/>
    <col min="25" max="25" width="17.5703125" style="234" bestFit="1" customWidth="1"/>
    <col min="26" max="26" width="9.5703125" style="234" bestFit="1" customWidth="1"/>
    <col min="27" max="27" width="10.85546875" style="234" bestFit="1" customWidth="1"/>
    <col min="28" max="28" width="17.5703125" style="234" bestFit="1" customWidth="1"/>
    <col min="29" max="29" width="9.5703125" style="234" bestFit="1" customWidth="1"/>
    <col min="30" max="30" width="10.85546875" style="234" bestFit="1" customWidth="1"/>
    <col min="31" max="31" width="17.5703125" style="234" bestFit="1" customWidth="1"/>
    <col min="32" max="32" width="9.5703125" style="234" bestFit="1" customWidth="1"/>
    <col min="33" max="33" width="10.85546875" style="234" bestFit="1" customWidth="1"/>
    <col min="34" max="16384" width="9.140625" style="234"/>
  </cols>
  <sheetData>
    <row r="1" spans="1:68" x14ac:dyDescent="0.2">
      <c r="A1" s="235" t="s">
        <v>137</v>
      </c>
      <c r="B1" s="235">
        <v>1984</v>
      </c>
      <c r="C1" s="235"/>
      <c r="D1" s="235" t="s">
        <v>137</v>
      </c>
      <c r="E1" s="235">
        <f>1985</f>
        <v>1985</v>
      </c>
      <c r="F1" s="235"/>
      <c r="G1" s="235" t="s">
        <v>137</v>
      </c>
      <c r="H1" s="235">
        <v>1993</v>
      </c>
      <c r="I1" s="235"/>
      <c r="J1" s="235" t="s">
        <v>137</v>
      </c>
      <c r="K1" s="235">
        <v>1995</v>
      </c>
      <c r="L1" s="235"/>
      <c r="M1" s="235" t="s">
        <v>137</v>
      </c>
      <c r="N1" s="235">
        <f>K1+1</f>
        <v>1996</v>
      </c>
      <c r="O1" s="235"/>
      <c r="P1" s="235" t="s">
        <v>137</v>
      </c>
      <c r="Q1" s="235">
        <f>N1+1</f>
        <v>1997</v>
      </c>
      <c r="R1" s="235"/>
      <c r="S1" s="235" t="s">
        <v>137</v>
      </c>
      <c r="T1" s="235">
        <f>Q1+1</f>
        <v>1998</v>
      </c>
      <c r="U1" s="235"/>
      <c r="V1" s="235" t="s">
        <v>137</v>
      </c>
      <c r="W1" s="235">
        <f>T1+1</f>
        <v>1999</v>
      </c>
      <c r="X1" s="235"/>
      <c r="Y1" s="235" t="s">
        <v>137</v>
      </c>
      <c r="Z1" s="235">
        <f>W1+1</f>
        <v>2000</v>
      </c>
      <c r="AA1" s="235"/>
      <c r="AB1" s="235" t="s">
        <v>137</v>
      </c>
      <c r="AC1" s="235">
        <f>Z1+1</f>
        <v>2001</v>
      </c>
      <c r="AD1" s="235"/>
      <c r="AE1" s="235" t="s">
        <v>137</v>
      </c>
      <c r="AF1" s="235">
        <f>AC1+1</f>
        <v>2002</v>
      </c>
      <c r="AG1" s="235"/>
      <c r="AH1" s="235" t="s">
        <v>137</v>
      </c>
      <c r="AI1" s="235">
        <f>AF1+1</f>
        <v>2003</v>
      </c>
      <c r="AJ1" s="235"/>
      <c r="AK1" s="235" t="s">
        <v>137</v>
      </c>
      <c r="AL1" s="235">
        <f>AI1+1</f>
        <v>2004</v>
      </c>
      <c r="AM1" s="235"/>
      <c r="AN1" s="235" t="s">
        <v>137</v>
      </c>
      <c r="AO1" s="235">
        <f>AL1+1</f>
        <v>2005</v>
      </c>
      <c r="AP1" s="235"/>
      <c r="AQ1" s="235" t="s">
        <v>137</v>
      </c>
      <c r="AR1" s="235">
        <f>AO1+1</f>
        <v>2006</v>
      </c>
      <c r="AS1" s="235"/>
      <c r="AT1" s="235" t="s">
        <v>137</v>
      </c>
      <c r="AU1" s="235">
        <f>AR1+1</f>
        <v>2007</v>
      </c>
      <c r="AV1" s="235"/>
      <c r="AW1" s="235" t="s">
        <v>137</v>
      </c>
      <c r="AX1" s="235">
        <f>AU1+1</f>
        <v>2008</v>
      </c>
      <c r="AY1" s="235"/>
      <c r="AZ1" s="235" t="s">
        <v>137</v>
      </c>
      <c r="BA1" s="235">
        <f>AX1+1</f>
        <v>2009</v>
      </c>
      <c r="BB1" s="235"/>
      <c r="BC1" s="235" t="s">
        <v>137</v>
      </c>
      <c r="BD1" s="235">
        <f>BA1+1</f>
        <v>2010</v>
      </c>
      <c r="BE1" s="235"/>
      <c r="BF1" s="235" t="s">
        <v>137</v>
      </c>
      <c r="BG1" s="235">
        <v>2012</v>
      </c>
      <c r="BH1" s="235"/>
      <c r="BI1" s="235" t="s">
        <v>137</v>
      </c>
      <c r="BJ1" s="235">
        <f>BG1+1</f>
        <v>2013</v>
      </c>
    </row>
    <row r="2" spans="1:68" x14ac:dyDescent="0.2">
      <c r="A2" s="235" t="s">
        <v>138</v>
      </c>
      <c r="B2" s="236">
        <f>'TG2'!V40</f>
        <v>94359.211179999722</v>
      </c>
      <c r="C2" s="235"/>
      <c r="D2" s="235" t="s">
        <v>138</v>
      </c>
      <c r="E2" s="236">
        <f>'TG2'!V39</f>
        <v>99111.971324822764</v>
      </c>
      <c r="F2" s="235"/>
      <c r="G2" s="235" t="s">
        <v>138</v>
      </c>
      <c r="H2" s="236">
        <f>'TG2'!V31</f>
        <v>140236.42362443169</v>
      </c>
      <c r="I2" s="235"/>
      <c r="J2" s="235" t="s">
        <v>138</v>
      </c>
      <c r="K2" s="236">
        <f>'TG2'!V29</f>
        <v>143467.10063366505</v>
      </c>
      <c r="L2" s="235"/>
      <c r="M2" s="235" t="s">
        <v>138</v>
      </c>
      <c r="N2" s="235">
        <f>'TG2'!V28</f>
        <v>148721.15001521018</v>
      </c>
      <c r="O2" s="235"/>
      <c r="P2" s="235" t="s">
        <v>138</v>
      </c>
      <c r="Q2" s="235">
        <f>'TG2'!V27</f>
        <v>153985.21338029735</v>
      </c>
      <c r="R2" s="235"/>
      <c r="S2" s="235" t="s">
        <v>138</v>
      </c>
      <c r="T2" s="235">
        <f>'TG2'!V26</f>
        <v>161338.77286298873</v>
      </c>
      <c r="U2" s="235"/>
      <c r="V2" s="235" t="s">
        <v>138</v>
      </c>
      <c r="W2" s="235">
        <f>'TG2'!V25</f>
        <v>175833.10895577748</v>
      </c>
      <c r="X2" s="235"/>
      <c r="Y2" s="235" t="s">
        <v>138</v>
      </c>
      <c r="Z2" s="235">
        <f>'TG2'!V24</f>
        <v>191481.57355917289</v>
      </c>
      <c r="AA2" s="235"/>
      <c r="AB2" s="235" t="s">
        <v>138</v>
      </c>
      <c r="AC2" s="235">
        <f>'TG2'!V23</f>
        <v>199720.29371180051</v>
      </c>
      <c r="AD2" s="235"/>
      <c r="AE2" s="235" t="s">
        <v>138</v>
      </c>
      <c r="AF2" s="235">
        <f>'TG2'!V22</f>
        <v>208231.61183716715</v>
      </c>
      <c r="AG2" s="235"/>
      <c r="AH2" s="235" t="s">
        <v>138</v>
      </c>
      <c r="AI2" s="235">
        <f>'TG2'!V21</f>
        <v>226188.48390535827</v>
      </c>
      <c r="AJ2" s="235"/>
      <c r="AK2" s="235" t="s">
        <v>138</v>
      </c>
      <c r="AL2" s="235">
        <f>'TG2'!V20</f>
        <v>252877.88377002935</v>
      </c>
      <c r="AN2" s="235" t="s">
        <v>138</v>
      </c>
      <c r="AO2" s="235">
        <f>'TG2'!V19</f>
        <v>284204.72761408269</v>
      </c>
      <c r="AP2" s="235"/>
      <c r="AQ2" s="235" t="s">
        <v>138</v>
      </c>
      <c r="AR2" s="235">
        <f>'TG2'!V18</f>
        <v>315239.97338612151</v>
      </c>
      <c r="AT2" s="235" t="s">
        <v>138</v>
      </c>
      <c r="AU2" s="235">
        <f>'TG2'!V17</f>
        <v>338109.43626252201</v>
      </c>
      <c r="AV2" s="235"/>
      <c r="AW2" s="235" t="s">
        <v>138</v>
      </c>
      <c r="AX2" s="235">
        <f>'TG2'!V16</f>
        <v>333306.98497286375</v>
      </c>
      <c r="AZ2" s="235" t="s">
        <v>138</v>
      </c>
      <c r="BA2" s="235">
        <f>'TG2'!V15</f>
        <v>321638.13266020454</v>
      </c>
      <c r="BB2" s="235"/>
      <c r="BC2" s="235" t="s">
        <v>138</v>
      </c>
      <c r="BD2" s="235">
        <f>'TG2'!V14</f>
        <v>333802.12580540153</v>
      </c>
      <c r="BF2" s="235" t="s">
        <v>138</v>
      </c>
      <c r="BG2" s="235">
        <f>'TG2'!V12</f>
        <v>351539.72658015083</v>
      </c>
      <c r="BH2" s="235"/>
      <c r="BI2" s="235" t="s">
        <v>138</v>
      </c>
      <c r="BJ2" s="235">
        <f>'TG2'!V11</f>
        <v>353487.64678563975</v>
      </c>
    </row>
    <row r="3" spans="1:68" x14ac:dyDescent="0.2">
      <c r="A3" s="235" t="s">
        <v>139</v>
      </c>
      <c r="B3" s="235" t="s">
        <v>140</v>
      </c>
      <c r="C3" s="235" t="s">
        <v>141</v>
      </c>
      <c r="D3" s="235" t="s">
        <v>139</v>
      </c>
      <c r="E3" s="235" t="s">
        <v>140</v>
      </c>
      <c r="F3" s="235" t="s">
        <v>141</v>
      </c>
      <c r="G3" s="235" t="s">
        <v>139</v>
      </c>
      <c r="H3" s="235" t="s">
        <v>140</v>
      </c>
      <c r="I3" s="235" t="s">
        <v>141</v>
      </c>
      <c r="J3" s="235" t="s">
        <v>139</v>
      </c>
      <c r="K3" s="235" t="s">
        <v>140</v>
      </c>
      <c r="L3" s="235" t="s">
        <v>141</v>
      </c>
      <c r="M3" s="235" t="s">
        <v>139</v>
      </c>
      <c r="N3" s="235" t="s">
        <v>140</v>
      </c>
      <c r="O3" s="235" t="s">
        <v>141</v>
      </c>
      <c r="P3" s="235" t="s">
        <v>139</v>
      </c>
      <c r="Q3" s="235" t="s">
        <v>140</v>
      </c>
      <c r="R3" s="235" t="s">
        <v>141</v>
      </c>
      <c r="S3" s="235" t="s">
        <v>139</v>
      </c>
      <c r="T3" s="235" t="s">
        <v>140</v>
      </c>
      <c r="U3" s="235" t="s">
        <v>141</v>
      </c>
      <c r="V3" s="235" t="s">
        <v>139</v>
      </c>
      <c r="W3" s="235" t="s">
        <v>140</v>
      </c>
      <c r="X3" s="235" t="s">
        <v>141</v>
      </c>
      <c r="Y3" s="235" t="s">
        <v>139</v>
      </c>
      <c r="Z3" s="235" t="s">
        <v>140</v>
      </c>
      <c r="AA3" s="235" t="s">
        <v>141</v>
      </c>
      <c r="AB3" s="235" t="s">
        <v>139</v>
      </c>
      <c r="AC3" s="235" t="s">
        <v>140</v>
      </c>
      <c r="AD3" s="235" t="s">
        <v>141</v>
      </c>
      <c r="AE3" s="235" t="s">
        <v>139</v>
      </c>
      <c r="AF3" s="235" t="s">
        <v>140</v>
      </c>
      <c r="AG3" s="235" t="s">
        <v>141</v>
      </c>
      <c r="AH3" s="235" t="s">
        <v>139</v>
      </c>
      <c r="AI3" s="235" t="s">
        <v>140</v>
      </c>
      <c r="AJ3" s="235" t="s">
        <v>141</v>
      </c>
      <c r="AK3" s="235" t="s">
        <v>139</v>
      </c>
      <c r="AL3" s="235" t="s">
        <v>140</v>
      </c>
      <c r="AM3" s="235" t="s">
        <v>141</v>
      </c>
      <c r="AN3" s="235" t="s">
        <v>139</v>
      </c>
      <c r="AO3" s="235" t="s">
        <v>140</v>
      </c>
      <c r="AP3" s="235" t="s">
        <v>141</v>
      </c>
      <c r="AQ3" s="235" t="s">
        <v>139</v>
      </c>
      <c r="AR3" s="235" t="s">
        <v>140</v>
      </c>
      <c r="AS3" s="235" t="s">
        <v>141</v>
      </c>
      <c r="AT3" s="235" t="s">
        <v>139</v>
      </c>
      <c r="AU3" s="235" t="s">
        <v>140</v>
      </c>
      <c r="AV3" s="235" t="s">
        <v>141</v>
      </c>
      <c r="AW3" s="235" t="s">
        <v>139</v>
      </c>
      <c r="AX3" s="235" t="s">
        <v>140</v>
      </c>
      <c r="AY3" s="235" t="s">
        <v>141</v>
      </c>
      <c r="AZ3" s="235" t="s">
        <v>139</v>
      </c>
      <c r="BA3" s="235" t="s">
        <v>140</v>
      </c>
      <c r="BB3" s="235" t="s">
        <v>141</v>
      </c>
      <c r="BC3" s="235" t="s">
        <v>139</v>
      </c>
      <c r="BD3" s="235" t="s">
        <v>140</v>
      </c>
      <c r="BE3" s="235" t="s">
        <v>141</v>
      </c>
      <c r="BF3" s="235" t="s">
        <v>139</v>
      </c>
      <c r="BG3" s="235" t="s">
        <v>140</v>
      </c>
      <c r="BH3" s="235" t="s">
        <v>141</v>
      </c>
      <c r="BI3" s="235" t="s">
        <v>139</v>
      </c>
      <c r="BJ3" s="235" t="s">
        <v>140</v>
      </c>
      <c r="BK3" s="235" t="s">
        <v>141</v>
      </c>
      <c r="BL3" s="235"/>
      <c r="BM3" s="235"/>
      <c r="BN3" s="235"/>
      <c r="BO3" s="235"/>
      <c r="BP3" s="235"/>
    </row>
    <row r="4" spans="1:68" x14ac:dyDescent="0.2">
      <c r="A4">
        <v>0</v>
      </c>
      <c r="B4">
        <v>0</v>
      </c>
      <c r="C4"/>
      <c r="D4">
        <v>0</v>
      </c>
      <c r="E4">
        <v>0</v>
      </c>
      <c r="F4"/>
      <c r="G4">
        <v>0</v>
      </c>
      <c r="H4">
        <v>0</v>
      </c>
      <c r="I4"/>
      <c r="J4">
        <v>0</v>
      </c>
      <c r="K4">
        <v>0</v>
      </c>
      <c r="L4"/>
      <c r="M4">
        <v>0</v>
      </c>
      <c r="N4">
        <v>0</v>
      </c>
      <c r="O4"/>
      <c r="P4">
        <v>0</v>
      </c>
      <c r="Q4">
        <v>0</v>
      </c>
      <c r="R4"/>
      <c r="S4">
        <v>0</v>
      </c>
      <c r="T4">
        <v>0</v>
      </c>
      <c r="U4"/>
      <c r="V4">
        <v>0</v>
      </c>
      <c r="W4">
        <v>0</v>
      </c>
      <c r="X4"/>
      <c r="Y4">
        <v>0</v>
      </c>
      <c r="Z4">
        <v>0</v>
      </c>
      <c r="AA4"/>
      <c r="AB4">
        <v>0</v>
      </c>
      <c r="AC4">
        <v>0</v>
      </c>
      <c r="AD4"/>
      <c r="AE4">
        <v>0</v>
      </c>
      <c r="AF4">
        <v>0</v>
      </c>
      <c r="AG4"/>
      <c r="AH4">
        <v>0</v>
      </c>
      <c r="AI4">
        <v>0</v>
      </c>
      <c r="AJ4"/>
      <c r="AK4">
        <v>0</v>
      </c>
      <c r="AL4">
        <v>0</v>
      </c>
      <c r="AM4"/>
      <c r="AN4">
        <v>0</v>
      </c>
      <c r="AO4">
        <v>0</v>
      </c>
      <c r="AP4"/>
      <c r="AQ4">
        <v>0</v>
      </c>
      <c r="AR4">
        <v>0</v>
      </c>
      <c r="AS4"/>
      <c r="AT4">
        <v>0</v>
      </c>
      <c r="AU4">
        <v>0</v>
      </c>
      <c r="AV4"/>
      <c r="AW4">
        <v>0</v>
      </c>
      <c r="AX4">
        <v>0</v>
      </c>
      <c r="AY4"/>
      <c r="AZ4">
        <v>0</v>
      </c>
      <c r="BA4">
        <v>0</v>
      </c>
      <c r="BB4"/>
      <c r="BC4">
        <v>0</v>
      </c>
      <c r="BD4">
        <v>0</v>
      </c>
      <c r="BE4"/>
      <c r="BF4">
        <v>0</v>
      </c>
      <c r="BG4">
        <v>0</v>
      </c>
      <c r="BH4"/>
      <c r="BI4">
        <v>0</v>
      </c>
      <c r="BJ4">
        <v>0</v>
      </c>
      <c r="BK4"/>
      <c r="BL4" s="235"/>
      <c r="BM4" s="235"/>
      <c r="BN4" s="235"/>
      <c r="BO4" s="235"/>
      <c r="BP4" s="235"/>
    </row>
    <row r="5" spans="1:68" x14ac:dyDescent="0.2">
      <c r="A5">
        <v>365012.30298303516</v>
      </c>
      <c r="B5">
        <v>0.99000000953674316</v>
      </c>
      <c r="C5">
        <v>1.9501246213912964</v>
      </c>
      <c r="D5">
        <v>378358.38123464893</v>
      </c>
      <c r="E5">
        <v>0.99000000953674316</v>
      </c>
      <c r="F5">
        <v>1.9299260377883911</v>
      </c>
      <c r="G5">
        <v>625807.1184058761</v>
      </c>
      <c r="H5">
        <v>0.99000000953674316</v>
      </c>
      <c r="I5">
        <v>2.1064379215240479</v>
      </c>
      <c r="J5">
        <v>664475.32359634573</v>
      </c>
      <c r="K5">
        <v>0.99000000953674316</v>
      </c>
      <c r="L5">
        <v>2.1119956970214844</v>
      </c>
      <c r="M5">
        <v>661640.75093880261</v>
      </c>
      <c r="N5">
        <v>0.99000000953674316</v>
      </c>
      <c r="O5">
        <v>2.1134505271911621</v>
      </c>
      <c r="P5">
        <v>683730.88487733272</v>
      </c>
      <c r="Q5">
        <v>0.99000000953674316</v>
      </c>
      <c r="R5">
        <v>2.1440579891204834</v>
      </c>
      <c r="S5">
        <v>716510.38101582881</v>
      </c>
      <c r="T5">
        <v>0.98996835947036743</v>
      </c>
      <c r="U5">
        <v>2.1441104412078857</v>
      </c>
      <c r="V5">
        <v>716510.38101582881</v>
      </c>
      <c r="W5">
        <v>0.98883849382400513</v>
      </c>
      <c r="X5">
        <v>2.1547818183898926</v>
      </c>
      <c r="Y5">
        <v>716510.38101582881</v>
      </c>
      <c r="Z5">
        <v>0.98692655563354492</v>
      </c>
      <c r="AA5">
        <v>2.194720983505249</v>
      </c>
      <c r="AB5">
        <v>716510.38101582881</v>
      </c>
      <c r="AC5">
        <v>0.98575097322463989</v>
      </c>
      <c r="AD5">
        <v>2.1698811054229736</v>
      </c>
      <c r="AE5">
        <v>720000</v>
      </c>
      <c r="AF5">
        <v>0.98543363809585571</v>
      </c>
      <c r="AG5">
        <v>2.096752405166626</v>
      </c>
      <c r="AH5">
        <v>720000</v>
      </c>
      <c r="AI5">
        <v>0.98497748374938965</v>
      </c>
      <c r="AJ5">
        <v>2.0217134952545166</v>
      </c>
      <c r="AK5">
        <v>720000</v>
      </c>
      <c r="AL5">
        <v>0.98258012533187866</v>
      </c>
      <c r="AM5">
        <v>2.0001089572906494</v>
      </c>
      <c r="AN5">
        <v>732000</v>
      </c>
      <c r="AO5">
        <v>0.97961157560348511</v>
      </c>
      <c r="AP5">
        <v>1.9588174819946289</v>
      </c>
      <c r="AQ5">
        <v>750000</v>
      </c>
      <c r="AR5">
        <v>0.9767107367515564</v>
      </c>
      <c r="AS5">
        <v>1.9551876783370972</v>
      </c>
      <c r="AT5">
        <v>760000</v>
      </c>
      <c r="AU5">
        <v>0.97340768575668335</v>
      </c>
      <c r="AV5">
        <v>1.9740042686462402</v>
      </c>
      <c r="AW5">
        <v>770000</v>
      </c>
      <c r="AX5">
        <v>0.97263342142105103</v>
      </c>
      <c r="AY5">
        <v>2.0008068084716797</v>
      </c>
      <c r="AZ5">
        <v>790000</v>
      </c>
      <c r="BA5">
        <v>0.97472459077835083</v>
      </c>
      <c r="BB5">
        <v>1.9549616575241089</v>
      </c>
      <c r="BC5">
        <v>790000</v>
      </c>
      <c r="BD5">
        <v>0.97343200445175171</v>
      </c>
      <c r="BE5">
        <v>2.067164421081543</v>
      </c>
      <c r="BF5">
        <v>1300000</v>
      </c>
      <c r="BG5">
        <v>0.98949956893920898</v>
      </c>
      <c r="BH5">
        <v>2.0166683197021484</v>
      </c>
      <c r="BI5">
        <v>1300000</v>
      </c>
      <c r="BJ5">
        <v>0.9887765645980835</v>
      </c>
      <c r="BK5">
        <v>2.0251345634460449</v>
      </c>
      <c r="BL5" s="235"/>
      <c r="BM5" s="235"/>
      <c r="BN5" s="235"/>
      <c r="BO5" s="235"/>
      <c r="BP5" s="235"/>
    </row>
    <row r="6" spans="1:68" x14ac:dyDescent="0.2">
      <c r="A6">
        <v>518327</v>
      </c>
      <c r="B6">
        <v>0.99518966674804688</v>
      </c>
      <c r="C6">
        <v>1.9501246213912964</v>
      </c>
      <c r="D6">
        <v>533572</v>
      </c>
      <c r="E6">
        <v>0.99515652656555176</v>
      </c>
      <c r="F6">
        <v>1.9299260377883911</v>
      </c>
      <c r="G6">
        <v>669251.1856722316</v>
      </c>
      <c r="H6">
        <v>0.99121397733688354</v>
      </c>
      <c r="I6">
        <v>2.1064379215240479</v>
      </c>
      <c r="J6">
        <v>690594.04808546905</v>
      </c>
      <c r="K6">
        <v>0.99071794748306274</v>
      </c>
      <c r="L6">
        <v>2.1119956970214844</v>
      </c>
      <c r="M6">
        <v>702789.9694644619</v>
      </c>
      <c r="N6">
        <v>0.99109899997711182</v>
      </c>
      <c r="O6">
        <v>2.1134505271911621</v>
      </c>
      <c r="P6">
        <v>716510.38101582881</v>
      </c>
      <c r="Q6">
        <v>0.99085402488708496</v>
      </c>
      <c r="R6">
        <v>2.1440579891204834</v>
      </c>
      <c r="S6">
        <v>1164710.4916938152</v>
      </c>
      <c r="T6">
        <v>0.99602365493774414</v>
      </c>
      <c r="U6">
        <v>2.1441104412078857</v>
      </c>
      <c r="V6">
        <v>1164710.4916938152</v>
      </c>
      <c r="W6">
        <v>0.99555867910385132</v>
      </c>
      <c r="X6">
        <v>2.1547813415527344</v>
      </c>
      <c r="Y6">
        <v>1164710.4916938152</v>
      </c>
      <c r="Z6">
        <v>0.99471908807754517</v>
      </c>
      <c r="AA6">
        <v>2.194720983505249</v>
      </c>
      <c r="AB6">
        <v>1164710.4916938152</v>
      </c>
      <c r="AC6">
        <v>0.9942859411239624</v>
      </c>
      <c r="AD6">
        <v>2.1698813438415527</v>
      </c>
      <c r="AE6">
        <v>1160000</v>
      </c>
      <c r="AF6">
        <v>0.99422347545623779</v>
      </c>
      <c r="AG6">
        <v>2.096752405166626</v>
      </c>
      <c r="AH6">
        <v>1160000</v>
      </c>
      <c r="AI6">
        <v>0.99424290657043457</v>
      </c>
      <c r="AJ6">
        <v>2.0217134952545166</v>
      </c>
      <c r="AK6">
        <v>1160000</v>
      </c>
      <c r="AL6">
        <v>0.99338644742965698</v>
      </c>
      <c r="AM6">
        <v>2.0001091957092285</v>
      </c>
      <c r="AN6">
        <v>1180000</v>
      </c>
      <c r="AO6">
        <v>0.99242126941680908</v>
      </c>
      <c r="AP6">
        <v>1.9588173627853394</v>
      </c>
      <c r="AQ6">
        <v>1200000</v>
      </c>
      <c r="AR6">
        <v>0.99121361970901489</v>
      </c>
      <c r="AS6">
        <v>1.9551875591278076</v>
      </c>
      <c r="AT6">
        <v>1220000</v>
      </c>
      <c r="AU6">
        <v>0.98995101451873779</v>
      </c>
      <c r="AV6">
        <v>1.9740043878555298</v>
      </c>
      <c r="AW6">
        <v>1240000</v>
      </c>
      <c r="AX6">
        <v>0.98958784341812134</v>
      </c>
      <c r="AY6">
        <v>2.0008068084716797</v>
      </c>
      <c r="AZ6">
        <v>1280000</v>
      </c>
      <c r="BA6">
        <v>0.99073308706283569</v>
      </c>
      <c r="BB6">
        <v>1.9549617767333984</v>
      </c>
      <c r="BC6">
        <v>1290000</v>
      </c>
      <c r="BD6">
        <v>0.99029368162155151</v>
      </c>
      <c r="BE6">
        <v>2.067164421081543</v>
      </c>
      <c r="BF6">
        <v>1400000</v>
      </c>
      <c r="BG6">
        <v>0.99083471298217773</v>
      </c>
      <c r="BH6">
        <v>2.0166680812835693</v>
      </c>
      <c r="BI6">
        <v>1400000</v>
      </c>
      <c r="BJ6">
        <v>0.99019575119018555</v>
      </c>
      <c r="BK6">
        <v>2.0251345634460449</v>
      </c>
    </row>
    <row r="7" spans="1:68" x14ac:dyDescent="0.2">
      <c r="A7">
        <v>762245</v>
      </c>
      <c r="B7">
        <v>0.99784904718399048</v>
      </c>
      <c r="C7">
        <v>1.9501246213912964</v>
      </c>
      <c r="D7">
        <v>762245</v>
      </c>
      <c r="E7">
        <v>0.99771720170974731</v>
      </c>
      <c r="F7">
        <v>1.9299259185791016</v>
      </c>
      <c r="G7">
        <v>1086961.4929027359</v>
      </c>
      <c r="H7">
        <v>0.996551513671875</v>
      </c>
      <c r="I7">
        <v>2.1064379215240479</v>
      </c>
      <c r="J7">
        <v>1123549.2570397146</v>
      </c>
      <c r="K7">
        <v>0.99637579917907715</v>
      </c>
      <c r="L7">
        <v>2.1119959354400635</v>
      </c>
      <c r="M7">
        <v>1143367.6292805779</v>
      </c>
      <c r="N7">
        <v>0.99651992321014404</v>
      </c>
      <c r="O7">
        <v>2.113450288772583</v>
      </c>
      <c r="P7">
        <v>1164710.4916938152</v>
      </c>
      <c r="Q7">
        <v>0.99637770652770996</v>
      </c>
      <c r="R7">
        <v>2.1440582275390625</v>
      </c>
      <c r="S7">
        <v>2311127.1013191412</v>
      </c>
      <c r="T7">
        <v>0.99897229671478271</v>
      </c>
      <c r="U7">
        <v>2.2491862773895264</v>
      </c>
      <c r="V7">
        <v>2311127.1013191412</v>
      </c>
      <c r="W7">
        <v>0.99884665012359619</v>
      </c>
      <c r="X7">
        <v>2.2618796825408936</v>
      </c>
      <c r="Y7">
        <v>2311127.1013191412</v>
      </c>
      <c r="Z7">
        <v>0.99858301877975464</v>
      </c>
      <c r="AA7">
        <v>2.2773590087890625</v>
      </c>
      <c r="AB7">
        <v>2311127.1013191412</v>
      </c>
      <c r="AC7">
        <v>0.99847733974456787</v>
      </c>
      <c r="AD7">
        <v>2.2440197467803955</v>
      </c>
      <c r="AE7">
        <v>2300000</v>
      </c>
      <c r="AF7">
        <v>0.99851953983306885</v>
      </c>
      <c r="AG7">
        <v>2.1692144870758057</v>
      </c>
      <c r="AH7">
        <v>2300000</v>
      </c>
      <c r="AI7">
        <v>0.99860626459121704</v>
      </c>
      <c r="AJ7">
        <v>2.1081850528717041</v>
      </c>
      <c r="AK7">
        <v>2300000</v>
      </c>
      <c r="AL7">
        <v>0.99840712547302246</v>
      </c>
      <c r="AM7">
        <v>2.0683920383453369</v>
      </c>
      <c r="AN7">
        <v>2339000</v>
      </c>
      <c r="AO7">
        <v>0.99821799993515015</v>
      </c>
      <c r="AP7">
        <v>2.0175342559814453</v>
      </c>
      <c r="AQ7">
        <v>2380000</v>
      </c>
      <c r="AR7">
        <v>0.99793350696563721</v>
      </c>
      <c r="AS7">
        <v>2.0089120864868164</v>
      </c>
      <c r="AT7">
        <v>2420000</v>
      </c>
      <c r="AU7">
        <v>0.99761819839477539</v>
      </c>
      <c r="AV7">
        <v>2.0368027687072754</v>
      </c>
      <c r="AW7">
        <v>2450000</v>
      </c>
      <c r="AX7">
        <v>0.99746489524841309</v>
      </c>
      <c r="AY7">
        <v>2.0651004314422607</v>
      </c>
      <c r="AZ7">
        <v>2520000</v>
      </c>
      <c r="BA7">
        <v>0.99782812595367432</v>
      </c>
      <c r="BB7">
        <v>2.0396590232849121</v>
      </c>
      <c r="BC7">
        <v>2530000</v>
      </c>
      <c r="BD7">
        <v>0.99772733449935913</v>
      </c>
      <c r="BE7">
        <v>2.2141537666320801</v>
      </c>
      <c r="BF7">
        <v>1500000</v>
      </c>
      <c r="BG7">
        <v>0.99185061454772949</v>
      </c>
      <c r="BH7">
        <v>1.9983375072479248</v>
      </c>
      <c r="BI7">
        <v>1500000</v>
      </c>
      <c r="BJ7">
        <v>0.99128341674804688</v>
      </c>
      <c r="BK7">
        <v>2.0084564685821533</v>
      </c>
    </row>
    <row r="8" spans="1:68" x14ac:dyDescent="0.2">
      <c r="A8">
        <v>1524490</v>
      </c>
      <c r="B8">
        <v>0.99952399730682373</v>
      </c>
      <c r="C8">
        <v>2.0742611885070801</v>
      </c>
      <c r="D8">
        <v>1524490</v>
      </c>
      <c r="E8">
        <v>0.99950188398361206</v>
      </c>
      <c r="F8">
        <v>2.0503370761871338</v>
      </c>
      <c r="G8">
        <v>2157153.5939093567</v>
      </c>
      <c r="H8">
        <v>0.9991191029548645</v>
      </c>
      <c r="I8">
        <v>2.199066162109375</v>
      </c>
      <c r="J8">
        <v>2228804.63201094</v>
      </c>
      <c r="K8">
        <v>0.99908888339996338</v>
      </c>
      <c r="L8">
        <v>2.2361245155334473</v>
      </c>
      <c r="M8">
        <v>2268441.3764926665</v>
      </c>
      <c r="N8">
        <v>0.99912065267562866</v>
      </c>
      <c r="O8">
        <v>2.2297062873840332</v>
      </c>
      <c r="P8">
        <v>2311127.1013191412</v>
      </c>
      <c r="Q8">
        <v>0.99907058477401733</v>
      </c>
      <c r="R8">
        <v>2.2628791332244873</v>
      </c>
      <c r="S8">
        <v>3588649.8657686403</v>
      </c>
      <c r="T8">
        <v>0.99957257509231567</v>
      </c>
      <c r="U8">
        <v>2.383054256439209</v>
      </c>
      <c r="V8">
        <v>3588649.8657686403</v>
      </c>
      <c r="W8">
        <v>0.99951750040054321</v>
      </c>
      <c r="X8">
        <v>2.3930277824401855</v>
      </c>
      <c r="Y8">
        <v>3588649.8657686403</v>
      </c>
      <c r="Z8">
        <v>0.99939477443695068</v>
      </c>
      <c r="AA8">
        <v>2.3822329044342041</v>
      </c>
      <c r="AB8">
        <v>3588649.8657686403</v>
      </c>
      <c r="AC8">
        <v>0.99935716390609741</v>
      </c>
      <c r="AD8">
        <v>2.3511664867401123</v>
      </c>
      <c r="AE8">
        <v>3600000</v>
      </c>
      <c r="AF8">
        <v>0.9994012713432312</v>
      </c>
      <c r="AG8">
        <v>2.2795100212097168</v>
      </c>
      <c r="AH8">
        <v>3600000</v>
      </c>
      <c r="AI8">
        <v>0.99945205450057983</v>
      </c>
      <c r="AJ8">
        <v>2.226008415222168</v>
      </c>
      <c r="AK8">
        <v>3600000</v>
      </c>
      <c r="AL8">
        <v>0.99937903881072998</v>
      </c>
      <c r="AM8">
        <v>2.1727392673492432</v>
      </c>
      <c r="AN8">
        <v>3661000</v>
      </c>
      <c r="AO8">
        <v>0.99931800365447998</v>
      </c>
      <c r="AP8">
        <v>2.1155214309692383</v>
      </c>
      <c r="AQ8">
        <v>3730000</v>
      </c>
      <c r="AR8">
        <v>0.99921613931655884</v>
      </c>
      <c r="AS8">
        <v>2.1095068454742432</v>
      </c>
      <c r="AT8">
        <v>3800000</v>
      </c>
      <c r="AU8">
        <v>0.9990917444229126</v>
      </c>
      <c r="AV8">
        <v>2.142808198928833</v>
      </c>
      <c r="AW8">
        <v>3850000</v>
      </c>
      <c r="AX8">
        <v>0.99901765584945679</v>
      </c>
      <c r="AY8">
        <v>2.1659111976623535</v>
      </c>
      <c r="AZ8">
        <v>3960000</v>
      </c>
      <c r="BA8">
        <v>0.99917107820510864</v>
      </c>
      <c r="BB8">
        <v>2.1455228328704834</v>
      </c>
      <c r="BC8">
        <v>3980000</v>
      </c>
      <c r="BD8">
        <v>0.99913322925567627</v>
      </c>
      <c r="BE8">
        <v>2.341646671295166</v>
      </c>
      <c r="BF8">
        <v>1600000</v>
      </c>
      <c r="BG8">
        <v>0.99286633729934692</v>
      </c>
      <c r="BH8">
        <v>2.003260612487793</v>
      </c>
      <c r="BI8">
        <v>1600000</v>
      </c>
      <c r="BJ8">
        <v>0.99237024784088135</v>
      </c>
      <c r="BK8">
        <v>2.0128841400146484</v>
      </c>
    </row>
    <row r="9" spans="1:68" x14ac:dyDescent="0.2">
      <c r="A9">
        <v>4573471</v>
      </c>
      <c r="B9">
        <v>0.99995046854019165</v>
      </c>
      <c r="C9">
        <v>2.4244344234466553</v>
      </c>
      <c r="D9">
        <v>4573471</v>
      </c>
      <c r="E9">
        <v>0.99995148181915283</v>
      </c>
      <c r="F9">
        <v>2.4838511943817139</v>
      </c>
      <c r="G9">
        <v>3347780.4185335319</v>
      </c>
      <c r="H9">
        <v>0.99963158369064331</v>
      </c>
      <c r="I9">
        <v>2.2992973327636719</v>
      </c>
      <c r="J9">
        <v>3459068.2011168418</v>
      </c>
      <c r="K9">
        <v>0.99961912631988525</v>
      </c>
      <c r="L9">
        <v>2.3560316562652588</v>
      </c>
      <c r="M9">
        <v>3521572.2981841797</v>
      </c>
      <c r="N9">
        <v>0.99963134527206421</v>
      </c>
      <c r="O9">
        <v>2.3394820690155029</v>
      </c>
      <c r="P9">
        <v>3588649.8657686403</v>
      </c>
      <c r="Q9">
        <v>0.99960976839065552</v>
      </c>
      <c r="R9">
        <v>2.3893852233886719</v>
      </c>
      <c r="S9">
        <v>6948626.2056811647</v>
      </c>
      <c r="T9">
        <v>0.99987047910690308</v>
      </c>
      <c r="U9">
        <v>2.4938180446624756</v>
      </c>
      <c r="V9">
        <v>6948626.2056811647</v>
      </c>
      <c r="W9">
        <v>0.999858558177948</v>
      </c>
      <c r="X9">
        <v>2.5781874656677246</v>
      </c>
      <c r="Y9">
        <v>6948626.2056811647</v>
      </c>
      <c r="Z9">
        <v>0.9998212456703186</v>
      </c>
      <c r="AA9">
        <v>2.5416123867034912</v>
      </c>
      <c r="AB9">
        <v>6948626.2056811647</v>
      </c>
      <c r="AC9">
        <v>0.99980950355529785</v>
      </c>
      <c r="AD9">
        <v>2.4846634864807129</v>
      </c>
      <c r="AE9">
        <v>6900000</v>
      </c>
      <c r="AF9">
        <v>0.99982267618179321</v>
      </c>
      <c r="AG9">
        <v>2.3926920890808105</v>
      </c>
      <c r="AH9">
        <v>6900000</v>
      </c>
      <c r="AI9">
        <v>0.99984061717987061</v>
      </c>
      <c r="AJ9">
        <v>2.3289763927459717</v>
      </c>
      <c r="AK9">
        <v>6900000</v>
      </c>
      <c r="AL9">
        <v>0.99982637166976929</v>
      </c>
      <c r="AM9">
        <v>2.2935330867767334</v>
      </c>
      <c r="AN9">
        <v>7017000</v>
      </c>
      <c r="AO9">
        <v>0.9998132586479187</v>
      </c>
      <c r="AP9">
        <v>2.2209961414337158</v>
      </c>
      <c r="AQ9">
        <v>7140000</v>
      </c>
      <c r="AR9">
        <v>0.99978667497634888</v>
      </c>
      <c r="AS9">
        <v>2.2275075912475586</v>
      </c>
      <c r="AT9">
        <v>7270000</v>
      </c>
      <c r="AU9">
        <v>0.99974989891052246</v>
      </c>
      <c r="AV9">
        <v>2.2738902568817139</v>
      </c>
      <c r="AW9">
        <v>7360000</v>
      </c>
      <c r="AX9">
        <v>0.99972641468048096</v>
      </c>
      <c r="AY9">
        <v>2.3002302646636963</v>
      </c>
      <c r="AZ9">
        <v>7570000</v>
      </c>
      <c r="BA9">
        <v>0.99977022409439087</v>
      </c>
      <c r="BB9">
        <v>2.2682604789733887</v>
      </c>
      <c r="BC9">
        <v>7600000</v>
      </c>
      <c r="BD9">
        <v>0.99975943565368652</v>
      </c>
      <c r="BE9">
        <v>2.4768297672271729</v>
      </c>
      <c r="BF9">
        <v>1700000</v>
      </c>
      <c r="BG9">
        <v>0.99388223886489868</v>
      </c>
      <c r="BH9">
        <v>2.0355439186096191</v>
      </c>
      <c r="BI9">
        <v>1700000</v>
      </c>
      <c r="BJ9">
        <v>0.99345749616622925</v>
      </c>
      <c r="BK9">
        <v>2.0484468936920166</v>
      </c>
    </row>
    <row r="10" spans="1:68" x14ac:dyDescent="0.2">
      <c r="A10">
        <v>15244902</v>
      </c>
      <c r="B10">
        <v>0.99999421834945679</v>
      </c>
      <c r="C10">
        <v>2.6939749717712402</v>
      </c>
      <c r="D10">
        <v>15244902</v>
      </c>
      <c r="E10">
        <v>0.99999344348907471</v>
      </c>
      <c r="F10">
        <v>2.5052042007446289</v>
      </c>
      <c r="G10">
        <v>6482132.2129346896</v>
      </c>
      <c r="H10">
        <v>0.9998924732208252</v>
      </c>
      <c r="I10">
        <v>2.4165937900543213</v>
      </c>
      <c r="J10">
        <v>6698609.817411812</v>
      </c>
      <c r="K10">
        <v>0.99988675117492676</v>
      </c>
      <c r="L10">
        <v>2.4808213710784912</v>
      </c>
      <c r="M10">
        <v>6819044.5410293667</v>
      </c>
      <c r="N10">
        <v>0.99988913536071777</v>
      </c>
      <c r="O10">
        <v>2.4351222515106201</v>
      </c>
      <c r="P10">
        <v>6948626.2056811647</v>
      </c>
      <c r="Q10">
        <v>0.99988174438476563</v>
      </c>
      <c r="R10">
        <v>2.5077593326568604</v>
      </c>
      <c r="S10"/>
      <c r="T10"/>
      <c r="U10"/>
      <c r="V10">
        <v>15244901.723741038</v>
      </c>
      <c r="W10">
        <v>0.99996054172515869</v>
      </c>
      <c r="X10">
        <v>2.5832769870758057</v>
      </c>
      <c r="Y10">
        <v>15244901.723741038</v>
      </c>
      <c r="Z10">
        <v>0.9999503493309021</v>
      </c>
      <c r="AA10">
        <v>2.5299906730651855</v>
      </c>
      <c r="AB10">
        <v>15244901.723741038</v>
      </c>
      <c r="AC10">
        <v>0.99994826316833496</v>
      </c>
      <c r="AD10">
        <v>2.4824268817901611</v>
      </c>
      <c r="AE10">
        <v>15000000</v>
      </c>
      <c r="AF10">
        <v>0.99995285272598267</v>
      </c>
      <c r="AG10">
        <v>2.3939023017883301</v>
      </c>
      <c r="AH10">
        <v>15000000</v>
      </c>
      <c r="AI10">
        <v>0.99995839595794678</v>
      </c>
      <c r="AJ10">
        <v>2.3135941028594971</v>
      </c>
      <c r="AK10">
        <v>15000000</v>
      </c>
      <c r="AL10">
        <v>0.99995505809783936</v>
      </c>
      <c r="AM10">
        <v>2.2655904293060303</v>
      </c>
      <c r="AN10">
        <v>15255000</v>
      </c>
      <c r="AO10">
        <v>0.99995183944702148</v>
      </c>
      <c r="AP10">
        <v>2.1397476196289062</v>
      </c>
      <c r="AQ10">
        <v>15530000</v>
      </c>
      <c r="AR10">
        <v>0.9999462366104126</v>
      </c>
      <c r="AS10">
        <v>2.1864082813262939</v>
      </c>
      <c r="AT10">
        <v>15810000</v>
      </c>
      <c r="AU10">
        <v>0.99993669986724854</v>
      </c>
      <c r="AV10">
        <v>2.264190673828125</v>
      </c>
      <c r="AW10">
        <v>16020000</v>
      </c>
      <c r="AX10">
        <v>0.99992990493774414</v>
      </c>
      <c r="AY10">
        <v>2.2959258556365967</v>
      </c>
      <c r="AZ10">
        <v>16480000</v>
      </c>
      <c r="BA10">
        <v>0.99994194507598877</v>
      </c>
      <c r="BB10">
        <v>2.2491154670715332</v>
      </c>
      <c r="BC10">
        <v>16540000</v>
      </c>
      <c r="BD10">
        <v>0.99993914365768433</v>
      </c>
      <c r="BE10">
        <v>2.4637243747711182</v>
      </c>
      <c r="BF10">
        <v>1900000</v>
      </c>
      <c r="BG10">
        <v>0.99489808082580566</v>
      </c>
      <c r="BH10">
        <v>1.9917837381362915</v>
      </c>
      <c r="BI10">
        <v>1900000</v>
      </c>
      <c r="BJ10">
        <v>0.99454468488693237</v>
      </c>
      <c r="BK10">
        <v>2.0059645175933838</v>
      </c>
    </row>
    <row r="11" spans="1:68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>
        <v>2100000</v>
      </c>
      <c r="BG11">
        <v>0.99591398239135742</v>
      </c>
      <c r="BH11">
        <v>2.0150923728942871</v>
      </c>
      <c r="BI11">
        <v>2100000</v>
      </c>
      <c r="BJ11">
        <v>0.99563193321228027</v>
      </c>
      <c r="BK11">
        <v>2.0292718410491943</v>
      </c>
    </row>
    <row r="12" spans="1:68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>
        <v>2400000</v>
      </c>
      <c r="BG12">
        <v>0.99692994356155396</v>
      </c>
      <c r="BH12">
        <v>2.0363707542419434</v>
      </c>
      <c r="BI12">
        <v>2400000</v>
      </c>
      <c r="BJ12">
        <v>0.99671918153762817</v>
      </c>
      <c r="BK12">
        <v>2.0531713962554932</v>
      </c>
    </row>
    <row r="13" spans="1:68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>
        <v>2900000</v>
      </c>
      <c r="BG13">
        <v>0.99794584512710571</v>
      </c>
      <c r="BH13">
        <v>2.0668959617614746</v>
      </c>
      <c r="BI13">
        <v>2900000</v>
      </c>
      <c r="BJ13">
        <v>0.99781084060668945</v>
      </c>
      <c r="BK13">
        <v>2.0881681442260742</v>
      </c>
    </row>
    <row r="14" spans="1:68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>
        <v>4100000</v>
      </c>
      <c r="BG14">
        <v>0.99897134304046631</v>
      </c>
      <c r="BH14">
        <v>2.0951218605041504</v>
      </c>
      <c r="BI14">
        <v>4100000</v>
      </c>
      <c r="BJ14">
        <v>0.9989054799079895</v>
      </c>
      <c r="BK14">
        <v>2.1116039752960205</v>
      </c>
    </row>
    <row r="15" spans="1:68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/>
  </sheetViews>
  <sheetFormatPr defaultColWidth="11.42578125" defaultRowHeight="12.75" x14ac:dyDescent="0.2"/>
  <sheetData>
    <row r="1" spans="1:5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</row>
    <row r="2" spans="1:5" x14ac:dyDescent="0.2">
      <c r="A2">
        <f>COUNT(#REF!)</f>
        <v>0</v>
      </c>
      <c r="B2">
        <v>7</v>
      </c>
      <c r="C2">
        <v>5</v>
      </c>
      <c r="D2">
        <v>0</v>
      </c>
      <c r="E2" t="s">
        <v>6</v>
      </c>
    </row>
  </sheetData>
  <phoneticPr fontId="0" type="noConversion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Index</vt:lpstr>
      <vt:lpstr>TG1</vt:lpstr>
      <vt:lpstr>TG2</vt:lpstr>
      <vt:lpstr>TG3</vt:lpstr>
      <vt:lpstr>TG3stata</vt:lpstr>
      <vt:lpstr>TG4</vt:lpstr>
      <vt:lpstr>TG9</vt:lpstr>
      <vt:lpstr>TG9bis</vt:lpstr>
      <vt:lpstr>Excel2LaTeX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2015-09-23T16:26:55Z</dcterms:created>
  <dcterms:modified xsi:type="dcterms:W3CDTF">2017-02-13T07:57:24Z</dcterms:modified>
</cp:coreProperties>
</file>