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15252" yWindow="-12" windowWidth="9036" windowHeight="12108"/>
  </bookViews>
  <sheets>
    <sheet name="Index" sheetId="1" r:id="rId1"/>
    <sheet name="TF1" sheetId="11" r:id="rId2"/>
    <sheet name="TF2" sheetId="15" r:id="rId3"/>
    <sheet name="TF3" sheetId="14" r:id="rId4"/>
    <sheet name="TF4" sheetId="16" r:id="rId5"/>
    <sheet name="TF5" sheetId="20" r:id="rId6"/>
    <sheet name="TF6" sheetId="22" r:id="rId7"/>
    <sheet name="TF7" sheetId="17" r:id="rId8"/>
    <sheet name="FF1" sheetId="23" r:id="rId9"/>
    <sheet name="FF2" sheetId="24" r:id="rId10"/>
    <sheet name="DataSeries" sheetId="3" r:id="rId11"/>
  </sheets>
  <externalReferences>
    <externalReference r:id="rId12"/>
    <externalReference r:id="rId13"/>
  </externalReferences>
  <definedNames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45621" concurrentCalc="0"/>
</workbook>
</file>

<file path=xl/calcChain.xml><?xml version="1.0" encoding="utf-8"?>
<calcChain xmlns="http://schemas.openxmlformats.org/spreadsheetml/2006/main">
  <c r="P52" i="3" l="1"/>
  <c r="O52" i="3"/>
  <c r="L52" i="3"/>
  <c r="M52" i="3"/>
  <c r="N52" i="3"/>
  <c r="K52" i="3"/>
  <c r="J52" i="3"/>
  <c r="I52" i="3"/>
  <c r="H52" i="3"/>
  <c r="G52" i="3"/>
  <c r="F52" i="3"/>
  <c r="E52" i="3"/>
  <c r="D52" i="3"/>
  <c r="C52" i="3"/>
  <c r="B52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P51" i="3"/>
  <c r="O51" i="3"/>
  <c r="L51" i="3"/>
  <c r="M51" i="3"/>
  <c r="N51" i="3"/>
  <c r="K51" i="3"/>
  <c r="J51" i="3"/>
  <c r="I51" i="3"/>
  <c r="H51" i="3"/>
  <c r="G51" i="3"/>
  <c r="F51" i="3"/>
  <c r="E51" i="3"/>
  <c r="D51" i="3"/>
  <c r="C51" i="3"/>
  <c r="B51" i="3"/>
  <c r="P50" i="3"/>
  <c r="O50" i="3"/>
  <c r="L50" i="3"/>
  <c r="M50" i="3"/>
  <c r="N50" i="3"/>
  <c r="K50" i="3"/>
  <c r="J50" i="3"/>
  <c r="I50" i="3"/>
  <c r="H50" i="3"/>
  <c r="G50" i="3"/>
  <c r="F50" i="3"/>
  <c r="E50" i="3"/>
  <c r="D50" i="3"/>
  <c r="C50" i="3"/>
  <c r="B50" i="3"/>
  <c r="P49" i="3"/>
  <c r="O49" i="3"/>
  <c r="L49" i="3"/>
  <c r="M49" i="3"/>
  <c r="K49" i="3"/>
  <c r="J49" i="3"/>
  <c r="I49" i="3"/>
  <c r="H49" i="3"/>
  <c r="G49" i="3"/>
  <c r="F49" i="3"/>
  <c r="E49" i="3"/>
  <c r="D49" i="3"/>
  <c r="C49" i="3"/>
  <c r="B49" i="3"/>
  <c r="P48" i="3"/>
  <c r="O48" i="3"/>
  <c r="L48" i="3"/>
  <c r="M48" i="3"/>
  <c r="K48" i="3"/>
  <c r="J48" i="3"/>
  <c r="I48" i="3"/>
  <c r="H48" i="3"/>
  <c r="G48" i="3"/>
  <c r="F48" i="3"/>
  <c r="E48" i="3"/>
  <c r="D48" i="3"/>
  <c r="C48" i="3"/>
  <c r="B48" i="3"/>
  <c r="E35" i="14"/>
  <c r="E36" i="14"/>
  <c r="P47" i="3"/>
  <c r="O47" i="3"/>
  <c r="L47" i="3"/>
  <c r="M47" i="3"/>
  <c r="N47" i="3"/>
  <c r="K47" i="3"/>
  <c r="J47" i="3"/>
  <c r="I47" i="3"/>
  <c r="H47" i="3"/>
  <c r="G47" i="3"/>
  <c r="F47" i="3"/>
  <c r="E47" i="3"/>
  <c r="D47" i="3"/>
  <c r="C47" i="3"/>
  <c r="B47" i="3"/>
  <c r="P46" i="3"/>
  <c r="O46" i="3"/>
  <c r="L46" i="3"/>
  <c r="M46" i="3"/>
  <c r="N46" i="3"/>
  <c r="K46" i="3"/>
  <c r="J46" i="3"/>
  <c r="I46" i="3"/>
  <c r="H46" i="3"/>
  <c r="G46" i="3"/>
  <c r="F46" i="3"/>
  <c r="E46" i="3"/>
  <c r="D46" i="3"/>
  <c r="C46" i="3"/>
  <c r="B46" i="3"/>
  <c r="P45" i="3"/>
  <c r="O45" i="3"/>
  <c r="L45" i="3"/>
  <c r="M45" i="3"/>
  <c r="K45" i="3"/>
  <c r="J45" i="3"/>
  <c r="I45" i="3"/>
  <c r="H45" i="3"/>
  <c r="G45" i="3"/>
  <c r="F45" i="3"/>
  <c r="E45" i="3"/>
  <c r="D45" i="3"/>
  <c r="C45" i="3"/>
  <c r="B45" i="3"/>
  <c r="P44" i="3"/>
  <c r="O44" i="3"/>
  <c r="L44" i="3"/>
  <c r="M44" i="3"/>
  <c r="K44" i="3"/>
  <c r="J44" i="3"/>
  <c r="I44" i="3"/>
  <c r="H44" i="3"/>
  <c r="G44" i="3"/>
  <c r="F44" i="3"/>
  <c r="E44" i="3"/>
  <c r="D44" i="3"/>
  <c r="C44" i="3"/>
  <c r="B44" i="3"/>
  <c r="P43" i="3"/>
  <c r="O43" i="3"/>
  <c r="L43" i="3"/>
  <c r="M43" i="3"/>
  <c r="K43" i="3"/>
  <c r="J43" i="3"/>
  <c r="I43" i="3"/>
  <c r="H43" i="3"/>
  <c r="G43" i="3"/>
  <c r="F43" i="3"/>
  <c r="E43" i="3"/>
  <c r="D43" i="3"/>
  <c r="C43" i="3"/>
  <c r="B43" i="3"/>
  <c r="P42" i="3"/>
  <c r="O42" i="3"/>
  <c r="L42" i="3"/>
  <c r="M42" i="3"/>
  <c r="N42" i="3"/>
  <c r="K42" i="3"/>
  <c r="J42" i="3"/>
  <c r="I42" i="3"/>
  <c r="H42" i="3"/>
  <c r="G42" i="3"/>
  <c r="F42" i="3"/>
  <c r="E42" i="3"/>
  <c r="D42" i="3"/>
  <c r="C42" i="3"/>
  <c r="B42" i="3"/>
  <c r="P41" i="3"/>
  <c r="O41" i="3"/>
  <c r="L41" i="3"/>
  <c r="M41" i="3"/>
  <c r="K41" i="3"/>
  <c r="J41" i="3"/>
  <c r="I41" i="3"/>
  <c r="H41" i="3"/>
  <c r="G41" i="3"/>
  <c r="F41" i="3"/>
  <c r="E41" i="3"/>
  <c r="D41" i="3"/>
  <c r="C41" i="3"/>
  <c r="B41" i="3"/>
  <c r="P40" i="3"/>
  <c r="O40" i="3"/>
  <c r="L40" i="3"/>
  <c r="M40" i="3"/>
  <c r="K40" i="3"/>
  <c r="J40" i="3"/>
  <c r="I40" i="3"/>
  <c r="H40" i="3"/>
  <c r="G40" i="3"/>
  <c r="F40" i="3"/>
  <c r="E40" i="3"/>
  <c r="D40" i="3"/>
  <c r="C40" i="3"/>
  <c r="B40" i="3"/>
  <c r="P39" i="3"/>
  <c r="O39" i="3"/>
  <c r="L39" i="3"/>
  <c r="M39" i="3"/>
  <c r="K39" i="3"/>
  <c r="J39" i="3"/>
  <c r="I39" i="3"/>
  <c r="H39" i="3"/>
  <c r="G39" i="3"/>
  <c r="F39" i="3"/>
  <c r="E39" i="3"/>
  <c r="D39" i="3"/>
  <c r="C39" i="3"/>
  <c r="B39" i="3"/>
  <c r="P38" i="3"/>
  <c r="O38" i="3"/>
  <c r="L38" i="3"/>
  <c r="M38" i="3"/>
  <c r="K38" i="3"/>
  <c r="J38" i="3"/>
  <c r="I38" i="3"/>
  <c r="H38" i="3"/>
  <c r="G38" i="3"/>
  <c r="F38" i="3"/>
  <c r="E38" i="3"/>
  <c r="D38" i="3"/>
  <c r="C38" i="3"/>
  <c r="B38" i="3"/>
  <c r="P37" i="3"/>
  <c r="O37" i="3"/>
  <c r="L37" i="3"/>
  <c r="M37" i="3"/>
  <c r="K37" i="3"/>
  <c r="J37" i="3"/>
  <c r="I37" i="3"/>
  <c r="H37" i="3"/>
  <c r="G37" i="3"/>
  <c r="F37" i="3"/>
  <c r="E37" i="3"/>
  <c r="D37" i="3"/>
  <c r="C37" i="3"/>
  <c r="B37" i="3"/>
  <c r="P36" i="3"/>
  <c r="O36" i="3"/>
  <c r="L36" i="3"/>
  <c r="M36" i="3"/>
  <c r="K36" i="3"/>
  <c r="J36" i="3"/>
  <c r="I36" i="3"/>
  <c r="H36" i="3"/>
  <c r="G36" i="3"/>
  <c r="F36" i="3"/>
  <c r="E36" i="3"/>
  <c r="D36" i="3"/>
  <c r="C36" i="3"/>
  <c r="B36" i="3"/>
  <c r="H36" i="16"/>
  <c r="S8" i="11"/>
  <c r="H36" i="20"/>
  <c r="H30" i="16"/>
  <c r="H31" i="16"/>
  <c r="H32" i="20"/>
  <c r="H33" i="20"/>
  <c r="H34" i="20"/>
  <c r="H35" i="20"/>
  <c r="G33" i="22"/>
  <c r="CA35" i="3"/>
  <c r="G36" i="16"/>
  <c r="O8" i="11"/>
  <c r="G36" i="20"/>
  <c r="G30" i="16"/>
  <c r="G31" i="16"/>
  <c r="G32" i="16"/>
  <c r="G33" i="16"/>
  <c r="G34" i="20"/>
  <c r="G35" i="20"/>
  <c r="F33" i="22"/>
  <c r="BZ35" i="3"/>
  <c r="P35" i="3"/>
  <c r="O35" i="3"/>
  <c r="L35" i="3"/>
  <c r="M35" i="3"/>
  <c r="K35" i="3"/>
  <c r="J35" i="3"/>
  <c r="I35" i="3"/>
  <c r="H35" i="3"/>
  <c r="G35" i="3"/>
  <c r="F35" i="3"/>
  <c r="E35" i="3"/>
  <c r="D35" i="3"/>
  <c r="C35" i="3"/>
  <c r="B35" i="3"/>
  <c r="H35" i="16"/>
  <c r="G32" i="22"/>
  <c r="CA34" i="3"/>
  <c r="G35" i="16"/>
  <c r="F32" i="22"/>
  <c r="BZ34" i="3"/>
  <c r="P34" i="3"/>
  <c r="O34" i="3"/>
  <c r="L34" i="3"/>
  <c r="M34" i="3"/>
  <c r="K34" i="3"/>
  <c r="J34" i="3"/>
  <c r="I34" i="3"/>
  <c r="H34" i="3"/>
  <c r="G34" i="3"/>
  <c r="F34" i="3"/>
  <c r="E34" i="3"/>
  <c r="D34" i="3"/>
  <c r="C34" i="3"/>
  <c r="B34" i="3"/>
  <c r="H34" i="16"/>
  <c r="G31" i="22"/>
  <c r="CA33" i="3"/>
  <c r="G34" i="16"/>
  <c r="F31" i="22"/>
  <c r="BZ33" i="3"/>
  <c r="P33" i="3"/>
  <c r="O33" i="3"/>
  <c r="L33" i="3"/>
  <c r="K33" i="3"/>
  <c r="G33" i="3"/>
  <c r="F33" i="3"/>
  <c r="E33" i="3"/>
  <c r="D33" i="3"/>
  <c r="C33" i="3"/>
  <c r="B33" i="3"/>
  <c r="H33" i="16"/>
  <c r="G30" i="22"/>
  <c r="CA32" i="3"/>
  <c r="G33" i="20"/>
  <c r="F30" i="22"/>
  <c r="BZ32" i="3"/>
  <c r="P32" i="3"/>
  <c r="O32" i="3"/>
  <c r="L32" i="3"/>
  <c r="K32" i="3"/>
  <c r="G32" i="3"/>
  <c r="F32" i="3"/>
  <c r="E32" i="3"/>
  <c r="D32" i="3"/>
  <c r="C32" i="3"/>
  <c r="B32" i="3"/>
  <c r="H32" i="16"/>
  <c r="G29" i="22"/>
  <c r="CA31" i="3"/>
  <c r="F29" i="22"/>
  <c r="BZ31" i="3"/>
  <c r="P31" i="3"/>
  <c r="O31" i="3"/>
  <c r="L31" i="3"/>
  <c r="K31" i="3"/>
  <c r="G31" i="3"/>
  <c r="F31" i="3"/>
  <c r="E31" i="3"/>
  <c r="D31" i="3"/>
  <c r="C31" i="3"/>
  <c r="B31" i="3"/>
  <c r="G28" i="22"/>
  <c r="CA30" i="3"/>
  <c r="F28" i="22"/>
  <c r="BZ30" i="3"/>
  <c r="P30" i="3"/>
  <c r="O30" i="3"/>
  <c r="L30" i="3"/>
  <c r="K30" i="3"/>
  <c r="G30" i="3"/>
  <c r="F30" i="3"/>
  <c r="E30" i="3"/>
  <c r="D30" i="3"/>
  <c r="C30" i="3"/>
  <c r="B30" i="3"/>
  <c r="G27" i="22"/>
  <c r="CA29" i="3"/>
  <c r="F27" i="22"/>
  <c r="BZ29" i="3"/>
  <c r="P29" i="3"/>
  <c r="O29" i="3"/>
  <c r="L29" i="3"/>
  <c r="K29" i="3"/>
  <c r="G29" i="3"/>
  <c r="F29" i="3"/>
  <c r="E29" i="3"/>
  <c r="D29" i="3"/>
  <c r="C29" i="3"/>
  <c r="B29" i="3"/>
  <c r="DK28" i="3"/>
  <c r="DJ28" i="3"/>
  <c r="DI28" i="3"/>
  <c r="DH28" i="3"/>
  <c r="DG28" i="3"/>
  <c r="DF28" i="3"/>
  <c r="DE28" i="3"/>
  <c r="DD28" i="3"/>
  <c r="DC28" i="3"/>
  <c r="DB28" i="3"/>
  <c r="DA28" i="3"/>
  <c r="CZ28" i="3"/>
  <c r="H28" i="16"/>
  <c r="S7" i="11"/>
  <c r="H28" i="20"/>
  <c r="H22" i="16"/>
  <c r="H23" i="16"/>
  <c r="H24" i="16"/>
  <c r="H25" i="16"/>
  <c r="H26" i="20"/>
  <c r="H27" i="20"/>
  <c r="G26" i="22"/>
  <c r="CA28" i="3"/>
  <c r="G28" i="16"/>
  <c r="O7" i="11"/>
  <c r="G28" i="20"/>
  <c r="G22" i="16"/>
  <c r="G23" i="16"/>
  <c r="G24" i="16"/>
  <c r="G25" i="20"/>
  <c r="G26" i="20"/>
  <c r="G27" i="20"/>
  <c r="F26" i="22"/>
  <c r="BZ28" i="3"/>
  <c r="P28" i="3"/>
  <c r="O28" i="3"/>
  <c r="L28" i="3"/>
  <c r="K28" i="3"/>
  <c r="G28" i="3"/>
  <c r="F28" i="3"/>
  <c r="E28" i="3"/>
  <c r="D28" i="3"/>
  <c r="C28" i="3"/>
  <c r="B28" i="3"/>
  <c r="DH27" i="3"/>
  <c r="DD27" i="3"/>
  <c r="CZ27" i="3"/>
  <c r="H27" i="16"/>
  <c r="G25" i="22"/>
  <c r="CA27" i="3"/>
  <c r="G27" i="16"/>
  <c r="F25" i="22"/>
  <c r="BZ27" i="3"/>
  <c r="P27" i="3"/>
  <c r="O27" i="3"/>
  <c r="L27" i="3"/>
  <c r="K27" i="3"/>
  <c r="G27" i="3"/>
  <c r="F27" i="3"/>
  <c r="E27" i="3"/>
  <c r="D27" i="3"/>
  <c r="C27" i="3"/>
  <c r="B27" i="3"/>
  <c r="DH26" i="3"/>
  <c r="DD26" i="3"/>
  <c r="CZ26" i="3"/>
  <c r="H26" i="16"/>
  <c r="G24" i="22"/>
  <c r="CA26" i="3"/>
  <c r="G26" i="16"/>
  <c r="F24" i="22"/>
  <c r="BZ26" i="3"/>
  <c r="P26" i="3"/>
  <c r="O26" i="3"/>
  <c r="L26" i="3"/>
  <c r="K26" i="3"/>
  <c r="G26" i="3"/>
  <c r="F26" i="3"/>
  <c r="E26" i="3"/>
  <c r="D26" i="3"/>
  <c r="C26" i="3"/>
  <c r="B26" i="3"/>
  <c r="DH25" i="3"/>
  <c r="DD25" i="3"/>
  <c r="CZ25" i="3"/>
  <c r="CA25" i="3"/>
  <c r="G25" i="16"/>
  <c r="F23" i="22"/>
  <c r="BZ25" i="3"/>
  <c r="P25" i="3"/>
  <c r="O25" i="3"/>
  <c r="L25" i="3"/>
  <c r="K25" i="3"/>
  <c r="G25" i="3"/>
  <c r="F25" i="3"/>
  <c r="E25" i="3"/>
  <c r="D25" i="3"/>
  <c r="C25" i="3"/>
  <c r="B25" i="3"/>
  <c r="DH24" i="3"/>
  <c r="DD24" i="3"/>
  <c r="CZ24" i="3"/>
  <c r="CA24" i="3"/>
  <c r="BZ24" i="3"/>
  <c r="P24" i="3"/>
  <c r="O24" i="3"/>
  <c r="L24" i="3"/>
  <c r="K24" i="3"/>
  <c r="G24" i="3"/>
  <c r="F24" i="3"/>
  <c r="E24" i="3"/>
  <c r="D24" i="3"/>
  <c r="C24" i="3"/>
  <c r="B24" i="3"/>
  <c r="DH23" i="3"/>
  <c r="DD23" i="3"/>
  <c r="CZ23" i="3"/>
  <c r="CA23" i="3"/>
  <c r="BZ23" i="3"/>
  <c r="P23" i="3"/>
  <c r="O23" i="3"/>
  <c r="L23" i="3"/>
  <c r="K23" i="3"/>
  <c r="G23" i="3"/>
  <c r="F23" i="3"/>
  <c r="E23" i="3"/>
  <c r="D23" i="3"/>
  <c r="C23" i="3"/>
  <c r="B23" i="3"/>
  <c r="DK22" i="3"/>
  <c r="DJ22" i="3"/>
  <c r="DI22" i="3"/>
  <c r="DH22" i="3"/>
  <c r="DG22" i="3"/>
  <c r="DF22" i="3"/>
  <c r="DE22" i="3"/>
  <c r="DD22" i="3"/>
  <c r="DC22" i="3"/>
  <c r="DB22" i="3"/>
  <c r="DA22" i="3"/>
  <c r="CZ22" i="3"/>
  <c r="CA22" i="3"/>
  <c r="BZ22" i="3"/>
  <c r="P22" i="3"/>
  <c r="O22" i="3"/>
  <c r="L22" i="3"/>
  <c r="K22" i="3"/>
  <c r="G22" i="3"/>
  <c r="F22" i="3"/>
  <c r="E22" i="3"/>
  <c r="D22" i="3"/>
  <c r="C22" i="3"/>
  <c r="B22" i="3"/>
  <c r="DH21" i="3"/>
  <c r="DD21" i="3"/>
  <c r="CZ21" i="3"/>
  <c r="H20" i="16"/>
  <c r="S6" i="11"/>
  <c r="H20" i="20"/>
  <c r="H14" i="16"/>
  <c r="H15" i="16"/>
  <c r="H16" i="16"/>
  <c r="H17" i="20"/>
  <c r="H18" i="20"/>
  <c r="H19" i="20"/>
  <c r="G19" i="22"/>
  <c r="CA21" i="3"/>
  <c r="G20" i="16"/>
  <c r="O6" i="11"/>
  <c r="G20" i="20"/>
  <c r="G14" i="16"/>
  <c r="G15" i="20"/>
  <c r="G16" i="20"/>
  <c r="G17" i="20"/>
  <c r="G18" i="20"/>
  <c r="G19" i="20"/>
  <c r="F19" i="22"/>
  <c r="BZ21" i="3"/>
  <c r="P21" i="3"/>
  <c r="O21" i="3"/>
  <c r="L21" i="3"/>
  <c r="K21" i="3"/>
  <c r="G21" i="3"/>
  <c r="F21" i="3"/>
  <c r="E21" i="3"/>
  <c r="D21" i="3"/>
  <c r="C21" i="3"/>
  <c r="B21" i="3"/>
  <c r="DH20" i="3"/>
  <c r="DD20" i="3"/>
  <c r="CZ20" i="3"/>
  <c r="H19" i="16"/>
  <c r="G18" i="22"/>
  <c r="CA20" i="3"/>
  <c r="G19" i="16"/>
  <c r="F18" i="22"/>
  <c r="BZ20" i="3"/>
  <c r="P20" i="3"/>
  <c r="O20" i="3"/>
  <c r="L20" i="3"/>
  <c r="K20" i="3"/>
  <c r="G20" i="3"/>
  <c r="F20" i="3"/>
  <c r="E20" i="3"/>
  <c r="D20" i="3"/>
  <c r="C20" i="3"/>
  <c r="B20" i="3"/>
  <c r="DH19" i="3"/>
  <c r="DD19" i="3"/>
  <c r="CZ19" i="3"/>
  <c r="H18" i="16"/>
  <c r="G17" i="22"/>
  <c r="CA19" i="3"/>
  <c r="G18" i="16"/>
  <c r="F17" i="22"/>
  <c r="BZ19" i="3"/>
  <c r="P19" i="3"/>
  <c r="O19" i="3"/>
  <c r="L19" i="3"/>
  <c r="K19" i="3"/>
  <c r="G19" i="3"/>
  <c r="F19" i="3"/>
  <c r="E19" i="3"/>
  <c r="D19" i="3"/>
  <c r="C19" i="3"/>
  <c r="B19" i="3"/>
  <c r="DH18" i="3"/>
  <c r="DD18" i="3"/>
  <c r="CZ18" i="3"/>
  <c r="H17" i="16"/>
  <c r="G16" i="22"/>
  <c r="CA18" i="3"/>
  <c r="G17" i="16"/>
  <c r="F16" i="22"/>
  <c r="BZ18" i="3"/>
  <c r="P18" i="3"/>
  <c r="O18" i="3"/>
  <c r="L18" i="3"/>
  <c r="K18" i="3"/>
  <c r="G18" i="3"/>
  <c r="F18" i="3"/>
  <c r="E18" i="3"/>
  <c r="D18" i="3"/>
  <c r="C18" i="3"/>
  <c r="B18" i="3"/>
  <c r="DH17" i="3"/>
  <c r="DD17" i="3"/>
  <c r="CZ17" i="3"/>
  <c r="CA17" i="3"/>
  <c r="G16" i="16"/>
  <c r="F15" i="22"/>
  <c r="BZ17" i="3"/>
  <c r="P17" i="3"/>
  <c r="O17" i="3"/>
  <c r="L17" i="3"/>
  <c r="K17" i="3"/>
  <c r="G17" i="3"/>
  <c r="F17" i="3"/>
  <c r="E17" i="3"/>
  <c r="D17" i="3"/>
  <c r="C17" i="3"/>
  <c r="B17" i="3"/>
  <c r="DK16" i="3"/>
  <c r="DJ16" i="3"/>
  <c r="DI16" i="3"/>
  <c r="DH16" i="3"/>
  <c r="DG16" i="3"/>
  <c r="DF16" i="3"/>
  <c r="DE16" i="3"/>
  <c r="DD16" i="3"/>
  <c r="DC16" i="3"/>
  <c r="DB16" i="3"/>
  <c r="DA16" i="3"/>
  <c r="CZ16" i="3"/>
  <c r="CA16" i="3"/>
  <c r="G15" i="16"/>
  <c r="F14" i="22"/>
  <c r="BZ16" i="3"/>
  <c r="P16" i="3"/>
  <c r="O16" i="3"/>
  <c r="L16" i="3"/>
  <c r="K16" i="3"/>
  <c r="G16" i="3"/>
  <c r="F16" i="3"/>
  <c r="E16" i="3"/>
  <c r="D16" i="3"/>
  <c r="C16" i="3"/>
  <c r="B16" i="3"/>
  <c r="DH15" i="3"/>
  <c r="DD15" i="3"/>
  <c r="CZ15" i="3"/>
  <c r="CA15" i="3"/>
  <c r="BZ15" i="3"/>
  <c r="P15" i="3"/>
  <c r="O15" i="3"/>
  <c r="L15" i="3"/>
  <c r="K15" i="3"/>
  <c r="G15" i="3"/>
  <c r="F15" i="3"/>
  <c r="E15" i="3"/>
  <c r="D15" i="3"/>
  <c r="C15" i="3"/>
  <c r="B15" i="3"/>
  <c r="DH14" i="3"/>
  <c r="DD14" i="3"/>
  <c r="CZ14" i="3"/>
  <c r="H12" i="16"/>
  <c r="S5" i="11"/>
  <c r="H12" i="20"/>
  <c r="H6" i="16"/>
  <c r="H7" i="20"/>
  <c r="H8" i="20"/>
  <c r="H9" i="20"/>
  <c r="H10" i="20"/>
  <c r="H11" i="20"/>
  <c r="G12" i="22"/>
  <c r="CA14" i="3"/>
  <c r="G12" i="16"/>
  <c r="O5" i="11"/>
  <c r="G12" i="20"/>
  <c r="G6" i="16"/>
  <c r="G7" i="16"/>
  <c r="G8" i="20"/>
  <c r="G9" i="20"/>
  <c r="G10" i="20"/>
  <c r="G11" i="20"/>
  <c r="F12" i="22"/>
  <c r="BZ14" i="3"/>
  <c r="P14" i="3"/>
  <c r="O14" i="3"/>
  <c r="L14" i="3"/>
  <c r="K14" i="3"/>
  <c r="G14" i="3"/>
  <c r="F14" i="3"/>
  <c r="E14" i="3"/>
  <c r="D14" i="3"/>
  <c r="C14" i="3"/>
  <c r="B14" i="3"/>
  <c r="DH13" i="3"/>
  <c r="DD13" i="3"/>
  <c r="CZ13" i="3"/>
  <c r="H11" i="16"/>
  <c r="G11" i="22"/>
  <c r="CA13" i="3"/>
  <c r="G11" i="16"/>
  <c r="F11" i="22"/>
  <c r="BZ13" i="3"/>
  <c r="P13" i="3"/>
  <c r="O13" i="3"/>
  <c r="L13" i="3"/>
  <c r="K13" i="3"/>
  <c r="G13" i="3"/>
  <c r="F13" i="3"/>
  <c r="E13" i="3"/>
  <c r="D13" i="3"/>
  <c r="C13" i="3"/>
  <c r="B13" i="3"/>
  <c r="DH12" i="3"/>
  <c r="DD12" i="3"/>
  <c r="CZ12" i="3"/>
  <c r="H10" i="16"/>
  <c r="G10" i="22"/>
  <c r="CA12" i="3"/>
  <c r="G10" i="16"/>
  <c r="F10" i="22"/>
  <c r="BZ12" i="3"/>
  <c r="P12" i="3"/>
  <c r="O12" i="3"/>
  <c r="L12" i="3"/>
  <c r="K12" i="3"/>
  <c r="G12" i="3"/>
  <c r="F12" i="3"/>
  <c r="E12" i="3"/>
  <c r="D12" i="3"/>
  <c r="C12" i="3"/>
  <c r="B12" i="3"/>
  <c r="DH11" i="3"/>
  <c r="DD11" i="3"/>
  <c r="CZ11" i="3"/>
  <c r="H9" i="16"/>
  <c r="G9" i="22"/>
  <c r="CA11" i="3"/>
  <c r="G9" i="16"/>
  <c r="F9" i="22"/>
  <c r="BZ11" i="3"/>
  <c r="P11" i="3"/>
  <c r="O11" i="3"/>
  <c r="L11" i="3"/>
  <c r="K11" i="3"/>
  <c r="G11" i="3"/>
  <c r="F11" i="3"/>
  <c r="E11" i="3"/>
  <c r="D11" i="3"/>
  <c r="C11" i="3"/>
  <c r="B11" i="3"/>
  <c r="DK10" i="3"/>
  <c r="DJ10" i="3"/>
  <c r="DI10" i="3"/>
  <c r="DH10" i="3"/>
  <c r="DG10" i="3"/>
  <c r="DF10" i="3"/>
  <c r="DE10" i="3"/>
  <c r="DD10" i="3"/>
  <c r="DC10" i="3"/>
  <c r="DB10" i="3"/>
  <c r="DA10" i="3"/>
  <c r="CZ10" i="3"/>
  <c r="H8" i="16"/>
  <c r="G8" i="22"/>
  <c r="CA10" i="3"/>
  <c r="G8" i="16"/>
  <c r="F8" i="22"/>
  <c r="BZ10" i="3"/>
  <c r="P10" i="3"/>
  <c r="O10" i="3"/>
  <c r="L10" i="3"/>
  <c r="K10" i="3"/>
  <c r="G10" i="3"/>
  <c r="F10" i="3"/>
  <c r="E10" i="3"/>
  <c r="D10" i="3"/>
  <c r="C10" i="3"/>
  <c r="B10" i="3"/>
  <c r="DH9" i="3"/>
  <c r="DD9" i="3"/>
  <c r="CZ9" i="3"/>
  <c r="H7" i="16"/>
  <c r="G7" i="22"/>
  <c r="CA9" i="3"/>
  <c r="BZ9" i="3"/>
  <c r="P9" i="3"/>
  <c r="O9" i="3"/>
  <c r="L9" i="3"/>
  <c r="K9" i="3"/>
  <c r="G9" i="3"/>
  <c r="F9" i="3"/>
  <c r="E9" i="3"/>
  <c r="D9" i="3"/>
  <c r="C9" i="3"/>
  <c r="B9" i="3"/>
  <c r="DH8" i="3"/>
  <c r="DD8" i="3"/>
  <c r="CZ8" i="3"/>
  <c r="CA8" i="3"/>
  <c r="BZ8" i="3"/>
  <c r="P8" i="3"/>
  <c r="O8" i="3"/>
  <c r="L8" i="3"/>
  <c r="K8" i="3"/>
  <c r="G8" i="3"/>
  <c r="F8" i="3"/>
  <c r="E8" i="3"/>
  <c r="D8" i="3"/>
  <c r="C8" i="3"/>
  <c r="B8" i="3"/>
  <c r="E38" i="17"/>
  <c r="D38" i="17"/>
  <c r="C38" i="17"/>
  <c r="B38" i="17"/>
  <c r="E37" i="17"/>
  <c r="D37" i="17"/>
  <c r="C37" i="17"/>
  <c r="B37" i="17"/>
  <c r="E34" i="17"/>
  <c r="D34" i="17"/>
  <c r="C34" i="17"/>
  <c r="B34" i="17"/>
  <c r="E20" i="17"/>
  <c r="E12" i="17"/>
  <c r="E32" i="17"/>
  <c r="D20" i="17"/>
  <c r="D12" i="17"/>
  <c r="D32" i="17"/>
  <c r="C20" i="17"/>
  <c r="C12" i="17"/>
  <c r="C32" i="17"/>
  <c r="B20" i="17"/>
  <c r="B12" i="17"/>
  <c r="B32" i="17"/>
  <c r="E19" i="17"/>
  <c r="E11" i="17"/>
  <c r="E31" i="17"/>
  <c r="D19" i="17"/>
  <c r="D11" i="17"/>
  <c r="D31" i="17"/>
  <c r="C19" i="17"/>
  <c r="C11" i="17"/>
  <c r="C31" i="17"/>
  <c r="B19" i="17"/>
  <c r="B11" i="17"/>
  <c r="B31" i="17"/>
  <c r="E18" i="17"/>
  <c r="E10" i="17"/>
  <c r="E30" i="17"/>
  <c r="D18" i="17"/>
  <c r="D10" i="17"/>
  <c r="D30" i="17"/>
  <c r="C18" i="17"/>
  <c r="C10" i="17"/>
  <c r="C30" i="17"/>
  <c r="B18" i="17"/>
  <c r="B10" i="17"/>
  <c r="B30" i="17"/>
  <c r="E17" i="17"/>
  <c r="E9" i="17"/>
  <c r="E29" i="17"/>
  <c r="D17" i="17"/>
  <c r="D9" i="17"/>
  <c r="D29" i="17"/>
  <c r="C17" i="17"/>
  <c r="C9" i="17"/>
  <c r="C29" i="17"/>
  <c r="B17" i="17"/>
  <c r="B9" i="17"/>
  <c r="B29" i="17"/>
  <c r="E16" i="17"/>
  <c r="E8" i="17"/>
  <c r="E28" i="17"/>
  <c r="D16" i="17"/>
  <c r="D8" i="17"/>
  <c r="D28" i="17"/>
  <c r="C16" i="17"/>
  <c r="C8" i="17"/>
  <c r="C28" i="17"/>
  <c r="B16" i="17"/>
  <c r="B8" i="17"/>
  <c r="B28" i="17"/>
  <c r="E26" i="17"/>
  <c r="D26" i="17"/>
  <c r="C26" i="17"/>
  <c r="B26" i="17"/>
  <c r="E25" i="17"/>
  <c r="D25" i="17"/>
  <c r="C25" i="17"/>
  <c r="B25" i="17"/>
  <c r="E24" i="17"/>
  <c r="D24" i="17"/>
  <c r="C24" i="17"/>
  <c r="B24" i="17"/>
  <c r="E23" i="17"/>
  <c r="D23" i="17"/>
  <c r="C23" i="17"/>
  <c r="B23" i="17"/>
  <c r="E22" i="17"/>
  <c r="D22" i="17"/>
  <c r="C22" i="17"/>
  <c r="B22" i="17"/>
  <c r="E15" i="17"/>
  <c r="D15" i="17"/>
  <c r="C15" i="17"/>
  <c r="B15" i="17"/>
  <c r="E14" i="17"/>
  <c r="D14" i="17"/>
  <c r="C14" i="17"/>
  <c r="B14" i="17"/>
  <c r="E7" i="17"/>
  <c r="D7" i="17"/>
  <c r="C7" i="17"/>
  <c r="B7" i="17"/>
  <c r="V8" i="11"/>
  <c r="I33" i="22"/>
  <c r="T8" i="11"/>
  <c r="H33" i="22"/>
  <c r="M8" i="11"/>
  <c r="E33" i="22"/>
  <c r="L8" i="11"/>
  <c r="D33" i="22"/>
  <c r="I8" i="11"/>
  <c r="C33" i="22"/>
  <c r="I32" i="22"/>
  <c r="H32" i="22"/>
  <c r="E32" i="22"/>
  <c r="D32" i="22"/>
  <c r="C32" i="22"/>
  <c r="I31" i="22"/>
  <c r="H31" i="22"/>
  <c r="E31" i="22"/>
  <c r="D31" i="22"/>
  <c r="C31" i="22"/>
  <c r="I30" i="22"/>
  <c r="H30" i="22"/>
  <c r="E30" i="22"/>
  <c r="D30" i="22"/>
  <c r="C30" i="22"/>
  <c r="I29" i="22"/>
  <c r="H29" i="22"/>
  <c r="E29" i="22"/>
  <c r="D29" i="22"/>
  <c r="C29" i="22"/>
  <c r="I28" i="22"/>
  <c r="H28" i="22"/>
  <c r="E28" i="22"/>
  <c r="D28" i="22"/>
  <c r="C28" i="22"/>
  <c r="I27" i="22"/>
  <c r="H27" i="22"/>
  <c r="E27" i="22"/>
  <c r="D27" i="22"/>
  <c r="C27" i="22"/>
  <c r="A27" i="22"/>
  <c r="V7" i="11"/>
  <c r="I26" i="22"/>
  <c r="T7" i="11"/>
  <c r="H26" i="22"/>
  <c r="M7" i="11"/>
  <c r="E26" i="22"/>
  <c r="L7" i="11"/>
  <c r="D26" i="22"/>
  <c r="I7" i="11"/>
  <c r="C26" i="22"/>
  <c r="I25" i="22"/>
  <c r="H25" i="22"/>
  <c r="E25" i="22"/>
  <c r="D25" i="22"/>
  <c r="C25" i="22"/>
  <c r="I24" i="22"/>
  <c r="H24" i="22"/>
  <c r="E24" i="22"/>
  <c r="D24" i="22"/>
  <c r="C24" i="22"/>
  <c r="I23" i="22"/>
  <c r="H23" i="22"/>
  <c r="E23" i="22"/>
  <c r="D23" i="22"/>
  <c r="C23" i="22"/>
  <c r="I22" i="22"/>
  <c r="H22" i="22"/>
  <c r="E22" i="22"/>
  <c r="D22" i="22"/>
  <c r="C22" i="22"/>
  <c r="I21" i="22"/>
  <c r="H21" i="22"/>
  <c r="E21" i="22"/>
  <c r="D21" i="22"/>
  <c r="C21" i="22"/>
  <c r="I20" i="22"/>
  <c r="H20" i="22"/>
  <c r="E20" i="22"/>
  <c r="D20" i="22"/>
  <c r="C20" i="22"/>
  <c r="A20" i="22"/>
  <c r="V6" i="11"/>
  <c r="I19" i="22"/>
  <c r="T6" i="11"/>
  <c r="H19" i="22"/>
  <c r="M6" i="11"/>
  <c r="E19" i="22"/>
  <c r="L6" i="11"/>
  <c r="D19" i="22"/>
  <c r="I6" i="11"/>
  <c r="C19" i="22"/>
  <c r="I18" i="22"/>
  <c r="H18" i="22"/>
  <c r="E18" i="22"/>
  <c r="D18" i="22"/>
  <c r="C18" i="22"/>
  <c r="I17" i="22"/>
  <c r="H17" i="22"/>
  <c r="E17" i="22"/>
  <c r="D17" i="22"/>
  <c r="C17" i="22"/>
  <c r="I16" i="22"/>
  <c r="H16" i="22"/>
  <c r="E16" i="22"/>
  <c r="D16" i="22"/>
  <c r="C16" i="22"/>
  <c r="I15" i="22"/>
  <c r="H15" i="22"/>
  <c r="E15" i="22"/>
  <c r="D15" i="22"/>
  <c r="C15" i="22"/>
  <c r="I14" i="22"/>
  <c r="H14" i="22"/>
  <c r="E14" i="22"/>
  <c r="D14" i="22"/>
  <c r="C14" i="22"/>
  <c r="I13" i="22"/>
  <c r="H13" i="22"/>
  <c r="E13" i="22"/>
  <c r="D13" i="22"/>
  <c r="C13" i="22"/>
  <c r="A13" i="22"/>
  <c r="I12" i="22"/>
  <c r="H12" i="22"/>
  <c r="E12" i="22"/>
  <c r="D12" i="22"/>
  <c r="C12" i="22"/>
  <c r="I11" i="22"/>
  <c r="H11" i="22"/>
  <c r="E11" i="22"/>
  <c r="D11" i="22"/>
  <c r="C11" i="22"/>
  <c r="I10" i="22"/>
  <c r="H10" i="22"/>
  <c r="E10" i="22"/>
  <c r="D10" i="22"/>
  <c r="C10" i="22"/>
  <c r="M9" i="22"/>
  <c r="L9" i="22"/>
  <c r="I9" i="22"/>
  <c r="H9" i="22"/>
  <c r="E9" i="22"/>
  <c r="D9" i="22"/>
  <c r="C9" i="22"/>
  <c r="M8" i="22"/>
  <c r="L8" i="22"/>
  <c r="I8" i="22"/>
  <c r="H8" i="22"/>
  <c r="E8" i="22"/>
  <c r="D8" i="22"/>
  <c r="C8" i="22"/>
  <c r="M7" i="22"/>
  <c r="L7" i="22"/>
  <c r="I7" i="22"/>
  <c r="H7" i="22"/>
  <c r="E7" i="22"/>
  <c r="D7" i="22"/>
  <c r="C7" i="22"/>
  <c r="M6" i="22"/>
  <c r="L6" i="22"/>
  <c r="I6" i="22"/>
  <c r="H6" i="22"/>
  <c r="E6" i="22"/>
  <c r="D6" i="22"/>
  <c r="C6" i="22"/>
  <c r="J30" i="20"/>
  <c r="J31" i="20"/>
  <c r="J32" i="20"/>
  <c r="J33" i="20"/>
  <c r="J34" i="20"/>
  <c r="J35" i="20"/>
  <c r="J36" i="20"/>
  <c r="J37" i="20"/>
  <c r="I30" i="20"/>
  <c r="I31" i="20"/>
  <c r="I32" i="20"/>
  <c r="I33" i="20"/>
  <c r="I34" i="20"/>
  <c r="I35" i="20"/>
  <c r="I36" i="20"/>
  <c r="I37" i="20"/>
  <c r="H30" i="20"/>
  <c r="H31" i="20"/>
  <c r="H37" i="20"/>
  <c r="G30" i="20"/>
  <c r="G31" i="20"/>
  <c r="G32" i="20"/>
  <c r="G37" i="20"/>
  <c r="F30" i="20"/>
  <c r="F31" i="20"/>
  <c r="F32" i="20"/>
  <c r="F33" i="20"/>
  <c r="F34" i="20"/>
  <c r="F35" i="20"/>
  <c r="F36" i="20"/>
  <c r="F37" i="20"/>
  <c r="E30" i="20"/>
  <c r="E31" i="20"/>
  <c r="E32" i="20"/>
  <c r="E33" i="20"/>
  <c r="E34" i="20"/>
  <c r="E35" i="20"/>
  <c r="E36" i="20"/>
  <c r="E37" i="20"/>
  <c r="D30" i="20"/>
  <c r="D31" i="20"/>
  <c r="D32" i="20"/>
  <c r="D33" i="20"/>
  <c r="D34" i="20"/>
  <c r="D35" i="20"/>
  <c r="D36" i="20"/>
  <c r="D37" i="20"/>
  <c r="C30" i="20"/>
  <c r="C31" i="20"/>
  <c r="C32" i="20"/>
  <c r="C33" i="20"/>
  <c r="C34" i="20"/>
  <c r="C35" i="20"/>
  <c r="C36" i="20"/>
  <c r="C37" i="20"/>
  <c r="A30" i="20"/>
  <c r="J22" i="20"/>
  <c r="J23" i="20"/>
  <c r="J24" i="20"/>
  <c r="J25" i="20"/>
  <c r="J26" i="20"/>
  <c r="J27" i="20"/>
  <c r="J28" i="20"/>
  <c r="J29" i="20"/>
  <c r="I22" i="20"/>
  <c r="I23" i="20"/>
  <c r="I24" i="20"/>
  <c r="I25" i="20"/>
  <c r="I26" i="20"/>
  <c r="I27" i="20"/>
  <c r="I28" i="20"/>
  <c r="I29" i="20"/>
  <c r="H22" i="20"/>
  <c r="H23" i="20"/>
  <c r="H24" i="20"/>
  <c r="H25" i="20"/>
  <c r="H29" i="20"/>
  <c r="G22" i="20"/>
  <c r="G23" i="20"/>
  <c r="G24" i="20"/>
  <c r="G29" i="20"/>
  <c r="F22" i="20"/>
  <c r="F23" i="20"/>
  <c r="F24" i="20"/>
  <c r="F25" i="20"/>
  <c r="F26" i="20"/>
  <c r="F27" i="20"/>
  <c r="F28" i="20"/>
  <c r="F29" i="20"/>
  <c r="E22" i="20"/>
  <c r="E23" i="20"/>
  <c r="E24" i="20"/>
  <c r="E25" i="20"/>
  <c r="E26" i="20"/>
  <c r="E27" i="20"/>
  <c r="E28" i="20"/>
  <c r="E29" i="20"/>
  <c r="D22" i="20"/>
  <c r="D23" i="20"/>
  <c r="D24" i="20"/>
  <c r="D25" i="20"/>
  <c r="D26" i="20"/>
  <c r="D27" i="20"/>
  <c r="D28" i="20"/>
  <c r="D29" i="20"/>
  <c r="C22" i="20"/>
  <c r="C23" i="20"/>
  <c r="C24" i="20"/>
  <c r="C25" i="20"/>
  <c r="C26" i="20"/>
  <c r="C27" i="20"/>
  <c r="C28" i="20"/>
  <c r="C29" i="20"/>
  <c r="A22" i="20"/>
  <c r="J14" i="20"/>
  <c r="J15" i="20"/>
  <c r="J16" i="20"/>
  <c r="J17" i="20"/>
  <c r="J18" i="20"/>
  <c r="J19" i="20"/>
  <c r="J20" i="20"/>
  <c r="J21" i="20"/>
  <c r="I14" i="20"/>
  <c r="I15" i="20"/>
  <c r="I16" i="20"/>
  <c r="I17" i="20"/>
  <c r="I18" i="20"/>
  <c r="I19" i="20"/>
  <c r="I20" i="20"/>
  <c r="I21" i="20"/>
  <c r="H14" i="20"/>
  <c r="H15" i="20"/>
  <c r="H16" i="20"/>
  <c r="H21" i="20"/>
  <c r="G14" i="20"/>
  <c r="G21" i="20"/>
  <c r="F14" i="20"/>
  <c r="F15" i="20"/>
  <c r="F16" i="20"/>
  <c r="F17" i="20"/>
  <c r="F18" i="20"/>
  <c r="F19" i="20"/>
  <c r="F20" i="20"/>
  <c r="F21" i="20"/>
  <c r="E14" i="20"/>
  <c r="E15" i="20"/>
  <c r="E16" i="20"/>
  <c r="E17" i="20"/>
  <c r="E18" i="20"/>
  <c r="E19" i="20"/>
  <c r="E20" i="20"/>
  <c r="E21" i="20"/>
  <c r="D14" i="20"/>
  <c r="D15" i="20"/>
  <c r="D16" i="20"/>
  <c r="D17" i="20"/>
  <c r="D18" i="20"/>
  <c r="D19" i="20"/>
  <c r="D20" i="20"/>
  <c r="D21" i="20"/>
  <c r="C14" i="20"/>
  <c r="C15" i="20"/>
  <c r="C16" i="20"/>
  <c r="C17" i="20"/>
  <c r="C18" i="20"/>
  <c r="C19" i="20"/>
  <c r="C20" i="20"/>
  <c r="C21" i="20"/>
  <c r="A14" i="20"/>
  <c r="J6" i="20"/>
  <c r="J7" i="20"/>
  <c r="J8" i="20"/>
  <c r="J9" i="20"/>
  <c r="J10" i="20"/>
  <c r="J11" i="20"/>
  <c r="J12" i="20"/>
  <c r="J13" i="20"/>
  <c r="I6" i="20"/>
  <c r="I7" i="20"/>
  <c r="I8" i="20"/>
  <c r="I9" i="20"/>
  <c r="I10" i="20"/>
  <c r="I11" i="20"/>
  <c r="I12" i="20"/>
  <c r="I13" i="20"/>
  <c r="H6" i="20"/>
  <c r="H13" i="20"/>
  <c r="G6" i="20"/>
  <c r="G7" i="20"/>
  <c r="G13" i="20"/>
  <c r="F6" i="20"/>
  <c r="F7" i="20"/>
  <c r="F8" i="20"/>
  <c r="F9" i="20"/>
  <c r="F10" i="20"/>
  <c r="F11" i="20"/>
  <c r="F12" i="20"/>
  <c r="F13" i="20"/>
  <c r="E6" i="20"/>
  <c r="E7" i="20"/>
  <c r="E8" i="20"/>
  <c r="E9" i="20"/>
  <c r="E10" i="20"/>
  <c r="E11" i="20"/>
  <c r="E12" i="20"/>
  <c r="E13" i="20"/>
  <c r="D6" i="20"/>
  <c r="D7" i="20"/>
  <c r="D8" i="20"/>
  <c r="D9" i="20"/>
  <c r="D10" i="20"/>
  <c r="D11" i="20"/>
  <c r="D12" i="20"/>
  <c r="D13" i="20"/>
  <c r="C6" i="20"/>
  <c r="C7" i="20"/>
  <c r="C8" i="20"/>
  <c r="C9" i="20"/>
  <c r="C10" i="20"/>
  <c r="C11" i="20"/>
  <c r="C12" i="20"/>
  <c r="C13" i="20"/>
  <c r="J30" i="16"/>
  <c r="J31" i="16"/>
  <c r="J32" i="16"/>
  <c r="J33" i="16"/>
  <c r="J34" i="16"/>
  <c r="J35" i="16"/>
  <c r="J36" i="16"/>
  <c r="J37" i="16"/>
  <c r="I30" i="16"/>
  <c r="I31" i="16"/>
  <c r="I32" i="16"/>
  <c r="I33" i="16"/>
  <c r="I34" i="16"/>
  <c r="I35" i="16"/>
  <c r="I36" i="16"/>
  <c r="I37" i="16"/>
  <c r="H37" i="16"/>
  <c r="G37" i="16"/>
  <c r="F30" i="16"/>
  <c r="F31" i="16"/>
  <c r="F32" i="16"/>
  <c r="F33" i="16"/>
  <c r="F34" i="16"/>
  <c r="F35" i="16"/>
  <c r="F36" i="16"/>
  <c r="F37" i="16"/>
  <c r="E30" i="16"/>
  <c r="E31" i="16"/>
  <c r="E32" i="16"/>
  <c r="E33" i="16"/>
  <c r="E34" i="16"/>
  <c r="E35" i="16"/>
  <c r="E36" i="16"/>
  <c r="E37" i="16"/>
  <c r="D30" i="16"/>
  <c r="D31" i="16"/>
  <c r="D32" i="16"/>
  <c r="D33" i="16"/>
  <c r="D34" i="16"/>
  <c r="D35" i="16"/>
  <c r="D36" i="16"/>
  <c r="D37" i="16"/>
  <c r="C30" i="16"/>
  <c r="C31" i="16"/>
  <c r="C32" i="16"/>
  <c r="C33" i="16"/>
  <c r="C34" i="16"/>
  <c r="C35" i="16"/>
  <c r="C36" i="16"/>
  <c r="C37" i="16"/>
  <c r="A30" i="16"/>
  <c r="J22" i="16"/>
  <c r="J23" i="16"/>
  <c r="J24" i="16"/>
  <c r="J25" i="16"/>
  <c r="J26" i="16"/>
  <c r="J27" i="16"/>
  <c r="J28" i="16"/>
  <c r="J29" i="16"/>
  <c r="I22" i="16"/>
  <c r="I23" i="16"/>
  <c r="I24" i="16"/>
  <c r="I25" i="16"/>
  <c r="I26" i="16"/>
  <c r="I27" i="16"/>
  <c r="I28" i="16"/>
  <c r="I29" i="16"/>
  <c r="H29" i="16"/>
  <c r="G29" i="16"/>
  <c r="F22" i="16"/>
  <c r="F23" i="16"/>
  <c r="F24" i="16"/>
  <c r="F25" i="16"/>
  <c r="F26" i="16"/>
  <c r="F27" i="16"/>
  <c r="F28" i="16"/>
  <c r="F29" i="16"/>
  <c r="E22" i="16"/>
  <c r="E23" i="16"/>
  <c r="E24" i="16"/>
  <c r="E25" i="16"/>
  <c r="E26" i="16"/>
  <c r="E27" i="16"/>
  <c r="E28" i="16"/>
  <c r="E29" i="16"/>
  <c r="D22" i="16"/>
  <c r="D23" i="16"/>
  <c r="D24" i="16"/>
  <c r="D25" i="16"/>
  <c r="D26" i="16"/>
  <c r="D27" i="16"/>
  <c r="D28" i="16"/>
  <c r="D29" i="16"/>
  <c r="C22" i="16"/>
  <c r="C23" i="16"/>
  <c r="C24" i="16"/>
  <c r="C25" i="16"/>
  <c r="C26" i="16"/>
  <c r="C27" i="16"/>
  <c r="C28" i="16"/>
  <c r="C29" i="16"/>
  <c r="A22" i="16"/>
  <c r="J14" i="16"/>
  <c r="J15" i="16"/>
  <c r="J16" i="16"/>
  <c r="J17" i="16"/>
  <c r="J18" i="16"/>
  <c r="J19" i="16"/>
  <c r="J20" i="16"/>
  <c r="J21" i="16"/>
  <c r="I14" i="16"/>
  <c r="I15" i="16"/>
  <c r="I16" i="16"/>
  <c r="I17" i="16"/>
  <c r="I18" i="16"/>
  <c r="I19" i="16"/>
  <c r="I20" i="16"/>
  <c r="I21" i="16"/>
  <c r="H21" i="16"/>
  <c r="G21" i="16"/>
  <c r="F14" i="16"/>
  <c r="F15" i="16"/>
  <c r="F16" i="16"/>
  <c r="F17" i="16"/>
  <c r="F18" i="16"/>
  <c r="F19" i="16"/>
  <c r="F20" i="16"/>
  <c r="F21" i="16"/>
  <c r="E14" i="16"/>
  <c r="E15" i="16"/>
  <c r="E16" i="16"/>
  <c r="E17" i="16"/>
  <c r="E18" i="16"/>
  <c r="E19" i="16"/>
  <c r="E20" i="16"/>
  <c r="E21" i="16"/>
  <c r="D14" i="16"/>
  <c r="D15" i="16"/>
  <c r="D16" i="16"/>
  <c r="D17" i="16"/>
  <c r="D18" i="16"/>
  <c r="D19" i="16"/>
  <c r="D20" i="16"/>
  <c r="D21" i="16"/>
  <c r="C14" i="16"/>
  <c r="C15" i="16"/>
  <c r="C16" i="16"/>
  <c r="C17" i="16"/>
  <c r="C18" i="16"/>
  <c r="C19" i="16"/>
  <c r="C20" i="16"/>
  <c r="C21" i="16"/>
  <c r="A14" i="16"/>
  <c r="J6" i="16"/>
  <c r="J7" i="16"/>
  <c r="J8" i="16"/>
  <c r="J9" i="16"/>
  <c r="J10" i="16"/>
  <c r="J11" i="16"/>
  <c r="J12" i="16"/>
  <c r="J13" i="16"/>
  <c r="I6" i="16"/>
  <c r="I7" i="16"/>
  <c r="I8" i="16"/>
  <c r="I9" i="16"/>
  <c r="I10" i="16"/>
  <c r="I11" i="16"/>
  <c r="I12" i="16"/>
  <c r="I13" i="16"/>
  <c r="H13" i="16"/>
  <c r="G13" i="16"/>
  <c r="F6" i="16"/>
  <c r="F7" i="16"/>
  <c r="F8" i="16"/>
  <c r="F9" i="16"/>
  <c r="F10" i="16"/>
  <c r="F11" i="16"/>
  <c r="F12" i="16"/>
  <c r="F13" i="16"/>
  <c r="E6" i="16"/>
  <c r="E7" i="16"/>
  <c r="E8" i="16"/>
  <c r="E9" i="16"/>
  <c r="E10" i="16"/>
  <c r="E11" i="16"/>
  <c r="E12" i="16"/>
  <c r="E13" i="16"/>
  <c r="D6" i="16"/>
  <c r="D7" i="16"/>
  <c r="D8" i="16"/>
  <c r="D9" i="16"/>
  <c r="D10" i="16"/>
  <c r="D11" i="16"/>
  <c r="D12" i="16"/>
  <c r="D13" i="16"/>
  <c r="C6" i="16"/>
  <c r="C7" i="16"/>
  <c r="C8" i="16"/>
  <c r="C9" i="16"/>
  <c r="C10" i="16"/>
  <c r="C11" i="16"/>
  <c r="C12" i="16"/>
  <c r="C13" i="16"/>
  <c r="E38" i="14"/>
  <c r="D38" i="14"/>
  <c r="C38" i="14"/>
  <c r="B38" i="14"/>
  <c r="E37" i="14"/>
  <c r="D37" i="14"/>
  <c r="C37" i="14"/>
  <c r="B37" i="14"/>
  <c r="E34" i="14"/>
  <c r="D34" i="14"/>
  <c r="C34" i="14"/>
  <c r="B34" i="14"/>
  <c r="E20" i="14"/>
  <c r="E12" i="14"/>
  <c r="E32" i="14"/>
  <c r="D20" i="14"/>
  <c r="D12" i="14"/>
  <c r="D32" i="14"/>
  <c r="C20" i="14"/>
  <c r="C12" i="14"/>
  <c r="C32" i="14"/>
  <c r="B20" i="14"/>
  <c r="B12" i="14"/>
  <c r="B32" i="14"/>
  <c r="E19" i="14"/>
  <c r="E11" i="14"/>
  <c r="E31" i="14"/>
  <c r="D19" i="14"/>
  <c r="D11" i="14"/>
  <c r="D31" i="14"/>
  <c r="C19" i="14"/>
  <c r="C11" i="14"/>
  <c r="C31" i="14"/>
  <c r="B19" i="14"/>
  <c r="B11" i="14"/>
  <c r="B31" i="14"/>
  <c r="E18" i="14"/>
  <c r="E10" i="14"/>
  <c r="E30" i="14"/>
  <c r="D18" i="14"/>
  <c r="D10" i="14"/>
  <c r="D30" i="14"/>
  <c r="C18" i="14"/>
  <c r="C10" i="14"/>
  <c r="C30" i="14"/>
  <c r="B18" i="14"/>
  <c r="B10" i="14"/>
  <c r="B30" i="14"/>
  <c r="E17" i="14"/>
  <c r="E9" i="14"/>
  <c r="E29" i="14"/>
  <c r="D17" i="14"/>
  <c r="D9" i="14"/>
  <c r="D29" i="14"/>
  <c r="C17" i="14"/>
  <c r="C9" i="14"/>
  <c r="C29" i="14"/>
  <c r="B17" i="14"/>
  <c r="B9" i="14"/>
  <c r="B29" i="14"/>
  <c r="E16" i="14"/>
  <c r="E8" i="14"/>
  <c r="E28" i="14"/>
  <c r="D16" i="14"/>
  <c r="D8" i="14"/>
  <c r="D28" i="14"/>
  <c r="C16" i="14"/>
  <c r="C8" i="14"/>
  <c r="C28" i="14"/>
  <c r="B16" i="14"/>
  <c r="B8" i="14"/>
  <c r="B28" i="14"/>
  <c r="E26" i="14"/>
  <c r="D26" i="14"/>
  <c r="C26" i="14"/>
  <c r="B26" i="14"/>
  <c r="E25" i="14"/>
  <c r="D25" i="14"/>
  <c r="C25" i="14"/>
  <c r="B25" i="14"/>
  <c r="E24" i="14"/>
  <c r="D24" i="14"/>
  <c r="C24" i="14"/>
  <c r="B24" i="14"/>
  <c r="E23" i="14"/>
  <c r="D23" i="14"/>
  <c r="C23" i="14"/>
  <c r="B23" i="14"/>
  <c r="E22" i="14"/>
  <c r="D22" i="14"/>
  <c r="C22" i="14"/>
  <c r="B22" i="14"/>
  <c r="E15" i="14"/>
  <c r="D15" i="14"/>
  <c r="C15" i="14"/>
  <c r="B15" i="14"/>
  <c r="E14" i="14"/>
  <c r="D14" i="14"/>
  <c r="C14" i="14"/>
  <c r="B14" i="14"/>
  <c r="E7" i="14"/>
  <c r="D7" i="14"/>
  <c r="C7" i="14"/>
  <c r="B7" i="14"/>
  <c r="D33" i="15"/>
  <c r="E33" i="15"/>
  <c r="F33" i="15"/>
  <c r="G33" i="15"/>
  <c r="L33" i="15"/>
  <c r="K33" i="15"/>
  <c r="J33" i="15"/>
  <c r="I33" i="15"/>
  <c r="H33" i="15"/>
  <c r="C33" i="15"/>
  <c r="D32" i="15"/>
  <c r="E32" i="15"/>
  <c r="F32" i="15"/>
  <c r="G32" i="15"/>
  <c r="L32" i="15"/>
  <c r="K32" i="15"/>
  <c r="J32" i="15"/>
  <c r="I32" i="15"/>
  <c r="H32" i="15"/>
  <c r="C32" i="15"/>
  <c r="D31" i="15"/>
  <c r="E31" i="15"/>
  <c r="F31" i="15"/>
  <c r="G31" i="15"/>
  <c r="L31" i="15"/>
  <c r="K31" i="15"/>
  <c r="J31" i="15"/>
  <c r="I31" i="15"/>
  <c r="H31" i="15"/>
  <c r="C31" i="15"/>
  <c r="D30" i="15"/>
  <c r="E30" i="15"/>
  <c r="F30" i="15"/>
  <c r="G30" i="15"/>
  <c r="L30" i="15"/>
  <c r="K30" i="15"/>
  <c r="J30" i="15"/>
  <c r="I30" i="15"/>
  <c r="H30" i="15"/>
  <c r="C30" i="15"/>
  <c r="D29" i="15"/>
  <c r="E29" i="15"/>
  <c r="F29" i="15"/>
  <c r="G29" i="15"/>
  <c r="L29" i="15"/>
  <c r="K29" i="15"/>
  <c r="J29" i="15"/>
  <c r="I29" i="15"/>
  <c r="H29" i="15"/>
  <c r="C29" i="15"/>
  <c r="D28" i="15"/>
  <c r="E28" i="15"/>
  <c r="F28" i="15"/>
  <c r="G28" i="15"/>
  <c r="L28" i="15"/>
  <c r="K28" i="15"/>
  <c r="J28" i="15"/>
  <c r="I28" i="15"/>
  <c r="H28" i="15"/>
  <c r="C28" i="15"/>
  <c r="D27" i="15"/>
  <c r="E27" i="15"/>
  <c r="F27" i="15"/>
  <c r="G27" i="15"/>
  <c r="L27" i="15"/>
  <c r="K27" i="15"/>
  <c r="J27" i="15"/>
  <c r="I27" i="15"/>
  <c r="H27" i="15"/>
  <c r="C27" i="15"/>
  <c r="A27" i="15"/>
  <c r="D26" i="15"/>
  <c r="E26" i="15"/>
  <c r="F26" i="15"/>
  <c r="G26" i="15"/>
  <c r="L26" i="15"/>
  <c r="K26" i="15"/>
  <c r="J26" i="15"/>
  <c r="I26" i="15"/>
  <c r="H26" i="15"/>
  <c r="C26" i="15"/>
  <c r="D25" i="15"/>
  <c r="E25" i="15"/>
  <c r="F25" i="15"/>
  <c r="G25" i="15"/>
  <c r="L25" i="15"/>
  <c r="K25" i="15"/>
  <c r="J25" i="15"/>
  <c r="I25" i="15"/>
  <c r="H25" i="15"/>
  <c r="C25" i="15"/>
  <c r="D24" i="15"/>
  <c r="E24" i="15"/>
  <c r="F24" i="15"/>
  <c r="G24" i="15"/>
  <c r="L24" i="15"/>
  <c r="K24" i="15"/>
  <c r="J24" i="15"/>
  <c r="I24" i="15"/>
  <c r="H24" i="15"/>
  <c r="C24" i="15"/>
  <c r="D23" i="15"/>
  <c r="E23" i="15"/>
  <c r="F23" i="15"/>
  <c r="G23" i="15"/>
  <c r="L23" i="15"/>
  <c r="K23" i="15"/>
  <c r="J23" i="15"/>
  <c r="I23" i="15"/>
  <c r="H23" i="15"/>
  <c r="C23" i="15"/>
  <c r="D22" i="15"/>
  <c r="E22" i="15"/>
  <c r="F22" i="15"/>
  <c r="G22" i="15"/>
  <c r="L22" i="15"/>
  <c r="K22" i="15"/>
  <c r="J22" i="15"/>
  <c r="I22" i="15"/>
  <c r="H22" i="15"/>
  <c r="C22" i="15"/>
  <c r="D21" i="15"/>
  <c r="E21" i="15"/>
  <c r="F21" i="15"/>
  <c r="G21" i="15"/>
  <c r="L21" i="15"/>
  <c r="K21" i="15"/>
  <c r="J21" i="15"/>
  <c r="I21" i="15"/>
  <c r="H21" i="15"/>
  <c r="C21" i="15"/>
  <c r="D20" i="15"/>
  <c r="E20" i="15"/>
  <c r="F20" i="15"/>
  <c r="G20" i="15"/>
  <c r="L20" i="15"/>
  <c r="K20" i="15"/>
  <c r="J20" i="15"/>
  <c r="I20" i="15"/>
  <c r="H20" i="15"/>
  <c r="C20" i="15"/>
  <c r="A20" i="15"/>
  <c r="D19" i="15"/>
  <c r="E19" i="15"/>
  <c r="F19" i="15"/>
  <c r="G19" i="15"/>
  <c r="L19" i="15"/>
  <c r="K19" i="15"/>
  <c r="J19" i="15"/>
  <c r="I19" i="15"/>
  <c r="H19" i="15"/>
  <c r="C19" i="15"/>
  <c r="D18" i="15"/>
  <c r="E18" i="15"/>
  <c r="F18" i="15"/>
  <c r="G18" i="15"/>
  <c r="L18" i="15"/>
  <c r="K18" i="15"/>
  <c r="J18" i="15"/>
  <c r="I18" i="15"/>
  <c r="H18" i="15"/>
  <c r="C18" i="15"/>
  <c r="D17" i="15"/>
  <c r="E17" i="15"/>
  <c r="F17" i="15"/>
  <c r="G17" i="15"/>
  <c r="L17" i="15"/>
  <c r="K17" i="15"/>
  <c r="J17" i="15"/>
  <c r="I17" i="15"/>
  <c r="H17" i="15"/>
  <c r="C17" i="15"/>
  <c r="D16" i="15"/>
  <c r="E16" i="15"/>
  <c r="F16" i="15"/>
  <c r="G16" i="15"/>
  <c r="L16" i="15"/>
  <c r="K16" i="15"/>
  <c r="J16" i="15"/>
  <c r="I16" i="15"/>
  <c r="H16" i="15"/>
  <c r="C16" i="15"/>
  <c r="D15" i="15"/>
  <c r="E15" i="15"/>
  <c r="F15" i="15"/>
  <c r="G15" i="15"/>
  <c r="L15" i="15"/>
  <c r="K15" i="15"/>
  <c r="J15" i="15"/>
  <c r="I15" i="15"/>
  <c r="H15" i="15"/>
  <c r="C15" i="15"/>
  <c r="D14" i="15"/>
  <c r="E14" i="15"/>
  <c r="F14" i="15"/>
  <c r="G14" i="15"/>
  <c r="L14" i="15"/>
  <c r="K14" i="15"/>
  <c r="J14" i="15"/>
  <c r="I14" i="15"/>
  <c r="H14" i="15"/>
  <c r="C14" i="15"/>
  <c r="D13" i="15"/>
  <c r="E13" i="15"/>
  <c r="F13" i="15"/>
  <c r="G13" i="15"/>
  <c r="L13" i="15"/>
  <c r="K13" i="15"/>
  <c r="J13" i="15"/>
  <c r="I13" i="15"/>
  <c r="H13" i="15"/>
  <c r="C13" i="15"/>
  <c r="A13" i="15"/>
  <c r="D12" i="15"/>
  <c r="E12" i="15"/>
  <c r="F12" i="15"/>
  <c r="G12" i="15"/>
  <c r="L12" i="15"/>
  <c r="K12" i="15"/>
  <c r="J12" i="15"/>
  <c r="I12" i="15"/>
  <c r="H12" i="15"/>
  <c r="C12" i="15"/>
  <c r="D11" i="15"/>
  <c r="E11" i="15"/>
  <c r="F11" i="15"/>
  <c r="G11" i="15"/>
  <c r="L11" i="15"/>
  <c r="K11" i="15"/>
  <c r="J11" i="15"/>
  <c r="I11" i="15"/>
  <c r="H11" i="15"/>
  <c r="C11" i="15"/>
  <c r="D10" i="15"/>
  <c r="E10" i="15"/>
  <c r="F10" i="15"/>
  <c r="G10" i="15"/>
  <c r="L10" i="15"/>
  <c r="K10" i="15"/>
  <c r="J10" i="15"/>
  <c r="I10" i="15"/>
  <c r="H10" i="15"/>
  <c r="C10" i="15"/>
  <c r="D9" i="15"/>
  <c r="E9" i="15"/>
  <c r="F9" i="15"/>
  <c r="G9" i="15"/>
  <c r="L9" i="15"/>
  <c r="K9" i="15"/>
  <c r="J9" i="15"/>
  <c r="I9" i="15"/>
  <c r="H9" i="15"/>
  <c r="C9" i="15"/>
  <c r="D8" i="15"/>
  <c r="E8" i="15"/>
  <c r="F8" i="15"/>
  <c r="G8" i="15"/>
  <c r="L8" i="15"/>
  <c r="K8" i="15"/>
  <c r="J8" i="15"/>
  <c r="I8" i="15"/>
  <c r="H8" i="15"/>
  <c r="C8" i="15"/>
  <c r="D7" i="15"/>
  <c r="E7" i="15"/>
  <c r="F7" i="15"/>
  <c r="G7" i="15"/>
  <c r="L7" i="15"/>
  <c r="K7" i="15"/>
  <c r="J7" i="15"/>
  <c r="I7" i="15"/>
  <c r="H7" i="15"/>
  <c r="C7" i="15"/>
  <c r="D6" i="15"/>
  <c r="E6" i="15"/>
  <c r="F6" i="15"/>
  <c r="G6" i="15"/>
  <c r="L6" i="15"/>
  <c r="K6" i="15"/>
  <c r="J6" i="15"/>
  <c r="I6" i="15"/>
  <c r="H6" i="15"/>
  <c r="C6" i="15"/>
  <c r="E38" i="11"/>
  <c r="D38" i="11"/>
  <c r="C38" i="11"/>
  <c r="B38" i="11"/>
  <c r="E37" i="11"/>
  <c r="D37" i="11"/>
  <c r="C37" i="11"/>
  <c r="B37" i="11"/>
  <c r="E34" i="11"/>
  <c r="D34" i="11"/>
  <c r="C34" i="11"/>
  <c r="B34" i="11"/>
  <c r="E20" i="11"/>
  <c r="E12" i="11"/>
  <c r="E32" i="11"/>
  <c r="D20" i="11"/>
  <c r="D12" i="11"/>
  <c r="D32" i="11"/>
  <c r="C20" i="11"/>
  <c r="C12" i="11"/>
  <c r="C32" i="11"/>
  <c r="B20" i="11"/>
  <c r="B12" i="11"/>
  <c r="B32" i="11"/>
  <c r="E19" i="11"/>
  <c r="E11" i="11"/>
  <c r="E31" i="11"/>
  <c r="D19" i="11"/>
  <c r="D11" i="11"/>
  <c r="D31" i="11"/>
  <c r="C19" i="11"/>
  <c r="C11" i="11"/>
  <c r="C31" i="11"/>
  <c r="B19" i="11"/>
  <c r="B11" i="11"/>
  <c r="B31" i="11"/>
  <c r="E18" i="11"/>
  <c r="E10" i="11"/>
  <c r="E30" i="11"/>
  <c r="D18" i="11"/>
  <c r="D10" i="11"/>
  <c r="D30" i="11"/>
  <c r="C18" i="11"/>
  <c r="C10" i="11"/>
  <c r="C30" i="11"/>
  <c r="B18" i="11"/>
  <c r="B10" i="11"/>
  <c r="B30" i="11"/>
  <c r="E17" i="11"/>
  <c r="E9" i="11"/>
  <c r="E29" i="11"/>
  <c r="D17" i="11"/>
  <c r="D9" i="11"/>
  <c r="D29" i="11"/>
  <c r="C17" i="11"/>
  <c r="C9" i="11"/>
  <c r="C29" i="11"/>
  <c r="B17" i="11"/>
  <c r="B9" i="11"/>
  <c r="B29" i="11"/>
  <c r="E16" i="11"/>
  <c r="E8" i="11"/>
  <c r="E28" i="11"/>
  <c r="D16" i="11"/>
  <c r="D8" i="11"/>
  <c r="D28" i="11"/>
  <c r="C16" i="11"/>
  <c r="C8" i="11"/>
  <c r="C28" i="11"/>
  <c r="B16" i="11"/>
  <c r="B8" i="11"/>
  <c r="B28" i="11"/>
  <c r="E26" i="11"/>
  <c r="D26" i="11"/>
  <c r="C26" i="11"/>
  <c r="B26" i="11"/>
  <c r="E25" i="11"/>
  <c r="D25" i="11"/>
  <c r="C25" i="11"/>
  <c r="B25" i="11"/>
  <c r="E24" i="11"/>
  <c r="D24" i="11"/>
  <c r="C24" i="11"/>
  <c r="B24" i="11"/>
  <c r="E23" i="11"/>
  <c r="D23" i="11"/>
  <c r="C23" i="11"/>
  <c r="B23" i="11"/>
  <c r="E22" i="11"/>
  <c r="D22" i="11"/>
  <c r="C22" i="11"/>
  <c r="B22" i="11"/>
  <c r="E15" i="11"/>
  <c r="D15" i="11"/>
  <c r="C15" i="11"/>
  <c r="B15" i="11"/>
  <c r="E14" i="11"/>
  <c r="D14" i="11"/>
  <c r="C14" i="11"/>
  <c r="B14" i="11"/>
  <c r="U8" i="11"/>
  <c r="R8" i="11"/>
  <c r="Q8" i="11"/>
  <c r="P8" i="11"/>
  <c r="N8" i="11"/>
  <c r="K8" i="11"/>
  <c r="J8" i="11"/>
  <c r="H8" i="11"/>
  <c r="G8" i="11"/>
  <c r="U7" i="11"/>
  <c r="R7" i="11"/>
  <c r="Q7" i="11"/>
  <c r="P7" i="11"/>
  <c r="N7" i="11"/>
  <c r="K7" i="11"/>
  <c r="J7" i="11"/>
  <c r="H7" i="11"/>
  <c r="G7" i="11"/>
  <c r="E7" i="11"/>
  <c r="D7" i="11"/>
  <c r="C7" i="11"/>
  <c r="B7" i="11"/>
  <c r="U6" i="11"/>
  <c r="R6" i="11"/>
  <c r="Q6" i="11"/>
  <c r="P6" i="11"/>
  <c r="N6" i="11"/>
  <c r="K6" i="11"/>
  <c r="J6" i="11"/>
  <c r="H6" i="11"/>
  <c r="G6" i="11"/>
  <c r="V5" i="11"/>
  <c r="T5" i="11"/>
  <c r="N5" i="11"/>
  <c r="M5" i="11"/>
  <c r="L5" i="11"/>
  <c r="K5" i="11"/>
  <c r="J5" i="11"/>
  <c r="I5" i="11"/>
  <c r="H5" i="11"/>
  <c r="G5" i="11"/>
  <c r="B35" i="14"/>
  <c r="B36" i="14"/>
  <c r="B35" i="17"/>
  <c r="B36" i="17"/>
  <c r="C35" i="17"/>
  <c r="C36" i="17"/>
  <c r="N41" i="3"/>
  <c r="D35" i="17"/>
  <c r="D36" i="17"/>
  <c r="N45" i="3"/>
  <c r="N34" i="3"/>
  <c r="N35" i="3"/>
  <c r="N36" i="3"/>
  <c r="N38" i="3"/>
  <c r="C35" i="11"/>
  <c r="C36" i="11"/>
  <c r="N39" i="3"/>
  <c r="E35" i="11"/>
  <c r="E36" i="11"/>
  <c r="D35" i="14"/>
  <c r="D36" i="14"/>
  <c r="N40" i="3"/>
  <c r="N49" i="3"/>
  <c r="B35" i="11"/>
  <c r="B36" i="11"/>
  <c r="N37" i="3"/>
  <c r="N44" i="3"/>
  <c r="N43" i="3"/>
  <c r="N48" i="3"/>
  <c r="D35" i="11"/>
  <c r="D36" i="11"/>
  <c r="C35" i="14"/>
  <c r="C36" i="14"/>
  <c r="E35" i="17"/>
  <c r="E36" i="17"/>
</calcChain>
</file>

<file path=xl/sharedStrings.xml><?xml version="1.0" encoding="utf-8"?>
<sst xmlns="http://schemas.openxmlformats.org/spreadsheetml/2006/main" count="527" uniqueCount="162">
  <si>
    <t>GARBINTI, GOUPILLE-LEBRET and PIKETTY 2016 Wealth APPENDIX DATA</t>
  </si>
  <si>
    <t>This database supports our paper "Wealth Concentration in France 1800-2014: Methods, Estimates and Simulations"</t>
  </si>
  <si>
    <t>Appendix F Tables:</t>
  </si>
  <si>
    <t>Appendix F Figures:</t>
  </si>
  <si>
    <t>P90-100</t>
  </si>
  <si>
    <t>P99-100</t>
  </si>
  <si>
    <t>P0-50</t>
  </si>
  <si>
    <t>P50-90</t>
  </si>
  <si>
    <t>P90-95</t>
  </si>
  <si>
    <t>P95-99</t>
  </si>
  <si>
    <t>P95-100</t>
  </si>
  <si>
    <t>year</t>
  </si>
  <si>
    <t>py</t>
  </si>
  <si>
    <t>Wealth share</t>
  </si>
  <si>
    <t>P90</t>
  </si>
  <si>
    <t>P95</t>
  </si>
  <si>
    <t>P99</t>
  </si>
  <si>
    <t>P50</t>
  </si>
  <si>
    <t xml:space="preserve">Pareto coefficient (b=mean/threshold) </t>
  </si>
  <si>
    <t>Other data</t>
  </si>
  <si>
    <t>Mean</t>
  </si>
  <si>
    <t>Mean NA</t>
  </si>
  <si>
    <t>Nb obs</t>
  </si>
  <si>
    <t>P99.5-100</t>
  </si>
  <si>
    <t>P99.9-100</t>
  </si>
  <si>
    <t>P99.5-99.9</t>
  </si>
  <si>
    <t>P99-99.5</t>
  </si>
  <si>
    <t>P99.5</t>
  </si>
  <si>
    <t>P99.9</t>
  </si>
  <si>
    <t>ratio Survey/CN</t>
  </si>
  <si>
    <t>Data copy paste from GGPDINA2016AppendixA (Wealth accounts 2015 base 2010  from INSEE)</t>
  </si>
  <si>
    <t>patNA</t>
  </si>
  <si>
    <t>Net personal wealth</t>
  </si>
  <si>
    <t>Gross tenant-occupied housing</t>
  </si>
  <si>
    <t>Gross owner-occupied housing</t>
  </si>
  <si>
    <t>patfon_ownerNA</t>
  </si>
  <si>
    <t>patfon_rentNA</t>
  </si>
  <si>
    <t>patproNA</t>
  </si>
  <si>
    <t>Business
assets</t>
  </si>
  <si>
    <t>passifNA</t>
  </si>
  <si>
    <t>Equities and investment fund shares</t>
  </si>
  <si>
    <t>Bonds, loans</t>
  </si>
  <si>
    <t>patfin_divNA</t>
  </si>
  <si>
    <t xml:space="preserve">Deposits and savings accounts </t>
  </si>
  <si>
    <t>patfin_avNA</t>
  </si>
  <si>
    <t>patfin_liquNA</t>
  </si>
  <si>
    <t>patfin_intNA</t>
  </si>
  <si>
    <t>Life insurance and pension funds</t>
  </si>
  <si>
    <t>incl. Private equities</t>
  </si>
  <si>
    <t>incl. Public equities</t>
  </si>
  <si>
    <t>incl. Mutual funds</t>
  </si>
  <si>
    <t>patfin_div_privNA</t>
  </si>
  <si>
    <t>patfin_div_pubNA</t>
  </si>
  <si>
    <t>patfin_div_mutNA</t>
  </si>
  <si>
    <t>incl. Deposits</t>
  </si>
  <si>
    <t>incl. Savings accounts</t>
  </si>
  <si>
    <t>cchequeNA</t>
  </si>
  <si>
    <t>patfin_liqu_savNA</t>
  </si>
  <si>
    <t>Debt</t>
  </si>
  <si>
    <t>Adult population
(in thousand)</t>
  </si>
  <si>
    <t>popNA</t>
  </si>
  <si>
    <t>Nb individuals</t>
  </si>
  <si>
    <t>ratios (wealth survey)/(national accounts)  by asset category  (exported from doEPresults)</t>
  </si>
  <si>
    <t>Gross 
housing</t>
  </si>
  <si>
    <t>Financial assets</t>
  </si>
  <si>
    <t>Year</t>
  </si>
  <si>
    <t>r_pat</t>
  </si>
  <si>
    <t>r_patfon</t>
  </si>
  <si>
    <t>r_patfon_owner</t>
  </si>
  <si>
    <t>r_patfon_rent</t>
  </si>
  <si>
    <t>r_passif</t>
  </si>
  <si>
    <t>r_patpro</t>
  </si>
  <si>
    <t>r_patfin</t>
  </si>
  <si>
    <t>r_patfin_div</t>
  </si>
  <si>
    <t>r_patfin_div_pub</t>
  </si>
  <si>
    <t>r_patfin_div_priv</t>
  </si>
  <si>
    <t>r_patfin_div_mut</t>
  </si>
  <si>
    <t>r_patfin_int</t>
  </si>
  <si>
    <t>r_patfin_liqu</t>
  </si>
  <si>
    <t>r_ccheque</t>
  </si>
  <si>
    <t>r_patfin_av</t>
  </si>
  <si>
    <t>incl. 
Public equities</t>
  </si>
  <si>
    <t>Average wealth by wealth group</t>
  </si>
  <si>
    <t>Wealth thresholds by wealth group</t>
  </si>
  <si>
    <t>Wealth shares by wealth group</t>
  </si>
  <si>
    <t>Wealth surveys without adjustement</t>
  </si>
  <si>
    <t>Summary statistics on wealth surveys without adjustment  (exported from doEPresults)</t>
  </si>
  <si>
    <t>shw</t>
  </si>
  <si>
    <t>wmean</t>
  </si>
  <si>
    <t>thres</t>
  </si>
  <si>
    <t>obs_tot</t>
  </si>
  <si>
    <t>pop_tot</t>
  </si>
  <si>
    <t>average</t>
  </si>
  <si>
    <t>Wealth shares</t>
  </si>
  <si>
    <t>Average wealth</t>
  </si>
  <si>
    <t>Wealth threshold</t>
  </si>
  <si>
    <t>Number of observations</t>
  </si>
  <si>
    <t>Adult population</t>
  </si>
  <si>
    <t>Average wealth by year</t>
  </si>
  <si>
    <t>Wealth groups</t>
  </si>
  <si>
    <t>Table F1.b Ratios Wealth survey / National Accounts  by asset category</t>
  </si>
  <si>
    <t>Summary statistics on wealth surveys (without any adjustments)</t>
  </si>
  <si>
    <r>
      <t xml:space="preserve">Table F1.a Summary statistics by wealth group
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(Wealth surveys, individuals, in thousand of current euros)</t>
    </r>
  </si>
  <si>
    <t>Wealth decomposition by asset (in % of wealth share)</t>
  </si>
  <si>
    <r>
      <t>Wealth decomposition by wealth group and year</t>
    </r>
    <r>
      <rPr>
        <sz val="10"/>
        <color theme="1"/>
        <rFont val="Arial"/>
        <family val="2"/>
      </rPr>
      <t xml:space="preserve"> </t>
    </r>
  </si>
  <si>
    <t>pat</t>
  </si>
  <si>
    <t>patfon</t>
  </si>
  <si>
    <t>passif</t>
  </si>
  <si>
    <t>patpro</t>
  </si>
  <si>
    <t>patfin</t>
  </si>
  <si>
    <t>patfin_div</t>
  </si>
  <si>
    <t>patfin_int</t>
  </si>
  <si>
    <t>patfin_liqu</t>
  </si>
  <si>
    <t>patfin_av</t>
  </si>
  <si>
    <t>Wealth surveys with uniform adjustement by asset</t>
  </si>
  <si>
    <t>Summary statistics on wealth surveys with adjustment by asset  (exported from doEPresults)</t>
  </si>
  <si>
    <t>Summary statistics on wealth surveys (with adjustment by asset)</t>
  </si>
  <si>
    <r>
      <t xml:space="preserve">Table F3.a Summary statistics by wealth group
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(Wealth surveys, individuals, in thousand of current euros)</t>
    </r>
  </si>
  <si>
    <t xml:space="preserve"> Asset-specific distribution </t>
  </si>
  <si>
    <t>Asset-specific groups</t>
  </si>
  <si>
    <t xml:space="preserve">Table F2. Wealth decomposition by wealth group and year </t>
  </si>
  <si>
    <t>Asset -specific
groups</t>
  </si>
  <si>
    <t>Table F5. Asset-specific distributions by year from capitalization method</t>
  </si>
  <si>
    <t>Table F4. Asset-specific distributions by year from wealth surveys</t>
  </si>
  <si>
    <t>Table F6. wealth-survey reporting rates by asset category and asset-specific groups</t>
  </si>
  <si>
    <t>verif</t>
  </si>
  <si>
    <t>Wealth surveys with adjustement by asset and asset groups</t>
  </si>
  <si>
    <t>asset-specific groups</t>
  </si>
  <si>
    <t>Wealth-survey reporting rates
 by asset category and asset-specific groups</t>
  </si>
  <si>
    <t>Summary statistics on wealth surveys with adjustment by asset by asset and asset groups  (exported from doEPresults)</t>
  </si>
  <si>
    <t>P99,9-100</t>
  </si>
  <si>
    <t>Capitalization
method</t>
  </si>
  <si>
    <r>
      <t xml:space="preserve">Table F7 Summary statistics by wealth group
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(Wealth surveys, individuals, in thousand of current euros)</t>
    </r>
  </si>
  <si>
    <t>Table F1 Summary statistics by wealth group and ratios Wealth survey / National Accounts by asset from unadjusted wealth surveys</t>
  </si>
  <si>
    <t>Table F2. Wealth decomposition by wealth group and year  from unadjusted wealth surveys</t>
  </si>
  <si>
    <t>Table F3. Summary statistics by wealth group (wealth surveys adjusted to National Accounts using a unique corrected factor by asset)</t>
  </si>
  <si>
    <t>Table F4. Asset-specific distributions by year from unadjusted wealth surveys</t>
  </si>
  <si>
    <t>Table F7 Summary statistics by wealth group  (wealth surveys adjusted to National Accounts using differential corrected factors by asset and asset-specific groups)</t>
  </si>
  <si>
    <t>Back to index</t>
  </si>
  <si>
    <t>Graph Data</t>
  </si>
  <si>
    <t>Wealth surveys</t>
  </si>
  <si>
    <t>Unadjusted</t>
  </si>
  <si>
    <t>Adjusted by asset</t>
  </si>
  <si>
    <t>Adjusted by asset and asset-specific groups</t>
  </si>
  <si>
    <t>Figure F1. Reconciliation of wealth surveys: Top 10% wealth share</t>
  </si>
  <si>
    <t>Figure F2. Reconciliation of wealth surveys: Top 1% wealth share</t>
  </si>
  <si>
    <t>Capitalization method (extrated from CASD)</t>
  </si>
  <si>
    <t xml:space="preserve"> Asset-specific distribution from capitalization method</t>
  </si>
  <si>
    <t>patfon_brut</t>
  </si>
  <si>
    <t>patfon_owner_brut</t>
  </si>
  <si>
    <t>patfon_rent_brut</t>
  </si>
  <si>
    <t>Owner-occupied housing</t>
  </si>
  <si>
    <t>Tenant-occupied housing</t>
  </si>
  <si>
    <t>Summary statistics on wealth surveys (with differential adjustments by asset-specific groups for each asset)</t>
  </si>
  <si>
    <t>Total</t>
  </si>
  <si>
    <t>incl.
Equities and investment fund shares</t>
  </si>
  <si>
    <t>incl.
Bonds, loans</t>
  </si>
  <si>
    <t xml:space="preserve">incl.
Deposits and savings accounts </t>
  </si>
  <si>
    <t>incl.
Life insurance and pension funds</t>
  </si>
  <si>
    <t xml:space="preserve">Note: All the statistics are computed at the individual level. All assets are equally split among couples. We consider only adult individuals, i.e individuals aged more than 20 years old.    </t>
  </si>
  <si>
    <t>Last updated: November, 29th 2016 ; Linked to DINA AppendixA and Wealth AppendixB</t>
  </si>
  <si>
    <t xml:space="preserve">Index: Appendix F (Reconciliation Capitalization method with Wealth Surveys)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</si>
</sst>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General_)"/>
    <numFmt numFmtId="165" formatCode="#,##0.000"/>
    <numFmt numFmtId="166" formatCode="#,##0.0"/>
    <numFmt numFmtId="167" formatCode="#,##0.00__;\-#,##0.00__;#,##0.00__;@__"/>
    <numFmt numFmtId="168" formatCode="&quot;$&quot;#,##0_);\(&quot;$&quot;#,##0\)"/>
    <numFmt numFmtId="169" formatCode="_ * #,##0.00_ ;_ * \-#,##0.00_ ;_ * &quot;-&quot;??_ ;_ @_ "/>
    <numFmt numFmtId="170" formatCode="_ * #,##0.00_)\ _€_ ;_ * \(#,##0.00\)\ _€_ ;_ * &quot;-&quot;??_)\ _€_ ;_ @_ "/>
    <numFmt numFmtId="171" formatCode="\$#,##0\ ;\(\$#,##0\)"/>
    <numFmt numFmtId="172" formatCode="0.0%"/>
    <numFmt numFmtId="173" formatCode="_-* #,##0\ _€_-;\-* #,##0\ _€_-;_-* &quot;-&quot;??\ _€_-;_-@_-"/>
    <numFmt numFmtId="174" formatCode="#,##0_ ;\-#,##0\ "/>
    <numFmt numFmtId="175" formatCode="#,##0.0_ ;\-#,##0.0\ "/>
    <numFmt numFmtId="176" formatCode="_-* #,##0.0\ _€_-;\-* #,##0.0\ _€_-;_-* &quot;-&quot;??\ _€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2"/>
      <color theme="1"/>
      <name val="Arial"/>
      <family val="2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7"/>
      <name val="Helvetic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6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5F9F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3">
    <xf numFmtId="0" fontId="0" fillId="0" borderId="0"/>
    <xf numFmtId="0" fontId="2" fillId="0" borderId="0"/>
    <xf numFmtId="0" fontId="2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164" fontId="12" fillId="0" borderId="0">
      <alignment vertical="top"/>
    </xf>
    <xf numFmtId="0" fontId="13" fillId="18" borderId="3" applyNumberFormat="0" applyAlignment="0" applyProtection="0"/>
    <xf numFmtId="0" fontId="14" fillId="19" borderId="4" applyNumberFormat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5" fillId="0" borderId="0" applyFill="0" applyBorder="0">
      <alignment horizontal="right" vertical="top"/>
    </xf>
    <xf numFmtId="165" fontId="15" fillId="0" borderId="0" applyFill="0" applyBorder="0">
      <alignment horizontal="right" vertical="top"/>
    </xf>
    <xf numFmtId="3" fontId="15" fillId="0" borderId="0" applyFill="0" applyBorder="0">
      <alignment horizontal="right" vertical="top"/>
    </xf>
    <xf numFmtId="166" fontId="12" fillId="0" borderId="0" applyFont="0" applyFill="0" applyBorder="0">
      <alignment horizontal="right" vertical="top"/>
    </xf>
    <xf numFmtId="167" fontId="15" fillId="0" borderId="0" applyFont="0" applyFill="0" applyBorder="0" applyAlignment="0" applyProtection="0">
      <alignment horizontal="right" vertical="top"/>
    </xf>
    <xf numFmtId="165" fontId="15" fillId="0" borderId="0">
      <alignment horizontal="right" vertical="top"/>
    </xf>
    <xf numFmtId="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" fontId="16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" fillId="6" borderId="0" applyNumberFormat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3" applyNumberFormat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170" fontId="27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2" fillId="0" borderId="0"/>
    <xf numFmtId="0" fontId="28" fillId="20" borderId="0" applyNumberFormat="0" applyBorder="0" applyAlignment="0" applyProtection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7" fillId="0" borderId="0"/>
    <xf numFmtId="0" fontId="27" fillId="0" borderId="0"/>
    <xf numFmtId="0" fontId="2" fillId="0" borderId="0"/>
    <xf numFmtId="0" fontId="29" fillId="0" borderId="0"/>
    <xf numFmtId="0" fontId="30" fillId="0" borderId="0"/>
    <xf numFmtId="0" fontId="2" fillId="0" borderId="0"/>
    <xf numFmtId="0" fontId="31" fillId="0" borderId="0"/>
    <xf numFmtId="0" fontId="31" fillId="0" borderId="0"/>
    <xf numFmtId="0" fontId="1" fillId="0" borderId="0"/>
    <xf numFmtId="0" fontId="2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32" fillId="0" borderId="9" applyNumberFormat="0" applyFill="0" applyAlignment="0" applyProtection="0"/>
    <xf numFmtId="1" fontId="12" fillId="0" borderId="0">
      <alignment vertical="top" wrapText="1"/>
    </xf>
    <xf numFmtId="1" fontId="33" fillId="0" borderId="0" applyFill="0" applyBorder="0" applyProtection="0"/>
    <xf numFmtId="1" fontId="32" fillId="0" borderId="0" applyFont="0" applyFill="0" applyBorder="0" applyProtection="0">
      <alignment vertical="center"/>
    </xf>
    <xf numFmtId="1" fontId="34" fillId="0" borderId="0">
      <alignment horizontal="right" vertical="top"/>
    </xf>
    <xf numFmtId="0" fontId="35" fillId="0" borderId="0"/>
    <xf numFmtId="1" fontId="15" fillId="0" borderId="0" applyNumberFormat="0" applyFill="0" applyBorder="0">
      <alignment vertical="top"/>
    </xf>
    <xf numFmtId="0" fontId="2" fillId="21" borderId="10" applyNumberFormat="0" applyFont="0" applyAlignment="0" applyProtection="0"/>
    <xf numFmtId="0" fontId="36" fillId="18" borderId="11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" fillId="0" borderId="0"/>
    <xf numFmtId="0" fontId="2" fillId="0" borderId="0"/>
    <xf numFmtId="2" fontId="2" fillId="0" borderId="0" applyFont="0" applyFill="0" applyBorder="0" applyProtection="0">
      <alignment horizontal="right"/>
    </xf>
    <xf numFmtId="2" fontId="2" fillId="0" borderId="0" applyFont="0" applyFill="0" applyBorder="0" applyProtection="0">
      <alignment horizontal="right"/>
    </xf>
    <xf numFmtId="0" fontId="37" fillId="0" borderId="12">
      <alignment horizontal="center"/>
    </xf>
    <xf numFmtId="49" fontId="15" fillId="0" borderId="0" applyFill="0" applyBorder="0" applyAlignment="0" applyProtection="0">
      <alignment vertical="top"/>
    </xf>
    <xf numFmtId="0" fontId="38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2" fontId="1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" fontId="40" fillId="0" borderId="0">
      <alignment vertical="top" wrapText="1"/>
    </xf>
    <xf numFmtId="0" fontId="4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2" applyAlignment="1">
      <alignment horizontal="center" vertical="center"/>
    </xf>
    <xf numFmtId="0" fontId="0" fillId="0" borderId="0" xfId="0" applyAlignment="1">
      <alignment horizontal="left" vertical="top"/>
    </xf>
    <xf numFmtId="9" fontId="0" fillId="0" borderId="0" xfId="0" applyNumberFormat="1" applyFont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17" xfId="0" applyBorder="1"/>
    <xf numFmtId="9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59"/>
    <xf numFmtId="0" fontId="43" fillId="0" borderId="28" xfId="59" applyFont="1" applyBorder="1"/>
    <xf numFmtId="0" fontId="43" fillId="0" borderId="12" xfId="59" applyFont="1" applyFill="1" applyBorder="1"/>
    <xf numFmtId="0" fontId="43" fillId="0" borderId="12" xfId="59" applyFont="1" applyBorder="1"/>
    <xf numFmtId="166" fontId="43" fillId="0" borderId="0" xfId="119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47" fillId="0" borderId="32" xfId="0" applyFont="1" applyBorder="1" applyAlignment="1">
      <alignment vertical="center" wrapText="1"/>
    </xf>
    <xf numFmtId="173" fontId="0" fillId="0" borderId="31" xfId="120" applyNumberFormat="1" applyFont="1" applyBorder="1" applyAlignment="1">
      <alignment horizontal="center" vertical="center"/>
    </xf>
    <xf numFmtId="173" fontId="0" fillId="0" borderId="31" xfId="120" applyNumberFormat="1" applyFont="1" applyBorder="1" applyAlignment="1">
      <alignment horizontal="center"/>
    </xf>
    <xf numFmtId="0" fontId="0" fillId="0" borderId="32" xfId="0" applyBorder="1"/>
    <xf numFmtId="0" fontId="0" fillId="0" borderId="31" xfId="0" applyFill="1" applyBorder="1"/>
    <xf numFmtId="0" fontId="45" fillId="0" borderId="33" xfId="59" applyFont="1" applyBorder="1" applyAlignment="1">
      <alignment horizontal="left"/>
    </xf>
    <xf numFmtId="0" fontId="45" fillId="0" borderId="34" xfId="59" applyFont="1" applyBorder="1" applyAlignment="1">
      <alignment horizontal="left"/>
    </xf>
    <xf numFmtId="0" fontId="45" fillId="0" borderId="35" xfId="59" applyFont="1" applyBorder="1" applyAlignment="1">
      <alignment horizontal="left"/>
    </xf>
    <xf numFmtId="0" fontId="2" fillId="0" borderId="0" xfId="59" applyBorder="1"/>
    <xf numFmtId="0" fontId="43" fillId="0" borderId="0" xfId="59" applyFont="1" applyBorder="1"/>
    <xf numFmtId="0" fontId="47" fillId="0" borderId="32" xfId="0" applyFont="1" applyBorder="1" applyAlignment="1">
      <alignment horizontal="center" vertical="center" wrapText="1"/>
    </xf>
    <xf numFmtId="0" fontId="47" fillId="0" borderId="32" xfId="0" applyFont="1" applyFill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173" fontId="0" fillId="0" borderId="0" xfId="120" applyNumberFormat="1" applyFont="1" applyBorder="1" applyAlignment="1">
      <alignment horizontal="center" vertical="center"/>
    </xf>
    <xf numFmtId="173" fontId="0" fillId="0" borderId="0" xfId="120" applyNumberFormat="1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73" fontId="0" fillId="0" borderId="31" xfId="0" applyNumberFormat="1" applyBorder="1"/>
    <xf numFmtId="0" fontId="0" fillId="0" borderId="37" xfId="0" applyBorder="1" applyAlignment="1">
      <alignment horizontal="center" vertical="center" wrapText="1"/>
    </xf>
    <xf numFmtId="0" fontId="49" fillId="0" borderId="32" xfId="0" applyFont="1" applyBorder="1" applyAlignment="1">
      <alignment horizontal="center" vertical="center" wrapText="1"/>
    </xf>
    <xf numFmtId="0" fontId="50" fillId="0" borderId="32" xfId="0" applyFont="1" applyBorder="1" applyAlignment="1">
      <alignment horizontal="center" vertical="center" wrapText="1"/>
    </xf>
    <xf numFmtId="0" fontId="51" fillId="0" borderId="32" xfId="0" applyFont="1" applyBorder="1" applyAlignment="1">
      <alignment horizontal="center" vertical="center" wrapText="1"/>
    </xf>
    <xf numFmtId="0" fontId="49" fillId="0" borderId="32" xfId="0" applyFont="1" applyFill="1" applyBorder="1" applyAlignment="1">
      <alignment horizontal="center" vertical="center" wrapText="1"/>
    </xf>
    <xf numFmtId="0" fontId="51" fillId="0" borderId="38" xfId="0" applyFont="1" applyBorder="1" applyAlignment="1">
      <alignment horizontal="center" vertical="center" wrapText="1"/>
    </xf>
    <xf numFmtId="1" fontId="51" fillId="0" borderId="16" xfId="121" applyNumberFormat="1" applyFont="1" applyBorder="1" applyAlignment="1">
      <alignment horizontal="center" vertical="center"/>
    </xf>
    <xf numFmtId="9" fontId="50" fillId="0" borderId="0" xfId="121" applyNumberFormat="1" applyFont="1" applyBorder="1" applyAlignment="1">
      <alignment horizontal="center" vertical="center"/>
    </xf>
    <xf numFmtId="9" fontId="51" fillId="0" borderId="0" xfId="121" applyNumberFormat="1" applyFont="1" applyBorder="1" applyAlignment="1">
      <alignment horizontal="center" vertical="center"/>
    </xf>
    <xf numFmtId="9" fontId="51" fillId="0" borderId="17" xfId="121" applyNumberFormat="1" applyFont="1" applyBorder="1" applyAlignment="1">
      <alignment horizontal="center" vertical="center"/>
    </xf>
    <xf numFmtId="1" fontId="51" fillId="0" borderId="18" xfId="121" applyNumberFormat="1" applyFont="1" applyBorder="1" applyAlignment="1">
      <alignment horizontal="center" vertical="center"/>
    </xf>
    <xf numFmtId="9" fontId="50" fillId="0" borderId="19" xfId="121" applyNumberFormat="1" applyFont="1" applyBorder="1" applyAlignment="1">
      <alignment horizontal="center" vertical="center"/>
    </xf>
    <xf numFmtId="9" fontId="51" fillId="0" borderId="19" xfId="121" applyNumberFormat="1" applyFont="1" applyBorder="1" applyAlignment="1">
      <alignment horizontal="center" vertical="center"/>
    </xf>
    <xf numFmtId="9" fontId="51" fillId="0" borderId="20" xfId="121" applyNumberFormat="1" applyFont="1" applyBorder="1" applyAlignment="1">
      <alignment horizontal="center" vertical="center"/>
    </xf>
    <xf numFmtId="0" fontId="51" fillId="0" borderId="39" xfId="0" applyFont="1" applyBorder="1" applyAlignment="1">
      <alignment horizontal="center" vertical="center"/>
    </xf>
    <xf numFmtId="0" fontId="43" fillId="0" borderId="12" xfId="59" applyFont="1" applyBorder="1" applyAlignment="1">
      <alignment horizontal="left"/>
    </xf>
    <xf numFmtId="3" fontId="43" fillId="0" borderId="0" xfId="119" applyNumberFormat="1" applyFont="1" applyBorder="1" applyAlignment="1">
      <alignment horizontal="center" vertical="center"/>
    </xf>
    <xf numFmtId="3" fontId="43" fillId="0" borderId="40" xfId="119" applyNumberFormat="1" applyFont="1" applyBorder="1" applyAlignment="1">
      <alignment horizontal="center" vertical="center"/>
    </xf>
    <xf numFmtId="9" fontId="43" fillId="0" borderId="0" xfId="92" applyFont="1" applyBorder="1" applyAlignment="1">
      <alignment horizontal="center" vertical="center"/>
    </xf>
    <xf numFmtId="9" fontId="43" fillId="0" borderId="40" xfId="92" applyFont="1" applyBorder="1" applyAlignment="1">
      <alignment horizontal="center" vertical="center"/>
    </xf>
    <xf numFmtId="166" fontId="43" fillId="0" borderId="40" xfId="119" applyNumberFormat="1" applyFont="1" applyBorder="1" applyAlignment="1">
      <alignment horizontal="center" vertical="center"/>
    </xf>
    <xf numFmtId="173" fontId="43" fillId="0" borderId="0" xfId="59" applyNumberFormat="1" applyFont="1" applyBorder="1" applyAlignment="1">
      <alignment horizontal="center" vertical="center"/>
    </xf>
    <xf numFmtId="174" fontId="43" fillId="0" borderId="0" xfId="119" applyNumberFormat="1" applyFont="1" applyBorder="1" applyAlignment="1">
      <alignment horizontal="center" vertical="center"/>
    </xf>
    <xf numFmtId="174" fontId="43" fillId="0" borderId="40" xfId="119" applyNumberFormat="1" applyFont="1" applyBorder="1" applyAlignment="1">
      <alignment horizontal="center" vertical="center"/>
    </xf>
    <xf numFmtId="175" fontId="43" fillId="0" borderId="36" xfId="119" applyNumberFormat="1" applyFont="1" applyBorder="1" applyAlignment="1">
      <alignment horizontal="center" vertical="center"/>
    </xf>
    <xf numFmtId="175" fontId="43" fillId="0" borderId="41" xfId="119" applyNumberFormat="1" applyFont="1" applyBorder="1" applyAlignment="1">
      <alignment horizontal="center" vertical="center"/>
    </xf>
    <xf numFmtId="0" fontId="43" fillId="0" borderId="34" xfId="59" applyFont="1" applyBorder="1" applyAlignment="1">
      <alignment horizontal="center" vertical="center"/>
    </xf>
    <xf numFmtId="0" fontId="43" fillId="0" borderId="35" xfId="59" applyFont="1" applyBorder="1" applyAlignment="1">
      <alignment horizontal="center" vertical="center"/>
    </xf>
    <xf numFmtId="0" fontId="45" fillId="0" borderId="33" xfId="59" applyFont="1" applyFill="1" applyBorder="1" applyAlignment="1">
      <alignment horizontal="left"/>
    </xf>
    <xf numFmtId="0" fontId="45" fillId="0" borderId="34" xfId="59" applyFont="1" applyFill="1" applyBorder="1" applyAlignment="1">
      <alignment horizontal="left"/>
    </xf>
    <xf numFmtId="0" fontId="45" fillId="0" borderId="35" xfId="59" applyFont="1" applyFill="1" applyBorder="1" applyAlignment="1">
      <alignment horizontal="left"/>
    </xf>
    <xf numFmtId="0" fontId="43" fillId="0" borderId="24" xfId="59" applyFont="1" applyFill="1" applyBorder="1"/>
    <xf numFmtId="0" fontId="0" fillId="0" borderId="32" xfId="0" applyFont="1" applyBorder="1" applyAlignment="1">
      <alignment horizontal="center" vertical="center" wrapText="1"/>
    </xf>
    <xf numFmtId="0" fontId="52" fillId="0" borderId="0" xfId="0" applyFont="1"/>
    <xf numFmtId="0" fontId="0" fillId="0" borderId="42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Border="1"/>
    <xf numFmtId="0" fontId="0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vertical="center"/>
    </xf>
    <xf numFmtId="0" fontId="0" fillId="23" borderId="0" xfId="0" applyFill="1"/>
    <xf numFmtId="0" fontId="43" fillId="0" borderId="0" xfId="59" applyFont="1" applyBorder="1" applyAlignment="1">
      <alignment horizontal="left"/>
    </xf>
    <xf numFmtId="176" fontId="43" fillId="0" borderId="0" xfId="120" applyNumberFormat="1" applyFont="1" applyBorder="1" applyAlignment="1">
      <alignment horizontal="left"/>
    </xf>
    <xf numFmtId="176" fontId="43" fillId="0" borderId="40" xfId="120" applyNumberFormat="1" applyFont="1" applyBorder="1" applyAlignment="1">
      <alignment horizontal="left"/>
    </xf>
    <xf numFmtId="173" fontId="43" fillId="0" borderId="0" xfId="120" applyNumberFormat="1" applyFont="1" applyBorder="1" applyAlignment="1">
      <alignment horizontal="left"/>
    </xf>
    <xf numFmtId="173" fontId="43" fillId="0" borderId="40" xfId="120" applyNumberFormat="1" applyFont="1" applyBorder="1" applyAlignment="1">
      <alignment horizontal="left"/>
    </xf>
    <xf numFmtId="173" fontId="43" fillId="0" borderId="0" xfId="120" applyNumberFormat="1" applyFont="1" applyBorder="1" applyAlignment="1">
      <alignment horizontal="center" vertical="center"/>
    </xf>
    <xf numFmtId="173" fontId="45" fillId="0" borderId="34" xfId="59" applyNumberFormat="1" applyFont="1" applyBorder="1" applyAlignment="1">
      <alignment horizontal="left"/>
    </xf>
    <xf numFmtId="173" fontId="45" fillId="0" borderId="35" xfId="59" applyNumberFormat="1" applyFont="1" applyBorder="1" applyAlignment="1">
      <alignment horizontal="left"/>
    </xf>
    <xf numFmtId="9" fontId="43" fillId="0" borderId="0" xfId="121" applyFont="1" applyBorder="1" applyAlignment="1">
      <alignment horizontal="center" vertical="center"/>
    </xf>
    <xf numFmtId="173" fontId="43" fillId="0" borderId="40" xfId="120" applyNumberFormat="1" applyFont="1" applyBorder="1" applyAlignment="1">
      <alignment horizontal="center" vertical="center"/>
    </xf>
    <xf numFmtId="0" fontId="53" fillId="0" borderId="0" xfId="59" applyFont="1"/>
    <xf numFmtId="0" fontId="50" fillId="0" borderId="43" xfId="0" applyFont="1" applyBorder="1" applyAlignment="1">
      <alignment horizontal="center" vertical="center" wrapText="1"/>
    </xf>
    <xf numFmtId="0" fontId="48" fillId="0" borderId="44" xfId="0" applyFont="1" applyBorder="1" applyAlignment="1">
      <alignment horizontal="center" vertical="center" wrapText="1"/>
    </xf>
    <xf numFmtId="0" fontId="47" fillId="0" borderId="44" xfId="0" applyFont="1" applyBorder="1" applyAlignment="1">
      <alignment horizontal="center" vertical="center" wrapText="1"/>
    </xf>
    <xf numFmtId="0" fontId="47" fillId="0" borderId="44" xfId="0" applyFont="1" applyFill="1" applyBorder="1" applyAlignment="1">
      <alignment horizontal="center" vertical="center" wrapText="1"/>
    </xf>
    <xf numFmtId="0" fontId="51" fillId="0" borderId="45" xfId="0" applyFont="1" applyBorder="1" applyAlignment="1">
      <alignment horizontal="center" vertical="center" wrapText="1"/>
    </xf>
    <xf numFmtId="0" fontId="47" fillId="0" borderId="31" xfId="0" applyFont="1" applyBorder="1" applyAlignment="1">
      <alignment horizontal="center" vertical="center" wrapText="1"/>
    </xf>
    <xf numFmtId="0" fontId="47" fillId="0" borderId="31" xfId="0" applyFont="1" applyFill="1" applyBorder="1" applyAlignment="1">
      <alignment horizontal="center" vertical="center" wrapText="1"/>
    </xf>
    <xf numFmtId="0" fontId="51" fillId="0" borderId="46" xfId="0" applyFont="1" applyBorder="1" applyAlignment="1">
      <alignment horizontal="center" vertical="center" wrapText="1"/>
    </xf>
    <xf numFmtId="0" fontId="43" fillId="0" borderId="14" xfId="59" applyFont="1" applyBorder="1" applyAlignment="1">
      <alignment horizontal="left"/>
    </xf>
    <xf numFmtId="9" fontId="51" fillId="0" borderId="14" xfId="121" applyNumberFormat="1" applyFont="1" applyBorder="1" applyAlignment="1">
      <alignment horizontal="center" vertical="center"/>
    </xf>
    <xf numFmtId="9" fontId="51" fillId="0" borderId="15" xfId="121" applyNumberFormat="1" applyFont="1" applyBorder="1" applyAlignment="1">
      <alignment horizontal="center" vertical="center"/>
    </xf>
    <xf numFmtId="0" fontId="43" fillId="0" borderId="19" xfId="59" applyFont="1" applyBorder="1"/>
    <xf numFmtId="0" fontId="45" fillId="0" borderId="33" xfId="59" applyFont="1" applyBorder="1" applyAlignment="1">
      <alignment horizontal="left"/>
    </xf>
    <xf numFmtId="0" fontId="45" fillId="0" borderId="34" xfId="59" applyFont="1" applyBorder="1" applyAlignment="1">
      <alignment horizontal="left"/>
    </xf>
    <xf numFmtId="0" fontId="45" fillId="0" borderId="35" xfId="59" applyFont="1" applyBorder="1" applyAlignment="1">
      <alignment horizontal="left"/>
    </xf>
    <xf numFmtId="0" fontId="0" fillId="24" borderId="0" xfId="0" applyFill="1"/>
    <xf numFmtId="0" fontId="47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 wrapText="1"/>
    </xf>
    <xf numFmtId="0" fontId="45" fillId="0" borderId="33" xfId="59" applyFont="1" applyBorder="1" applyAlignment="1">
      <alignment horizontal="left"/>
    </xf>
    <xf numFmtId="0" fontId="45" fillId="0" borderId="34" xfId="59" applyFont="1" applyBorder="1" applyAlignment="1">
      <alignment horizontal="left"/>
    </xf>
    <xf numFmtId="0" fontId="45" fillId="0" borderId="35" xfId="59" applyFont="1" applyBorder="1" applyAlignment="1">
      <alignment horizontal="left"/>
    </xf>
    <xf numFmtId="0" fontId="41" fillId="0" borderId="0" xfId="0" applyFont="1" applyBorder="1" applyAlignment="1">
      <alignment horizontal="center" vertical="center"/>
    </xf>
    <xf numFmtId="0" fontId="50" fillId="0" borderId="22" xfId="0" applyFont="1" applyBorder="1" applyAlignment="1">
      <alignment vertical="center"/>
    </xf>
    <xf numFmtId="0" fontId="51" fillId="0" borderId="16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10" fontId="0" fillId="0" borderId="0" xfId="0" applyNumberFormat="1"/>
    <xf numFmtId="9" fontId="0" fillId="0" borderId="0" xfId="0" applyNumberFormat="1"/>
    <xf numFmtId="172" fontId="0" fillId="0" borderId="0" xfId="0" applyNumberFormat="1"/>
    <xf numFmtId="9" fontId="0" fillId="0" borderId="0" xfId="121" applyFont="1"/>
    <xf numFmtId="9" fontId="0" fillId="0" borderId="0" xfId="0" applyNumberFormat="1" applyBorder="1" applyAlignment="1">
      <alignment horizontal="center"/>
    </xf>
    <xf numFmtId="0" fontId="0" fillId="25" borderId="0" xfId="0" applyFill="1"/>
    <xf numFmtId="0" fontId="0" fillId="0" borderId="0" xfId="0" applyFill="1" applyBorder="1"/>
    <xf numFmtId="9" fontId="43" fillId="0" borderId="40" xfId="9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5" fillId="0" borderId="0" xfId="122" applyFont="1" applyAlignment="1" applyProtection="1">
      <alignment horizontal="left" vertical="center"/>
    </xf>
    <xf numFmtId="0" fontId="54" fillId="0" borderId="0" xfId="122" applyAlignment="1" applyProtection="1">
      <alignment horizontal="left" vertical="center"/>
    </xf>
    <xf numFmtId="0" fontId="41" fillId="0" borderId="0" xfId="0" applyFont="1" applyAlignment="1"/>
    <xf numFmtId="0" fontId="0" fillId="0" borderId="0" xfId="0" applyAlignment="1">
      <alignment vertical="center" wrapText="1"/>
    </xf>
    <xf numFmtId="0" fontId="41" fillId="0" borderId="0" xfId="0" applyFont="1" applyBorder="1" applyAlignment="1">
      <alignment horizontal="center" vertical="center" wrapText="1"/>
    </xf>
    <xf numFmtId="0" fontId="0" fillId="22" borderId="0" xfId="0" applyFill="1" applyAlignment="1">
      <alignment wrapText="1"/>
    </xf>
    <xf numFmtId="0" fontId="51" fillId="0" borderId="47" xfId="0" applyFont="1" applyBorder="1" applyAlignment="1">
      <alignment horizontal="center" vertical="center" wrapText="1"/>
    </xf>
    <xf numFmtId="9" fontId="51" fillId="0" borderId="13" xfId="121" applyNumberFormat="1" applyFont="1" applyBorder="1" applyAlignment="1">
      <alignment horizontal="center" vertical="center"/>
    </xf>
    <xf numFmtId="9" fontId="51" fillId="0" borderId="16" xfId="121" applyNumberFormat="1" applyFont="1" applyBorder="1" applyAlignment="1">
      <alignment horizontal="center" vertical="center"/>
    </xf>
    <xf numFmtId="9" fontId="51" fillId="0" borderId="18" xfId="121" applyNumberFormat="1" applyFont="1" applyBorder="1" applyAlignment="1">
      <alignment horizontal="center" vertical="center"/>
    </xf>
    <xf numFmtId="0" fontId="0" fillId="0" borderId="0" xfId="0" applyFill="1" applyAlignment="1">
      <alignment wrapText="1"/>
    </xf>
    <xf numFmtId="166" fontId="43" fillId="0" borderId="29" xfId="119" applyNumberFormat="1" applyFont="1" applyBorder="1" applyAlignment="1">
      <alignment horizontal="center" vertical="center"/>
    </xf>
    <xf numFmtId="166" fontId="43" fillId="0" borderId="36" xfId="119" applyNumberFormat="1" applyFont="1" applyBorder="1" applyAlignment="1">
      <alignment horizontal="center" vertical="center"/>
    </xf>
    <xf numFmtId="0" fontId="50" fillId="0" borderId="0" xfId="0" applyFont="1" applyBorder="1" applyAlignment="1">
      <alignment vertical="center" wrapText="1"/>
    </xf>
    <xf numFmtId="0" fontId="52" fillId="0" borderId="0" xfId="0" applyFont="1" applyFill="1"/>
    <xf numFmtId="0" fontId="0" fillId="26" borderId="0" xfId="0" applyFill="1"/>
    <xf numFmtId="0" fontId="0" fillId="0" borderId="0" xfId="0"/>
    <xf numFmtId="0" fontId="50" fillId="0" borderId="13" xfId="0" applyFont="1" applyBorder="1" applyAlignment="1">
      <alignment horizontal="center" vertical="center"/>
    </xf>
    <xf numFmtId="9" fontId="51" fillId="0" borderId="17" xfId="0" applyNumberFormat="1" applyFont="1" applyBorder="1" applyAlignment="1">
      <alignment horizontal="center" vertical="center"/>
    </xf>
    <xf numFmtId="0" fontId="51" fillId="0" borderId="43" xfId="0" applyFont="1" applyBorder="1" applyAlignment="1">
      <alignment horizontal="center" vertical="center" wrapText="1"/>
    </xf>
    <xf numFmtId="0" fontId="56" fillId="0" borderId="44" xfId="0" applyFont="1" applyBorder="1" applyAlignment="1">
      <alignment horizontal="center" vertical="center" wrapText="1"/>
    </xf>
    <xf numFmtId="0" fontId="56" fillId="0" borderId="44" xfId="0" applyFont="1" applyFill="1" applyBorder="1" applyAlignment="1">
      <alignment horizontal="center" vertical="center" wrapText="1"/>
    </xf>
    <xf numFmtId="0" fontId="57" fillId="0" borderId="48" xfId="0" applyFont="1" applyBorder="1" applyAlignment="1">
      <alignment horizontal="center" vertical="center" wrapText="1"/>
    </xf>
    <xf numFmtId="0" fontId="47" fillId="0" borderId="49" xfId="0" applyFont="1" applyFill="1" applyBorder="1" applyAlignment="1">
      <alignment horizontal="center" vertical="center" wrapText="1"/>
    </xf>
    <xf numFmtId="9" fontId="51" fillId="0" borderId="15" xfId="0" applyNumberFormat="1" applyFont="1" applyBorder="1" applyAlignment="1">
      <alignment horizontal="center" vertical="center"/>
    </xf>
    <xf numFmtId="9" fontId="51" fillId="0" borderId="20" xfId="0" applyNumberFormat="1" applyFont="1" applyBorder="1" applyAlignment="1">
      <alignment horizontal="center" vertical="center"/>
    </xf>
    <xf numFmtId="9" fontId="50" fillId="0" borderId="22" xfId="121" applyNumberFormat="1" applyFont="1" applyBorder="1" applyAlignment="1">
      <alignment horizontal="center" vertical="center"/>
    </xf>
    <xf numFmtId="9" fontId="50" fillId="0" borderId="23" xfId="121" applyNumberFormat="1" applyFont="1" applyBorder="1" applyAlignment="1">
      <alignment horizontal="center" vertical="center"/>
    </xf>
    <xf numFmtId="9" fontId="50" fillId="0" borderId="21" xfId="121" applyNumberFormat="1" applyFont="1" applyBorder="1" applyAlignment="1">
      <alignment horizontal="center" vertical="center"/>
    </xf>
    <xf numFmtId="0" fontId="47" fillId="0" borderId="50" xfId="0" applyFont="1" applyBorder="1" applyAlignment="1">
      <alignment horizontal="center" vertical="center" wrapText="1"/>
    </xf>
    <xf numFmtId="0" fontId="47" fillId="0" borderId="50" xfId="0" applyFont="1" applyFill="1" applyBorder="1" applyAlignment="1">
      <alignment horizontal="center" vertical="center" wrapText="1"/>
    </xf>
    <xf numFmtId="0" fontId="51" fillId="0" borderId="51" xfId="0" applyFont="1" applyBorder="1" applyAlignment="1">
      <alignment horizontal="center" vertical="center" wrapText="1"/>
    </xf>
    <xf numFmtId="0" fontId="51" fillId="0" borderId="52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43" fillId="0" borderId="21" xfId="59" applyFont="1" applyBorder="1" applyAlignment="1">
      <alignment horizontal="left" vertical="center"/>
    </xf>
    <xf numFmtId="0" fontId="43" fillId="0" borderId="22" xfId="59" applyFont="1" applyBorder="1" applyAlignment="1">
      <alignment horizontal="left" vertical="center"/>
    </xf>
    <xf numFmtId="0" fontId="43" fillId="0" borderId="22" xfId="59" applyFont="1" applyBorder="1" applyAlignment="1">
      <alignment vertical="center"/>
    </xf>
    <xf numFmtId="0" fontId="43" fillId="0" borderId="23" xfId="59" applyFont="1" applyBorder="1" applyAlignment="1">
      <alignment vertical="center"/>
    </xf>
    <xf numFmtId="176" fontId="43" fillId="0" borderId="0" xfId="120" applyNumberFormat="1" applyFont="1" applyBorder="1" applyAlignment="1">
      <alignment horizontal="center" vertical="center"/>
    </xf>
    <xf numFmtId="176" fontId="43" fillId="0" borderId="0" xfId="120" applyNumberFormat="1" applyFont="1" applyBorder="1" applyAlignment="1">
      <alignment horizontal="center"/>
    </xf>
    <xf numFmtId="176" fontId="43" fillId="0" borderId="40" xfId="120" applyNumberFormat="1" applyFont="1" applyBorder="1" applyAlignment="1">
      <alignment horizontal="center"/>
    </xf>
    <xf numFmtId="173" fontId="43" fillId="0" borderId="0" xfId="120" applyNumberFormat="1" applyFont="1" applyBorder="1" applyAlignment="1">
      <alignment horizontal="center"/>
    </xf>
    <xf numFmtId="173" fontId="43" fillId="0" borderId="40" xfId="120" applyNumberFormat="1" applyFont="1" applyBorder="1" applyAlignment="1">
      <alignment horizontal="center"/>
    </xf>
    <xf numFmtId="1" fontId="43" fillId="0" borderId="0" xfId="59" applyNumberFormat="1" applyFont="1" applyBorder="1" applyAlignment="1">
      <alignment horizontal="center" vertical="center"/>
    </xf>
    <xf numFmtId="0" fontId="44" fillId="0" borderId="28" xfId="59" applyFont="1" applyBorder="1" applyAlignment="1">
      <alignment horizontal="center" vertical="center" wrapText="1"/>
    </xf>
    <xf numFmtId="0" fontId="44" fillId="0" borderId="29" xfId="59" applyFont="1" applyBorder="1" applyAlignment="1">
      <alignment horizontal="center" vertical="center"/>
    </xf>
    <xf numFmtId="0" fontId="44" fillId="0" borderId="30" xfId="59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1" fontId="50" fillId="0" borderId="22" xfId="121" applyNumberFormat="1" applyFont="1" applyBorder="1" applyAlignment="1">
      <alignment horizontal="center" vertical="center"/>
    </xf>
    <xf numFmtId="1" fontId="50" fillId="0" borderId="23" xfId="121" applyNumberFormat="1" applyFont="1" applyBorder="1" applyAlignment="1">
      <alignment horizontal="center" vertical="center"/>
    </xf>
    <xf numFmtId="1" fontId="50" fillId="0" borderId="21" xfId="121" applyNumberFormat="1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 wrapText="1"/>
    </xf>
    <xf numFmtId="0" fontId="50" fillId="0" borderId="23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1" fontId="50" fillId="0" borderId="13" xfId="121" applyNumberFormat="1" applyFont="1" applyBorder="1" applyAlignment="1">
      <alignment horizontal="center" vertical="center"/>
    </xf>
    <xf numFmtId="1" fontId="50" fillId="0" borderId="16" xfId="121" applyNumberFormat="1" applyFont="1" applyBorder="1" applyAlignment="1">
      <alignment horizontal="center" vertical="center"/>
    </xf>
    <xf numFmtId="1" fontId="50" fillId="0" borderId="18" xfId="121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50" fillId="0" borderId="26" xfId="0" applyFont="1" applyBorder="1" applyAlignment="1">
      <alignment horizontal="center" vertical="center" wrapText="1"/>
    </xf>
    <xf numFmtId="0" fontId="50" fillId="0" borderId="27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20" xfId="0" applyFont="1" applyBorder="1" applyAlignment="1">
      <alignment horizontal="center" vertical="center" wrapText="1"/>
    </xf>
  </cellXfs>
  <cellStyles count="12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Bad" xfId="21"/>
    <cellStyle name="Bon" xfId="22"/>
    <cellStyle name="caché" xfId="23"/>
    <cellStyle name="Calculation" xfId="24"/>
    <cellStyle name="Check Cell" xfId="25"/>
    <cellStyle name="Comma 2" xfId="26"/>
    <cellStyle name="Comma 3" xfId="27"/>
    <cellStyle name="Comma 3 2" xfId="28"/>
    <cellStyle name="Comma(0)" xfId="29"/>
    <cellStyle name="Comma(3)" xfId="30"/>
    <cellStyle name="Comma[0]" xfId="31"/>
    <cellStyle name="Comma[1]" xfId="32"/>
    <cellStyle name="Comma[2]__" xfId="33"/>
    <cellStyle name="Comma[3]" xfId="34"/>
    <cellStyle name="Comma0" xfId="35"/>
    <cellStyle name="Currency0" xfId="36"/>
    <cellStyle name="Date" xfId="37"/>
    <cellStyle name="Dezimal_03-09-03" xfId="38"/>
    <cellStyle name="En-tête 1" xfId="39"/>
    <cellStyle name="En-tête 2" xfId="40"/>
    <cellStyle name="Explanatory Text" xfId="41"/>
    <cellStyle name="Financier0" xfId="42"/>
    <cellStyle name="Fixed" xfId="43"/>
    <cellStyle name="Good" xfId="44"/>
    <cellStyle name="Heading 1" xfId="45"/>
    <cellStyle name="Heading 2" xfId="46"/>
    <cellStyle name="Heading 3" xfId="47"/>
    <cellStyle name="Heading 4" xfId="48"/>
    <cellStyle name="Input" xfId="49"/>
    <cellStyle name="Lien hypertexte" xfId="122" builtinId="8"/>
    <cellStyle name="Lien hypertexte 2" xfId="50"/>
    <cellStyle name="Linked Cell" xfId="51"/>
    <cellStyle name="Milliers" xfId="120" builtinId="3"/>
    <cellStyle name="Milliers 2" xfId="52"/>
    <cellStyle name="Milliers 3" xfId="119"/>
    <cellStyle name="Monétaire0" xfId="53"/>
    <cellStyle name="Motif" xfId="54"/>
    <cellStyle name="Neutral" xfId="55"/>
    <cellStyle name="Normaali_Eduskuntavaalit" xfId="56"/>
    <cellStyle name="Normal" xfId="0" builtinId="0"/>
    <cellStyle name="Normal 10" xfId="57"/>
    <cellStyle name="Normal 11" xfId="58"/>
    <cellStyle name="Normal 12" xfId="59"/>
    <cellStyle name="Normal 12 2" xfId="2"/>
    <cellStyle name="Normal 13" xfId="118"/>
    <cellStyle name="Normal 2" xfId="60"/>
    <cellStyle name="Normal 2 2" xfId="61"/>
    <cellStyle name="Normal 2 2 2" xfId="62"/>
    <cellStyle name="Normal 2 3" xfId="1"/>
    <cellStyle name="Normal 2 4" xfId="63"/>
    <cellStyle name="Normal 2 4 2" xfId="64"/>
    <cellStyle name="Normal 2_AccumulationEquation" xfId="65"/>
    <cellStyle name="Normal 3" xfId="66"/>
    <cellStyle name="Normal 3 2" xfId="67"/>
    <cellStyle name="Normal 3 3" xfId="68"/>
    <cellStyle name="Normal 4" xfId="69"/>
    <cellStyle name="Normal 4 2" xfId="70"/>
    <cellStyle name="Normal 4 3" xfId="71"/>
    <cellStyle name="Normal 5" xfId="72"/>
    <cellStyle name="Normal 6" xfId="73"/>
    <cellStyle name="Normal 7" xfId="74"/>
    <cellStyle name="Normal 8" xfId="75"/>
    <cellStyle name="Normal 9" xfId="76"/>
    <cellStyle name="Normal GHG whole table" xfId="77"/>
    <cellStyle name="Normal-blank" xfId="78"/>
    <cellStyle name="Normal-bottom" xfId="79"/>
    <cellStyle name="Normal-center" xfId="80"/>
    <cellStyle name="Normal-droit" xfId="81"/>
    <cellStyle name="normální_Nove vystupy_DOPOCTENE" xfId="82"/>
    <cellStyle name="Normal-top" xfId="83"/>
    <cellStyle name="Note" xfId="84"/>
    <cellStyle name="Output" xfId="85"/>
    <cellStyle name="Percent 2" xfId="86"/>
    <cellStyle name="Percent 2 2" xfId="87"/>
    <cellStyle name="Percent 3" xfId="88"/>
    <cellStyle name="Percent 4" xfId="89"/>
    <cellStyle name="Pilkku_Esimerkkejä kaavioista.xls Kaavio 1" xfId="90"/>
    <cellStyle name="Pourcentage" xfId="121" builtinId="5"/>
    <cellStyle name="Pourcentage 10" xfId="91"/>
    <cellStyle name="Pourcentage 2" xfId="92"/>
    <cellStyle name="Pourcentage 2 2" xfId="93"/>
    <cellStyle name="Pourcentage 3" xfId="94"/>
    <cellStyle name="Pourcentage 3 2" xfId="95"/>
    <cellStyle name="Pourcentage 4" xfId="96"/>
    <cellStyle name="Pourcentage 5" xfId="97"/>
    <cellStyle name="Pourcentage 5 2" xfId="98"/>
    <cellStyle name="Pourcentage 6" xfId="99"/>
    <cellStyle name="Pourcentage 6 2" xfId="100"/>
    <cellStyle name="Pourcentage 7" xfId="101"/>
    <cellStyle name="Pourcentage 8" xfId="102"/>
    <cellStyle name="Pourcentage 9" xfId="103"/>
    <cellStyle name="Standard 11" xfId="104"/>
    <cellStyle name="Standard_2 + 3" xfId="105"/>
    <cellStyle name="Style 24" xfId="106"/>
    <cellStyle name="Style 25" xfId="107"/>
    <cellStyle name="style_col_headings" xfId="108"/>
    <cellStyle name="TEXT" xfId="109"/>
    <cellStyle name="Title" xfId="110"/>
    <cellStyle name="Titre 1" xfId="111"/>
    <cellStyle name="Titre 2" xfId="112"/>
    <cellStyle name="Titre 3" xfId="113"/>
    <cellStyle name="Titre 4" xfId="114"/>
    <cellStyle name="Virgule fixe" xfId="115"/>
    <cellStyle name="Warning Text" xfId="116"/>
    <cellStyle name="Wrapped" xfId="1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chartsheet" Target="chartsheets/sheet2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 Figure F1.</a:t>
            </a:r>
            <a:r>
              <a:rPr lang="fr-FR" sz="1400" baseline="0"/>
              <a:t> </a:t>
            </a:r>
            <a:r>
              <a:rPr lang="fr-FR" sz="1400" b="1" i="0" baseline="0">
                <a:effectLst/>
              </a:rPr>
              <a:t>Reconciliation of wealth surveys: Top 10% wealth share</a:t>
            </a:r>
            <a:endParaRPr lang="fr-FR" sz="1400">
              <a:effectLst/>
            </a:endParaRPr>
          </a:p>
        </c:rich>
      </c:tx>
      <c:layout>
        <c:manualLayout>
          <c:xMode val="edge"/>
          <c:yMode val="edge"/>
          <c:x val="0.18923159170098622"/>
          <c:y val="8.532240679946354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Capitalization method</c:v>
          </c:tx>
          <c:marker>
            <c:symbol val="square"/>
            <c:size val="5"/>
          </c:marker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DataSeries!$CZ$8:$CZ$28</c:f>
              <c:numCache>
                <c:formatCode>0%</c:formatCode>
                <c:ptCount val="21"/>
                <c:pt idx="0">
                  <c:v>0.50271689891815186</c:v>
                </c:pt>
                <c:pt idx="1">
                  <c:v>0.5065423846244812</c:v>
                </c:pt>
                <c:pt idx="2">
                  <c:v>0.51005303859710693</c:v>
                </c:pt>
                <c:pt idx="3">
                  <c:v>0.51213240623474121</c:v>
                </c:pt>
                <c:pt idx="4">
                  <c:v>0.5119936466217041</c:v>
                </c:pt>
                <c:pt idx="5">
                  <c:v>0.51116663217544556</c:v>
                </c:pt>
                <c:pt idx="6">
                  <c:v>0.5400693416595459</c:v>
                </c:pt>
                <c:pt idx="7">
                  <c:v>0.55238485336303711</c:v>
                </c:pt>
                <c:pt idx="8">
                  <c:v>0.56328427791595459</c:v>
                </c:pt>
                <c:pt idx="9">
                  <c:v>0.56875842809677124</c:v>
                </c:pt>
                <c:pt idx="10">
                  <c:v>0.57056242227554321</c:v>
                </c:pt>
                <c:pt idx="11">
                  <c:v>0.56108248233795166</c:v>
                </c:pt>
                <c:pt idx="12">
                  <c:v>0.54605686664581299</c:v>
                </c:pt>
                <c:pt idx="13">
                  <c:v>0.53840875625610352</c:v>
                </c:pt>
                <c:pt idx="14">
                  <c:v>0.52969914674758911</c:v>
                </c:pt>
                <c:pt idx="15">
                  <c:v>0.52372837066650391</c:v>
                </c:pt>
                <c:pt idx="16">
                  <c:v>0.52814656496047974</c:v>
                </c:pt>
                <c:pt idx="17">
                  <c:v>0.53588831424713135</c:v>
                </c:pt>
                <c:pt idx="18">
                  <c:v>0.53203445672988892</c:v>
                </c:pt>
                <c:pt idx="19">
                  <c:v>0.54052591323852539</c:v>
                </c:pt>
                <c:pt idx="20">
                  <c:v>0.55913633108139038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8E-43C7-A65B-3E2622A784A9}"/>
            </c:ext>
          </c:extLst>
        </c:ser>
        <c:ser>
          <c:idx val="0"/>
          <c:order val="1"/>
          <c:tx>
            <c:v>Wealth surveys: no adjustment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DataSeries!$DA$8:$DA$28</c:f>
              <c:numCache>
                <c:formatCode>General</c:formatCode>
                <c:ptCount val="21"/>
                <c:pt idx="2" formatCode="0%">
                  <c:v>0.47531265020370483</c:v>
                </c:pt>
                <c:pt idx="8" formatCode="0%">
                  <c:v>0.50033128261566162</c:v>
                </c:pt>
                <c:pt idx="14" formatCode="0%">
                  <c:v>0.49173349142074585</c:v>
                </c:pt>
                <c:pt idx="20" formatCode="0%">
                  <c:v>0.50399553775787354</c:v>
                </c:pt>
              </c:numCache>
            </c:numRef>
          </c:val>
          <c:smooth val="0"/>
        </c:ser>
        <c:ser>
          <c:idx val="2"/>
          <c:order val="2"/>
          <c:tx>
            <c:v>Wealth surveys: uniform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DataSeries!$DB$8:$DB$28</c:f>
              <c:numCache>
                <c:formatCode>General</c:formatCode>
                <c:ptCount val="21"/>
                <c:pt idx="2" formatCode="0%">
                  <c:v>0.52383565902709961</c:v>
                </c:pt>
                <c:pt idx="8" formatCode="0%">
                  <c:v>0.56232267618179321</c:v>
                </c:pt>
                <c:pt idx="14" formatCode="0%">
                  <c:v>0.5323479175567627</c:v>
                </c:pt>
                <c:pt idx="20" formatCode="0%">
                  <c:v>0.54304033517837524</c:v>
                </c:pt>
              </c:numCache>
            </c:numRef>
          </c:val>
          <c:smooth val="0"/>
        </c:ser>
        <c:ser>
          <c:idx val="3"/>
          <c:order val="3"/>
          <c:tx>
            <c:v>Wealth surveys: differential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DataSeries!$DC$8:$DC$28</c:f>
              <c:numCache>
                <c:formatCode>General</c:formatCode>
                <c:ptCount val="21"/>
                <c:pt idx="2" formatCode="0%">
                  <c:v>0.5213930606842041</c:v>
                </c:pt>
                <c:pt idx="8" formatCode="0%">
                  <c:v>0.60191363096237183</c:v>
                </c:pt>
                <c:pt idx="14" formatCode="0%">
                  <c:v>0.5794714093208313</c:v>
                </c:pt>
                <c:pt idx="20" formatCode="0%">
                  <c:v>0.56941896677017212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26624"/>
        <c:axId val="81628160"/>
      </c:lineChart>
      <c:catAx>
        <c:axId val="81626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62816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81628160"/>
        <c:scaling>
          <c:orientation val="minMax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62662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1942445270083307"/>
          <c:y val="0.6501708916479485"/>
          <c:w val="0.48929450860607626"/>
          <c:h val="0.225431507581928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 Figure F2.</a:t>
            </a:r>
            <a:r>
              <a:rPr lang="fr-FR" sz="1400" baseline="0"/>
              <a:t> </a:t>
            </a:r>
            <a:r>
              <a:rPr lang="fr-FR" sz="1400" b="1" i="0" baseline="0">
                <a:effectLst/>
              </a:rPr>
              <a:t>Reconciliation of wealth surveys: Top 1% wealth share</a:t>
            </a:r>
            <a:endParaRPr lang="fr-FR" sz="1400">
              <a:effectLst/>
            </a:endParaRPr>
          </a:p>
        </c:rich>
      </c:tx>
      <c:layout>
        <c:manualLayout>
          <c:xMode val="edge"/>
          <c:yMode val="edge"/>
          <c:x val="0.18923159170098622"/>
          <c:y val="8.532240679946354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Capitalization method</c:v>
          </c:tx>
          <c:marker>
            <c:symbol val="square"/>
            <c:size val="5"/>
          </c:marker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DataSeries!$DD$8:$DD$28</c:f>
              <c:numCache>
                <c:formatCode>0%</c:formatCode>
                <c:ptCount val="21"/>
                <c:pt idx="0">
                  <c:v>0.17182576656341553</c:v>
                </c:pt>
                <c:pt idx="1">
                  <c:v>0.18091574311256409</c:v>
                </c:pt>
                <c:pt idx="2">
                  <c:v>0.17498084902763367</c:v>
                </c:pt>
                <c:pt idx="3">
                  <c:v>0.18789564073085785</c:v>
                </c:pt>
                <c:pt idx="4">
                  <c:v>0.19323830306529999</c:v>
                </c:pt>
                <c:pt idx="5">
                  <c:v>0.1964225172996521</c:v>
                </c:pt>
                <c:pt idx="6">
                  <c:v>0.23320880532264709</c:v>
                </c:pt>
                <c:pt idx="7">
                  <c:v>0.25308188796043396</c:v>
                </c:pt>
                <c:pt idx="8">
                  <c:v>0.26698580384254456</c:v>
                </c:pt>
                <c:pt idx="9">
                  <c:v>0.27835509181022644</c:v>
                </c:pt>
                <c:pt idx="10">
                  <c:v>0.28112286329269409</c:v>
                </c:pt>
                <c:pt idx="11">
                  <c:v>0.27050095796585083</c:v>
                </c:pt>
                <c:pt idx="12">
                  <c:v>0.25402337312698364</c:v>
                </c:pt>
                <c:pt idx="13">
                  <c:v>0.24618318676948547</c:v>
                </c:pt>
                <c:pt idx="14">
                  <c:v>0.237641841173172</c:v>
                </c:pt>
                <c:pt idx="15">
                  <c:v>0.22511062026023865</c:v>
                </c:pt>
                <c:pt idx="16">
                  <c:v>0.2213207334280014</c:v>
                </c:pt>
                <c:pt idx="17">
                  <c:v>0.223748579621315</c:v>
                </c:pt>
                <c:pt idx="18">
                  <c:v>0.215929314494133</c:v>
                </c:pt>
                <c:pt idx="19">
                  <c:v>0.21701070666313171</c:v>
                </c:pt>
                <c:pt idx="20">
                  <c:v>0.23506593704223633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8E-43C7-A65B-3E2622A784A9}"/>
            </c:ext>
          </c:extLst>
        </c:ser>
        <c:ser>
          <c:idx val="0"/>
          <c:order val="1"/>
          <c:tx>
            <c:v>Wealth surveys: no adjustment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DataSeries!$DE$8:$DE$28</c:f>
              <c:numCache>
                <c:formatCode>General</c:formatCode>
                <c:ptCount val="21"/>
                <c:pt idx="2" formatCode="0%">
                  <c:v>0.13978004455566406</c:v>
                </c:pt>
                <c:pt idx="8" formatCode="0%">
                  <c:v>0.15769539773464203</c:v>
                </c:pt>
                <c:pt idx="14" formatCode="0%">
                  <c:v>0.13904184103012085</c:v>
                </c:pt>
                <c:pt idx="20" formatCode="0%">
                  <c:v>0.18530413508415222</c:v>
                </c:pt>
              </c:numCache>
            </c:numRef>
          </c:val>
          <c:smooth val="0"/>
        </c:ser>
        <c:ser>
          <c:idx val="2"/>
          <c:order val="2"/>
          <c:tx>
            <c:v>Wealth surveys: uniform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DataSeries!$DF$8:$DF$28</c:f>
              <c:numCache>
                <c:formatCode>General</c:formatCode>
                <c:ptCount val="21"/>
                <c:pt idx="2" formatCode="0%">
                  <c:v>0.1646467000246048</c:v>
                </c:pt>
                <c:pt idx="8" formatCode="0%">
                  <c:v>0.21076309680938721</c:v>
                </c:pt>
                <c:pt idx="14" formatCode="0%">
                  <c:v>0.1644294410943985</c:v>
                </c:pt>
                <c:pt idx="20" formatCode="0%">
                  <c:v>0.2126678079366684</c:v>
                </c:pt>
              </c:numCache>
            </c:numRef>
          </c:val>
          <c:smooth val="0"/>
        </c:ser>
        <c:ser>
          <c:idx val="3"/>
          <c:order val="3"/>
          <c:tx>
            <c:v>Wealth surveys: differential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DataSeries!$DG$8:$DG$28</c:f>
              <c:numCache>
                <c:formatCode>General</c:formatCode>
                <c:ptCount val="21"/>
                <c:pt idx="2" formatCode="0%">
                  <c:v>0.15392714738845825</c:v>
                </c:pt>
                <c:pt idx="8" formatCode="0%">
                  <c:v>0.28086906671524048</c:v>
                </c:pt>
                <c:pt idx="14" formatCode="0%">
                  <c:v>0.23448967933654785</c:v>
                </c:pt>
                <c:pt idx="20" formatCode="0%">
                  <c:v>0.25013324618339539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722752"/>
        <c:axId val="81732736"/>
      </c:lineChart>
      <c:catAx>
        <c:axId val="81722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73273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8173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72275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1260084301130731"/>
          <c:y val="0.6397215708538001"/>
          <c:w val="0.48929450860607626"/>
          <c:h val="0.225431507581928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ropbox\WIDFrance\Papers\GGP2016DINA\GGP2016DINAAppendixA\GGP2016DINAAppendix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ropbox\WIDFrance\Papers\GGP2016Wealth\GGP2016WealthAppendixB\GGP2016WealthAppendix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0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20"/>
      <sheetName val="A21"/>
      <sheetName val="A22"/>
      <sheetName val="A23a"/>
      <sheetName val="A24a"/>
      <sheetName val="A25a"/>
      <sheetName val="A23b"/>
      <sheetName val="A24b"/>
      <sheetName val="A25b"/>
      <sheetName val="A23c"/>
      <sheetName val="A24c"/>
      <sheetName val="A25c"/>
      <sheetName val="A26"/>
      <sheetName val="A27"/>
      <sheetName val="A28a"/>
      <sheetName val="A28b"/>
      <sheetName val="A29a"/>
      <sheetName val="A29b"/>
      <sheetName val="A30a"/>
      <sheetName val="A30b"/>
      <sheetName val="FA1"/>
      <sheetName val="FA2"/>
      <sheetName val="Dataincome"/>
      <sheetName val="RawdataIncome1896"/>
      <sheetName val="RawdataIncome2009"/>
      <sheetName val="RawdataIncome2012"/>
      <sheetName val="RawdataIncome2013"/>
      <sheetName val="Rawdataincome2015"/>
      <sheetName val="Dataincomeold"/>
      <sheetName val="Datawealth"/>
      <sheetName val="RawDatawealth18701969"/>
      <sheetName val="RawDatawealth2009"/>
      <sheetName val="RawDatawealth2012"/>
      <sheetName val="RawDatawealth2015"/>
      <sheetName val="Rawdatawealthall"/>
      <sheetName val="Datawealth_old"/>
      <sheetName val="Datainvestment"/>
      <sheetName val="RawDatainvestment"/>
      <sheetName val="Datawealthcapgain"/>
      <sheetName val="statarevtrav"/>
      <sheetName val="statacapital"/>
      <sheetName val="A0bistemp"/>
      <sheetName val="A0temp"/>
      <sheetName val="Chart3"/>
      <sheetName val="Chart4"/>
      <sheetName val="A28"/>
      <sheetName val="A29"/>
      <sheetName val="A30"/>
      <sheetName val="GGP2016DINAAppendixA"/>
    </sheetNames>
    <sheetDataSet>
      <sheetData sheetId="0"/>
      <sheetData sheetId="1">
        <row r="18">
          <cell r="H18">
            <v>382.46875326352739</v>
          </cell>
        </row>
        <row r="125">
          <cell r="P125">
            <v>35172.802321980431</v>
          </cell>
        </row>
        <row r="126">
          <cell r="P126">
            <v>35674.949009174852</v>
          </cell>
        </row>
        <row r="127">
          <cell r="P127">
            <v>36101.23506798366</v>
          </cell>
        </row>
        <row r="128">
          <cell r="P128">
            <v>36515.054341009061</v>
          </cell>
        </row>
        <row r="129">
          <cell r="P129">
            <v>36914.520383885014</v>
          </cell>
        </row>
        <row r="130">
          <cell r="P130">
            <v>37281.95811993815</v>
          </cell>
        </row>
        <row r="131">
          <cell r="P131">
            <v>37591.040685146763</v>
          </cell>
        </row>
        <row r="132">
          <cell r="P132">
            <v>37951.744025887907</v>
          </cell>
        </row>
        <row r="133">
          <cell r="P133">
            <v>38330.742957349496</v>
          </cell>
        </row>
        <row r="134">
          <cell r="P134">
            <v>38676.539651727275</v>
          </cell>
        </row>
        <row r="135">
          <cell r="P135">
            <v>39055.460679992044</v>
          </cell>
        </row>
        <row r="136">
          <cell r="P136">
            <v>39427.998575676451</v>
          </cell>
        </row>
        <row r="137">
          <cell r="P137">
            <v>39824.957304681273</v>
          </cell>
        </row>
        <row r="138">
          <cell r="P138">
            <v>40201.528915100338</v>
          </cell>
        </row>
        <row r="139">
          <cell r="P139">
            <v>40588.084517959345</v>
          </cell>
        </row>
        <row r="140">
          <cell r="P140">
            <v>40997.561476880335</v>
          </cell>
        </row>
        <row r="141">
          <cell r="P141">
            <v>41382.803317359823</v>
          </cell>
        </row>
        <row r="142">
          <cell r="P142">
            <v>41772.577383765565</v>
          </cell>
        </row>
        <row r="143">
          <cell r="P143">
            <v>42163.811574155035</v>
          </cell>
        </row>
        <row r="144">
          <cell r="P144">
            <v>42568.059056232785</v>
          </cell>
        </row>
        <row r="145">
          <cell r="P145">
            <v>42990.948743616711</v>
          </cell>
        </row>
        <row r="146">
          <cell r="P146">
            <v>43410.72022545887</v>
          </cell>
        </row>
        <row r="147">
          <cell r="P147">
            <v>43856.213309218911</v>
          </cell>
        </row>
        <row r="148">
          <cell r="P148">
            <v>44304.058292208181</v>
          </cell>
        </row>
        <row r="149">
          <cell r="P149">
            <v>44696.058078282556</v>
          </cell>
        </row>
        <row r="150">
          <cell r="P150">
            <v>45022.452177910127</v>
          </cell>
        </row>
        <row r="151">
          <cell r="P151">
            <v>45272.373937570985</v>
          </cell>
        </row>
        <row r="152">
          <cell r="P152">
            <v>45495.260816437665</v>
          </cell>
        </row>
        <row r="153">
          <cell r="P153">
            <v>45750.20329336205</v>
          </cell>
        </row>
        <row r="154">
          <cell r="P154">
            <v>45996.896069459421</v>
          </cell>
        </row>
        <row r="155">
          <cell r="P155">
            <v>46366.592618790615</v>
          </cell>
        </row>
        <row r="156">
          <cell r="P156">
            <v>46800.526664635872</v>
          </cell>
        </row>
        <row r="157">
          <cell r="P157">
            <v>47249.445572596655</v>
          </cell>
        </row>
        <row r="158">
          <cell r="P158">
            <v>47691.891200118727</v>
          </cell>
        </row>
        <row r="159">
          <cell r="P159">
            <v>48070.988375289766</v>
          </cell>
        </row>
        <row r="160">
          <cell r="P160">
            <v>48431.456658518204</v>
          </cell>
        </row>
        <row r="161">
          <cell r="P161">
            <v>48782.25635094678</v>
          </cell>
        </row>
        <row r="162">
          <cell r="P162">
            <v>49160.954937475188</v>
          </cell>
        </row>
        <row r="163">
          <cell r="P163">
            <v>49518.422839724008</v>
          </cell>
        </row>
        <row r="164">
          <cell r="P164">
            <v>49851.659722122189</v>
          </cell>
        </row>
        <row r="165">
          <cell r="P165">
            <v>50112.390025408175</v>
          </cell>
        </row>
        <row r="166">
          <cell r="P166">
            <v>50568.013463810537</v>
          </cell>
        </row>
        <row r="167">
          <cell r="P167">
            <v>50862.082122831751</v>
          </cell>
        </row>
        <row r="168">
          <cell r="P168">
            <v>51317.997637713925</v>
          </cell>
        </row>
        <row r="169">
          <cell r="P169">
            <v>51721.508732705377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82">
          <cell r="O82">
            <v>1.8776258432935029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29">
          <cell r="B29">
            <v>339.32102256702797</v>
          </cell>
          <cell r="C29">
            <v>98.001850731069254</v>
          </cell>
          <cell r="D29">
            <v>117.72113111072829</v>
          </cell>
          <cell r="E29">
            <v>19.719280379659033</v>
          </cell>
          <cell r="F29">
            <v>73.993942677061497</v>
          </cell>
          <cell r="G29">
            <v>24.007908054007771</v>
          </cell>
          <cell r="H29">
            <v>121.70005046062471</v>
          </cell>
          <cell r="M29">
            <v>26.335567727762644</v>
          </cell>
          <cell r="P29">
            <v>41.4451051170875</v>
          </cell>
          <cell r="Q29">
            <v>44.642854916878136</v>
          </cell>
          <cell r="R29">
            <v>7.1955936136057694</v>
          </cell>
        </row>
        <row r="30">
          <cell r="B30">
            <v>371.40391824464098</v>
          </cell>
          <cell r="C30">
            <v>110.76945592470238</v>
          </cell>
          <cell r="D30">
            <v>133.69778811720892</v>
          </cell>
          <cell r="E30">
            <v>22.928332192506524</v>
          </cell>
          <cell r="F30">
            <v>83.633816207751238</v>
          </cell>
          <cell r="G30">
            <v>27.135639716951143</v>
          </cell>
          <cell r="H30">
            <v>130.50398120608514</v>
          </cell>
          <cell r="M30">
            <v>24.071699821787099</v>
          </cell>
          <cell r="P30">
            <v>46.226202534458267</v>
          </cell>
          <cell r="Q30">
            <v>51.592709375926106</v>
          </cell>
          <cell r="R30">
            <v>8.2398693816820305</v>
          </cell>
        </row>
        <row r="31">
          <cell r="B31">
            <v>417.71030723050444</v>
          </cell>
          <cell r="C31">
            <v>124.23832659762759</v>
          </cell>
          <cell r="D31">
            <v>152.39566008137729</v>
          </cell>
          <cell r="E31">
            <v>28.157333483749696</v>
          </cell>
          <cell r="F31">
            <v>93.803163389081845</v>
          </cell>
          <cell r="G31">
            <v>30.435163208545738</v>
          </cell>
          <cell r="H31">
            <v>144.90279088415855</v>
          </cell>
          <cell r="M31">
            <v>26.602353507928111</v>
          </cell>
          <cell r="P31">
            <v>52.202503838781375</v>
          </cell>
          <cell r="Q31">
            <v>60.335360685874967</v>
          </cell>
          <cell r="R31">
            <v>9.4289717161338338</v>
          </cell>
        </row>
        <row r="32">
          <cell r="B32">
            <v>474.86344379280956</v>
          </cell>
          <cell r="C32">
            <v>143.31732110488952</v>
          </cell>
          <cell r="D32">
            <v>177.95373782122914</v>
          </cell>
          <cell r="E32">
            <v>34.636416716339639</v>
          </cell>
          <cell r="F32">
            <v>108.20829977553943</v>
          </cell>
          <cell r="G32">
            <v>35.109021329350085</v>
          </cell>
          <cell r="H32">
            <v>160.59741720874996</v>
          </cell>
          <cell r="M32">
            <v>32.502130475015896</v>
          </cell>
          <cell r="P32">
            <v>57.851775310762029</v>
          </cell>
          <cell r="Q32">
            <v>69.847143978154776</v>
          </cell>
          <cell r="R32">
            <v>10.747655715237432</v>
          </cell>
        </row>
        <row r="33">
          <cell r="B33">
            <v>547.36057394006002</v>
          </cell>
          <cell r="C33">
            <v>179.99655465221045</v>
          </cell>
          <cell r="D33">
            <v>220.50225853219038</v>
          </cell>
          <cell r="E33">
            <v>40.50570387997994</v>
          </cell>
          <cell r="F33">
            <v>135.90207376340751</v>
          </cell>
          <cell r="G33">
            <v>44.094480888802948</v>
          </cell>
          <cell r="H33">
            <v>180.18711592375718</v>
          </cell>
          <cell r="M33">
            <v>30.062946199217329</v>
          </cell>
          <cell r="P33">
            <v>64.662597042855111</v>
          </cell>
          <cell r="Q33">
            <v>80.194459136132238</v>
          </cell>
          <cell r="R33">
            <v>12.256900985887794</v>
          </cell>
        </row>
        <row r="34">
          <cell r="B34">
            <v>634.57665670158258</v>
          </cell>
          <cell r="C34">
            <v>220.60135039339468</v>
          </cell>
          <cell r="D34">
            <v>267.41082113614152</v>
          </cell>
          <cell r="E34">
            <v>46.809470742746853</v>
          </cell>
          <cell r="F34">
            <v>166.55974916518915</v>
          </cell>
          <cell r="G34">
            <v>54.04160122820555</v>
          </cell>
          <cell r="H34">
            <v>205.0134383808695</v>
          </cell>
          <cell r="M34">
            <v>28.607058084600059</v>
          </cell>
          <cell r="P34">
            <v>72.815710171119179</v>
          </cell>
          <cell r="Q34">
            <v>93.551902340066761</v>
          </cell>
          <cell r="R34">
            <v>13.987197331532403</v>
          </cell>
        </row>
        <row r="35">
          <cell r="B35">
            <v>723.99562776218568</v>
          </cell>
          <cell r="C35">
            <v>258.07331883035016</v>
          </cell>
          <cell r="D35">
            <v>314.03735305820351</v>
          </cell>
          <cell r="E35">
            <v>55.964034227853347</v>
          </cell>
          <cell r="F35">
            <v>194.85205858421648</v>
          </cell>
          <cell r="G35">
            <v>63.221260246133696</v>
          </cell>
          <cell r="H35">
            <v>228.80310752076736</v>
          </cell>
          <cell r="M35">
            <v>30.41357893886337</v>
          </cell>
          <cell r="P35">
            <v>81.233581713929567</v>
          </cell>
          <cell r="Q35">
            <v>109.54874090782764</v>
          </cell>
          <cell r="R35">
            <v>15.923299850447513</v>
          </cell>
        </row>
        <row r="36">
          <cell r="B36">
            <v>817.53072228819872</v>
          </cell>
          <cell r="C36">
            <v>299.59280867495892</v>
          </cell>
          <cell r="D36">
            <v>366.49505988959646</v>
          </cell>
          <cell r="E36">
            <v>66.902251214637545</v>
          </cell>
          <cell r="F36">
            <v>226.20035179118187</v>
          </cell>
          <cell r="G36">
            <v>73.392456883777044</v>
          </cell>
          <cell r="H36">
            <v>251.7466846149976</v>
          </cell>
          <cell r="M36">
            <v>28.820486708732432</v>
          </cell>
          <cell r="P36">
            <v>91.531716072258376</v>
          </cell>
          <cell r="Q36">
            <v>126.44751122465286</v>
          </cell>
          <cell r="R36">
            <v>19.391514992598601</v>
          </cell>
        </row>
        <row r="37">
          <cell r="B37">
            <v>959.32467542838936</v>
          </cell>
          <cell r="C37">
            <v>371.53066488499525</v>
          </cell>
          <cell r="D37">
            <v>444.1513064788802</v>
          </cell>
          <cell r="E37">
            <v>72.620641593884955</v>
          </cell>
          <cell r="F37">
            <v>280.51530165190525</v>
          </cell>
          <cell r="G37">
            <v>91.01536323309</v>
          </cell>
          <cell r="H37">
            <v>281.35503676691184</v>
          </cell>
          <cell r="M37">
            <v>31.138666834106502</v>
          </cell>
          <cell r="P37">
            <v>108.98842020808394</v>
          </cell>
          <cell r="Q37">
            <v>143.36191464923141</v>
          </cell>
          <cell r="R37">
            <v>22.949972085060452</v>
          </cell>
        </row>
        <row r="38">
          <cell r="B38">
            <v>1130.8120405</v>
          </cell>
          <cell r="C38">
            <v>459.01496154319369</v>
          </cell>
          <cell r="D38">
            <v>541.7814615431937</v>
          </cell>
          <cell r="E38">
            <v>82.766499999999994</v>
          </cell>
          <cell r="F38">
            <v>346.56821783441126</v>
          </cell>
          <cell r="G38">
            <v>112.44674370878249</v>
          </cell>
          <cell r="H38">
            <v>316.72057895680626</v>
          </cell>
          <cell r="M38">
            <v>34.966999999999999</v>
          </cell>
          <cell r="P38">
            <v>131.584</v>
          </cell>
          <cell r="Q38">
            <v>162.71299999999999</v>
          </cell>
          <cell r="R38">
            <v>25.8125</v>
          </cell>
        </row>
        <row r="39">
          <cell r="B39">
            <v>1290.2272189999999</v>
          </cell>
          <cell r="C39">
            <v>535.87491378073946</v>
          </cell>
          <cell r="D39">
            <v>637.26091378073943</v>
          </cell>
          <cell r="E39">
            <v>101.386</v>
          </cell>
          <cell r="F39">
            <v>404.59947803614989</v>
          </cell>
          <cell r="G39">
            <v>131.27543574458946</v>
          </cell>
          <cell r="H39">
            <v>347.61680521926064</v>
          </cell>
          <cell r="M39">
            <v>38.28</v>
          </cell>
          <cell r="P39">
            <v>157.06650000000002</v>
          </cell>
          <cell r="Q39">
            <v>181.7285</v>
          </cell>
          <cell r="R39">
            <v>29.660499999999999</v>
          </cell>
        </row>
        <row r="40">
          <cell r="B40">
            <v>1450.1511580000001</v>
          </cell>
          <cell r="C40">
            <v>623.24926589573067</v>
          </cell>
          <cell r="D40">
            <v>740.73526589573066</v>
          </cell>
          <cell r="E40">
            <v>117.48599999999999</v>
          </cell>
          <cell r="F40">
            <v>470.56938323297516</v>
          </cell>
          <cell r="G40">
            <v>152.67988266275557</v>
          </cell>
          <cell r="H40">
            <v>374.56339210426933</v>
          </cell>
          <cell r="M40">
            <v>39.030500000000004</v>
          </cell>
          <cell r="P40">
            <v>173.9785</v>
          </cell>
          <cell r="Q40">
            <v>205.09649999999999</v>
          </cell>
          <cell r="R40">
            <v>34.233000000000004</v>
          </cell>
        </row>
        <row r="41">
          <cell r="B41">
            <v>1614.2588479999999</v>
          </cell>
          <cell r="C41">
            <v>703.07592432962451</v>
          </cell>
          <cell r="D41">
            <v>840.41342432962449</v>
          </cell>
          <cell r="E41">
            <v>137.33750000000001</v>
          </cell>
          <cell r="F41">
            <v>530.84058366640045</v>
          </cell>
          <cell r="G41">
            <v>172.23534066322406</v>
          </cell>
          <cell r="H41">
            <v>401.81992367037549</v>
          </cell>
          <cell r="M41">
            <v>41.509500000000003</v>
          </cell>
          <cell r="P41">
            <v>190.78050000000002</v>
          </cell>
          <cell r="Q41">
            <v>237.53449999999998</v>
          </cell>
          <cell r="R41">
            <v>39.538499999999999</v>
          </cell>
        </row>
        <row r="42">
          <cell r="B42">
            <v>1787.9774105000001</v>
          </cell>
          <cell r="C42">
            <v>775.85690723744676</v>
          </cell>
          <cell r="D42">
            <v>935.81840723744676</v>
          </cell>
          <cell r="E42">
            <v>159.9615</v>
          </cell>
          <cell r="F42">
            <v>585.79211608225</v>
          </cell>
          <cell r="G42">
            <v>190.06479115519681</v>
          </cell>
          <cell r="H42">
            <v>431.01450326255326</v>
          </cell>
          <cell r="M42">
            <v>59.610500000000002</v>
          </cell>
          <cell r="P42">
            <v>206.51299999999998</v>
          </cell>
          <cell r="Q42">
            <v>269.00849999999997</v>
          </cell>
          <cell r="R42">
            <v>45.974000000000004</v>
          </cell>
        </row>
        <row r="43">
          <cell r="B43">
            <v>1938.0864534999998</v>
          </cell>
          <cell r="C43">
            <v>831.63296591541211</v>
          </cell>
          <cell r="D43">
            <v>1017.2544659154121</v>
          </cell>
          <cell r="E43">
            <v>185.6215</v>
          </cell>
          <cell r="F43">
            <v>626.8894791993232</v>
          </cell>
          <cell r="G43">
            <v>204.74348671608885</v>
          </cell>
          <cell r="H43">
            <v>447.19498758458792</v>
          </cell>
          <cell r="M43">
            <v>88.961500000000001</v>
          </cell>
          <cell r="P43">
            <v>221.57499999999999</v>
          </cell>
          <cell r="Q43">
            <v>294.46099999999996</v>
          </cell>
          <cell r="R43">
            <v>54.261000000000003</v>
          </cell>
        </row>
        <row r="44">
          <cell r="B44">
            <v>2061.4374054999998</v>
          </cell>
          <cell r="C44">
            <v>873.66631494501371</v>
          </cell>
          <cell r="D44">
            <v>1086.6418149450137</v>
          </cell>
          <cell r="E44">
            <v>212.97550000000001</v>
          </cell>
          <cell r="F44">
            <v>657.53648473247608</v>
          </cell>
          <cell r="G44">
            <v>216.12983021253768</v>
          </cell>
          <cell r="H44">
            <v>444.59009055498632</v>
          </cell>
          <cell r="M44">
            <v>132.9905</v>
          </cell>
          <cell r="P44">
            <v>231.7895</v>
          </cell>
          <cell r="Q44">
            <v>313.971</v>
          </cell>
          <cell r="R44">
            <v>64.430000000000007</v>
          </cell>
        </row>
        <row r="45">
          <cell r="B45">
            <v>2234.006813</v>
          </cell>
          <cell r="C45">
            <v>933.9675663833948</v>
          </cell>
          <cell r="D45">
            <v>1166.3070663833948</v>
          </cell>
          <cell r="E45">
            <v>232.33950000000002</v>
          </cell>
          <cell r="F45">
            <v>703.89826407019495</v>
          </cell>
          <cell r="G45">
            <v>230.06930231319996</v>
          </cell>
          <cell r="H45">
            <v>441.83874661660525</v>
          </cell>
          <cell r="M45">
            <v>212.93049999999999</v>
          </cell>
          <cell r="P45">
            <v>236.92849999999999</v>
          </cell>
          <cell r="Q45">
            <v>331.45550000000003</v>
          </cell>
          <cell r="R45">
            <v>76.885999999999996</v>
          </cell>
        </row>
        <row r="46">
          <cell r="B46">
            <v>2383.5427985000001</v>
          </cell>
          <cell r="C46">
            <v>1003.3810943894455</v>
          </cell>
          <cell r="D46">
            <v>1260.7205943894455</v>
          </cell>
          <cell r="E46">
            <v>257.33949999999999</v>
          </cell>
          <cell r="F46">
            <v>759.32805984675656</v>
          </cell>
          <cell r="G46">
            <v>244.05303454268906</v>
          </cell>
          <cell r="H46">
            <v>439.07570411055451</v>
          </cell>
          <cell r="M46">
            <v>253.98949999999999</v>
          </cell>
          <cell r="P46">
            <v>246.85849999999999</v>
          </cell>
          <cell r="Q46">
            <v>348.29450000000003</v>
          </cell>
          <cell r="R46">
            <v>91.9435</v>
          </cell>
        </row>
        <row r="47">
          <cell r="B47">
            <v>2552.4211720000003</v>
          </cell>
          <cell r="C47">
            <v>1080.4389861372015</v>
          </cell>
          <cell r="D47">
            <v>1376.6394861372014</v>
          </cell>
          <cell r="E47">
            <v>296.20050000000003</v>
          </cell>
          <cell r="F47">
            <v>821.41959701454823</v>
          </cell>
          <cell r="G47">
            <v>259.01938912265348</v>
          </cell>
          <cell r="H47">
            <v>435.51518586279849</v>
          </cell>
          <cell r="M47">
            <v>300.00099999999998</v>
          </cell>
          <cell r="P47">
            <v>259.47399999999999</v>
          </cell>
          <cell r="Q47">
            <v>365.96050000000002</v>
          </cell>
          <cell r="R47">
            <v>111.03149999999999</v>
          </cell>
        </row>
        <row r="48">
          <cell r="B48">
            <v>2822.5367379999998</v>
          </cell>
          <cell r="C48">
            <v>1177.7466156778301</v>
          </cell>
          <cell r="D48">
            <v>1511.7916156778301</v>
          </cell>
          <cell r="E48">
            <v>334.04500000000002</v>
          </cell>
          <cell r="F48">
            <v>896.66838040827679</v>
          </cell>
          <cell r="G48">
            <v>281.0782352695536</v>
          </cell>
          <cell r="H48">
            <v>443.13812232216969</v>
          </cell>
          <cell r="M48">
            <v>409.88300000000004</v>
          </cell>
          <cell r="P48">
            <v>270.76350000000002</v>
          </cell>
          <cell r="Q48">
            <v>382.93799999999999</v>
          </cell>
          <cell r="R48">
            <v>138.0675</v>
          </cell>
        </row>
        <row r="49">
          <cell r="B49">
            <v>3003.1544464999997</v>
          </cell>
          <cell r="C49">
            <v>1269.6548576437649</v>
          </cell>
          <cell r="D49">
            <v>1640.4158576437649</v>
          </cell>
          <cell r="E49">
            <v>370.76099999999997</v>
          </cell>
          <cell r="F49">
            <v>966.10290868358175</v>
          </cell>
          <cell r="G49">
            <v>303.55194896018304</v>
          </cell>
          <cell r="H49">
            <v>460.26408885623516</v>
          </cell>
          <cell r="M49">
            <v>434.90200000000004</v>
          </cell>
          <cell r="P49">
            <v>278.27949999999998</v>
          </cell>
          <cell r="Q49">
            <v>392.77850000000001</v>
          </cell>
          <cell r="R49">
            <v>167.27549999999999</v>
          </cell>
        </row>
        <row r="50">
          <cell r="B50">
            <v>3081.823594</v>
          </cell>
          <cell r="C50">
            <v>1313.0224519445228</v>
          </cell>
          <cell r="D50">
            <v>1718.6764519445228</v>
          </cell>
          <cell r="E50">
            <v>405.654</v>
          </cell>
          <cell r="F50">
            <v>998.99471084718971</v>
          </cell>
          <cell r="G50">
            <v>314.02774109733321</v>
          </cell>
          <cell r="H50">
            <v>461.18864205547709</v>
          </cell>
          <cell r="M50">
            <v>430.75750000000005</v>
          </cell>
          <cell r="P50">
            <v>294.94550000000004</v>
          </cell>
          <cell r="Q50">
            <v>385.6155</v>
          </cell>
          <cell r="R50">
            <v>196.29399999999998</v>
          </cell>
        </row>
        <row r="51">
          <cell r="B51">
            <v>3139.3735265</v>
          </cell>
          <cell r="C51">
            <v>1306.9269389180163</v>
          </cell>
          <cell r="D51">
            <v>1733.6439389180164</v>
          </cell>
          <cell r="E51">
            <v>426.71699999999998</v>
          </cell>
          <cell r="F51">
            <v>995.14751767174812</v>
          </cell>
          <cell r="G51">
            <v>311.77942124626827</v>
          </cell>
          <cell r="H51">
            <v>439.29508758198381</v>
          </cell>
          <cell r="M51">
            <v>465.92849999999999</v>
          </cell>
          <cell r="P51">
            <v>319.4735</v>
          </cell>
          <cell r="Q51">
            <v>379.01099999999997</v>
          </cell>
          <cell r="R51">
            <v>228.73849999999999</v>
          </cell>
        </row>
        <row r="52">
          <cell r="B52">
            <v>3203.2763344999998</v>
          </cell>
          <cell r="C52">
            <v>1281.30723516745</v>
          </cell>
          <cell r="D52">
            <v>1730.3957351674499</v>
          </cell>
          <cell r="E52">
            <v>449.08849999999995</v>
          </cell>
          <cell r="F52">
            <v>977.04036472687062</v>
          </cell>
          <cell r="G52">
            <v>304.26687044057923</v>
          </cell>
          <cell r="H52">
            <v>418.9485993325502</v>
          </cell>
          <cell r="M52">
            <v>501.85050000000001</v>
          </cell>
          <cell r="P52">
            <v>349.35300000000001</v>
          </cell>
          <cell r="Q52">
            <v>383.27150000000006</v>
          </cell>
          <cell r="R52">
            <v>268.5455</v>
          </cell>
        </row>
        <row r="53">
          <cell r="B53">
            <v>3259.916647</v>
          </cell>
          <cell r="C53">
            <v>1287.905049141267</v>
          </cell>
          <cell r="D53">
            <v>1758.428549141267</v>
          </cell>
          <cell r="E53">
            <v>470.52350000000001</v>
          </cell>
          <cell r="F53">
            <v>982.89223055859497</v>
          </cell>
          <cell r="G53">
            <v>305.01281858267203</v>
          </cell>
          <cell r="H53">
            <v>411.40259785873309</v>
          </cell>
          <cell r="M53">
            <v>477.60699999999997</v>
          </cell>
          <cell r="P53">
            <v>372.03650000000005</v>
          </cell>
          <cell r="Q53">
            <v>394.02600000000001</v>
          </cell>
          <cell r="R53">
            <v>316.93949999999995</v>
          </cell>
        </row>
        <row r="54">
          <cell r="B54">
            <v>3354.405538</v>
          </cell>
          <cell r="C54">
            <v>1300.1794312101229</v>
          </cell>
          <cell r="D54">
            <v>1787.436931210123</v>
          </cell>
          <cell r="E54">
            <v>487.25750000000005</v>
          </cell>
          <cell r="F54">
            <v>992.26383888205658</v>
          </cell>
          <cell r="G54">
            <v>307.9155923280664</v>
          </cell>
          <cell r="H54">
            <v>404.81460678987719</v>
          </cell>
          <cell r="M54">
            <v>457.57</v>
          </cell>
          <cell r="P54">
            <v>417.42150000000004</v>
          </cell>
          <cell r="Q54">
            <v>413.98050000000001</v>
          </cell>
          <cell r="R54">
            <v>360.43949999999995</v>
          </cell>
        </row>
        <row r="55">
          <cell r="B55">
            <v>3516.8083995000002</v>
          </cell>
          <cell r="C55">
            <v>1297.0226618893407</v>
          </cell>
          <cell r="D55">
            <v>1814.6141618893407</v>
          </cell>
          <cell r="E55">
            <v>517.5915</v>
          </cell>
          <cell r="F55">
            <v>989.45839083556052</v>
          </cell>
          <cell r="G55">
            <v>307.56427105378009</v>
          </cell>
          <cell r="H55">
            <v>397.58773761065947</v>
          </cell>
          <cell r="M55">
            <v>518.91600000000005</v>
          </cell>
          <cell r="P55">
            <v>463.13249999999999</v>
          </cell>
          <cell r="Q55">
            <v>429.62850000000003</v>
          </cell>
          <cell r="R55">
            <v>410.52099999999996</v>
          </cell>
        </row>
        <row r="56">
          <cell r="B56">
            <v>3681.5550435000005</v>
          </cell>
          <cell r="C56">
            <v>1301.7449703266284</v>
          </cell>
          <cell r="D56">
            <v>1858.2934703266283</v>
          </cell>
          <cell r="E56">
            <v>556.54849999999999</v>
          </cell>
          <cell r="F56">
            <v>992.62697182089846</v>
          </cell>
          <cell r="G56">
            <v>309.11799850572987</v>
          </cell>
          <cell r="H56">
            <v>396.76557317337165</v>
          </cell>
          <cell r="M56">
            <v>573.78750000000002</v>
          </cell>
          <cell r="P56">
            <v>482.98750000000001</v>
          </cell>
          <cell r="Q56">
            <v>446.50700000000006</v>
          </cell>
          <cell r="R56">
            <v>479.76249999999999</v>
          </cell>
        </row>
        <row r="57">
          <cell r="B57">
            <v>3899.0452354999998</v>
          </cell>
          <cell r="C57">
            <v>1347.9290388086449</v>
          </cell>
          <cell r="D57">
            <v>1931.9700388086449</v>
          </cell>
          <cell r="E57">
            <v>584.04099999999994</v>
          </cell>
          <cell r="F57">
            <v>1027.4817722084711</v>
          </cell>
          <cell r="G57">
            <v>320.4472666001738</v>
          </cell>
          <cell r="H57">
            <v>407.56769669135485</v>
          </cell>
          <cell r="M57">
            <v>634.06349999999998</v>
          </cell>
          <cell r="P57">
            <v>495.20900000000006</v>
          </cell>
          <cell r="Q57">
            <v>468.45150000000001</v>
          </cell>
          <cell r="R57">
            <v>545.82449999999994</v>
          </cell>
        </row>
        <row r="58">
          <cell r="B58">
            <v>4300.9885534999994</v>
          </cell>
          <cell r="C58">
            <v>1480.4222606720323</v>
          </cell>
          <cell r="D58">
            <v>2090.2372606720323</v>
          </cell>
          <cell r="E58">
            <v>609.81500000000005</v>
          </cell>
          <cell r="F58">
            <v>1128.7676908146991</v>
          </cell>
          <cell r="G58">
            <v>351.65456985733306</v>
          </cell>
          <cell r="H58">
            <v>444.9882928279676</v>
          </cell>
          <cell r="M58">
            <v>771.11099999999999</v>
          </cell>
          <cell r="P58">
            <v>501.05600000000004</v>
          </cell>
          <cell r="Q58">
            <v>491.1395</v>
          </cell>
          <cell r="R58">
            <v>612.27150000000006</v>
          </cell>
        </row>
        <row r="59">
          <cell r="B59">
            <v>4748.5116964999997</v>
          </cell>
          <cell r="C59">
            <v>1663.6427958705337</v>
          </cell>
          <cell r="D59">
            <v>2309.3622958705337</v>
          </cell>
          <cell r="E59">
            <v>645.71949999999993</v>
          </cell>
          <cell r="F59">
            <v>1272.0830899072741</v>
          </cell>
          <cell r="G59">
            <v>391.55970596325943</v>
          </cell>
          <cell r="H59">
            <v>496.87140062946651</v>
          </cell>
          <cell r="M59">
            <v>882.96950000000004</v>
          </cell>
          <cell r="P59">
            <v>522.14149999999995</v>
          </cell>
          <cell r="Q59">
            <v>502.13100000000009</v>
          </cell>
          <cell r="R59">
            <v>680.75549999999998</v>
          </cell>
        </row>
        <row r="60">
          <cell r="B60">
            <v>5022.4146684999996</v>
          </cell>
          <cell r="C60">
            <v>1857.1244202486639</v>
          </cell>
          <cell r="D60">
            <v>2548.8059202486638</v>
          </cell>
          <cell r="E60">
            <v>691.68149999999991</v>
          </cell>
          <cell r="F60">
            <v>1422.9699296386671</v>
          </cell>
          <cell r="G60">
            <v>434.15449060999708</v>
          </cell>
          <cell r="H60">
            <v>543.51874825133586</v>
          </cell>
          <cell r="M60">
            <v>835.10450000000003</v>
          </cell>
          <cell r="P60">
            <v>543.85900000000004</v>
          </cell>
          <cell r="Q60">
            <v>508.73099999999999</v>
          </cell>
          <cell r="R60">
            <v>734.077</v>
          </cell>
        </row>
        <row r="61">
          <cell r="B61">
            <v>5309.5982559999993</v>
          </cell>
          <cell r="C61">
            <v>2110.9835763341398</v>
          </cell>
          <cell r="D61">
            <v>2847.7080763341396</v>
          </cell>
          <cell r="E61">
            <v>736.72450000000003</v>
          </cell>
          <cell r="F61">
            <v>1617.7251274193047</v>
          </cell>
          <cell r="G61">
            <v>493.25844891483484</v>
          </cell>
          <cell r="H61">
            <v>593.50817966586033</v>
          </cell>
          <cell r="M61">
            <v>746.06299999999999</v>
          </cell>
          <cell r="P61">
            <v>547.45000000000005</v>
          </cell>
          <cell r="Q61">
            <v>538.01749999999993</v>
          </cell>
          <cell r="R61">
            <v>773.57600000000002</v>
          </cell>
        </row>
        <row r="62">
          <cell r="B62">
            <v>5845.2954440000003</v>
          </cell>
          <cell r="C62">
            <v>2480.2523380885132</v>
          </cell>
          <cell r="D62">
            <v>3261.1678380885132</v>
          </cell>
          <cell r="E62">
            <v>780.91550000000007</v>
          </cell>
          <cell r="F62">
            <v>1901.7997765263985</v>
          </cell>
          <cell r="G62">
            <v>578.45256156211462</v>
          </cell>
          <cell r="H62">
            <v>655.5036059114866</v>
          </cell>
          <cell r="M62">
            <v>763.75849999999991</v>
          </cell>
          <cell r="P62">
            <v>545.34950000000003</v>
          </cell>
          <cell r="Q62">
            <v>577.10149999999999</v>
          </cell>
          <cell r="R62">
            <v>823.33</v>
          </cell>
        </row>
        <row r="63">
          <cell r="B63">
            <v>6620.4202485000005</v>
          </cell>
          <cell r="C63">
            <v>2991.6338376547947</v>
          </cell>
          <cell r="D63">
            <v>3821.4598376547947</v>
          </cell>
          <cell r="E63">
            <v>829.82600000000002</v>
          </cell>
          <cell r="F63">
            <v>2295.6350555616837</v>
          </cell>
          <cell r="G63">
            <v>695.99878209311134</v>
          </cell>
          <cell r="H63">
            <v>733.10391084520529</v>
          </cell>
          <cell r="M63">
            <v>849.92449999999997</v>
          </cell>
          <cell r="P63">
            <v>533.9375</v>
          </cell>
          <cell r="Q63">
            <v>611.01800000000003</v>
          </cell>
          <cell r="R63">
            <v>900.80250000000001</v>
          </cell>
        </row>
        <row r="64">
          <cell r="B64">
            <v>7533.5506965000004</v>
          </cell>
          <cell r="C64">
            <v>3599.1054666898904</v>
          </cell>
          <cell r="D64">
            <v>4496.2329666898904</v>
          </cell>
          <cell r="E64">
            <v>897.12750000000005</v>
          </cell>
          <cell r="F64">
            <v>2763.8581752336231</v>
          </cell>
          <cell r="G64">
            <v>835.24729145626702</v>
          </cell>
          <cell r="H64">
            <v>823.9802298101099</v>
          </cell>
          <cell r="M64">
            <v>937.71399999999994</v>
          </cell>
          <cell r="P64">
            <v>528.69799999999998</v>
          </cell>
          <cell r="Q64">
            <v>647.32900000000006</v>
          </cell>
          <cell r="R64">
            <v>996.72399999999993</v>
          </cell>
        </row>
        <row r="65">
          <cell r="B65">
            <v>8456.6474324999999</v>
          </cell>
          <cell r="C65">
            <v>4135.2298051997413</v>
          </cell>
          <cell r="D65">
            <v>5127.8133051997411</v>
          </cell>
          <cell r="E65">
            <v>992.58349999999996</v>
          </cell>
          <cell r="F65">
            <v>3176.9473658152019</v>
          </cell>
          <cell r="G65">
            <v>958.28243938453897</v>
          </cell>
          <cell r="H65">
            <v>896.87812730025917</v>
          </cell>
          <cell r="M65">
            <v>1087.9345000000001</v>
          </cell>
          <cell r="P65">
            <v>530.51700000000005</v>
          </cell>
          <cell r="Q65">
            <v>684.20500000000004</v>
          </cell>
          <cell r="R65">
            <v>1121.883</v>
          </cell>
        </row>
        <row r="66">
          <cell r="B66">
            <v>9171.0306849999997</v>
          </cell>
          <cell r="C66">
            <v>4530.6484535707777</v>
          </cell>
          <cell r="D66">
            <v>5617.6984535707779</v>
          </cell>
          <cell r="E66">
            <v>1087.0500000000002</v>
          </cell>
          <cell r="F66">
            <v>3480.7607479500875</v>
          </cell>
          <cell r="G66">
            <v>1049.8877056206898</v>
          </cell>
          <cell r="H66">
            <v>930.2072314292227</v>
          </cell>
          <cell r="M66">
            <v>1211.912</v>
          </cell>
          <cell r="P66">
            <v>538.41849999999999</v>
          </cell>
          <cell r="Q66">
            <v>717.07749999999999</v>
          </cell>
          <cell r="R66">
            <v>1242.7670000000001</v>
          </cell>
        </row>
        <row r="67">
          <cell r="B67">
            <v>9131.0523565000003</v>
          </cell>
          <cell r="C67">
            <v>4562.0184117713816</v>
          </cell>
          <cell r="D67">
            <v>5722.4829117713816</v>
          </cell>
          <cell r="E67">
            <v>1160.4645</v>
          </cell>
          <cell r="F67">
            <v>3503.482345976528</v>
          </cell>
          <cell r="G67">
            <v>1058.5360657948536</v>
          </cell>
          <cell r="H67">
            <v>896.28144472861823</v>
          </cell>
          <cell r="M67">
            <v>1066.94</v>
          </cell>
          <cell r="P67">
            <v>555.72499999999991</v>
          </cell>
          <cell r="Q67">
            <v>759.39249999999993</v>
          </cell>
          <cell r="R67">
            <v>1290.6950000000002</v>
          </cell>
        </row>
        <row r="68">
          <cell r="B68">
            <v>8894.6033459999999</v>
          </cell>
          <cell r="C68">
            <v>4389.5702903049869</v>
          </cell>
          <cell r="D68">
            <v>5613.633290304987</v>
          </cell>
          <cell r="E68">
            <v>1224.0630000000001</v>
          </cell>
          <cell r="F68">
            <v>3368.0901087535876</v>
          </cell>
          <cell r="G68">
            <v>1021.4801815513994</v>
          </cell>
          <cell r="H68">
            <v>833.39755569501312</v>
          </cell>
          <cell r="M68">
            <v>944.65750000000003</v>
          </cell>
          <cell r="P68">
            <v>582.673</v>
          </cell>
          <cell r="Q68">
            <v>799.76549999999997</v>
          </cell>
          <cell r="R68">
            <v>1344.5394999999999</v>
          </cell>
        </row>
        <row r="69">
          <cell r="B69">
            <v>9321.1550484999989</v>
          </cell>
          <cell r="C69">
            <v>4556.7386309906806</v>
          </cell>
          <cell r="D69">
            <v>5851.2166309906806</v>
          </cell>
          <cell r="E69">
            <v>1294.4780000000001</v>
          </cell>
          <cell r="F69">
            <v>3491.924753549863</v>
          </cell>
          <cell r="G69">
            <v>1064.8138774408176</v>
          </cell>
          <cell r="H69">
            <v>839.74741750931889</v>
          </cell>
          <cell r="M69">
            <v>1021.703</v>
          </cell>
          <cell r="P69">
            <v>624.47050000000002</v>
          </cell>
          <cell r="Q69">
            <v>829.91949999999997</v>
          </cell>
          <cell r="R69">
            <v>1448.576</v>
          </cell>
        </row>
        <row r="70">
          <cell r="B70">
            <v>9810.4077064999983</v>
          </cell>
          <cell r="C70">
            <v>4881.8100230442906</v>
          </cell>
          <cell r="D70">
            <v>6221.1825230442901</v>
          </cell>
          <cell r="E70">
            <v>1339.3724999999999</v>
          </cell>
          <cell r="F70">
            <v>3736.0066308328433</v>
          </cell>
          <cell r="G70">
            <v>1145.8033922114475</v>
          </cell>
          <cell r="H70">
            <v>872.24218345570898</v>
          </cell>
          <cell r="M70">
            <v>1026.7804999999998</v>
          </cell>
          <cell r="P70">
            <v>649.34400000000005</v>
          </cell>
          <cell r="Q70">
            <v>870.00249999999994</v>
          </cell>
          <cell r="R70">
            <v>1510.2284999999999</v>
          </cell>
        </row>
        <row r="71">
          <cell r="B71">
            <v>10015.513898000001</v>
          </cell>
          <cell r="C71">
            <v>5006.6606412733145</v>
          </cell>
          <cell r="D71">
            <v>6335.4971412733148</v>
          </cell>
          <cell r="E71">
            <v>1328.8364999999999</v>
          </cell>
          <cell r="F71">
            <v>3826.2721936009975</v>
          </cell>
          <cell r="G71">
            <v>1180.3884476723179</v>
          </cell>
          <cell r="H71">
            <v>860.50925672668518</v>
          </cell>
          <cell r="M71">
            <v>1059.085</v>
          </cell>
          <cell r="P71">
            <v>629.80500000000006</v>
          </cell>
          <cell r="Q71">
            <v>913.30099999999993</v>
          </cell>
          <cell r="R71">
            <v>1546.153</v>
          </cell>
        </row>
        <row r="72">
          <cell r="B72">
            <v>10139.276828</v>
          </cell>
          <cell r="C72">
            <v>4994.1941091497019</v>
          </cell>
          <cell r="D72">
            <v>6310.9746091497018</v>
          </cell>
          <cell r="E72">
            <v>1316.7804999999998</v>
          </cell>
          <cell r="F72">
            <v>3811.179276343767</v>
          </cell>
          <cell r="G72">
            <v>1183.0148328059349</v>
          </cell>
          <cell r="H72">
            <v>826.99571885029809</v>
          </cell>
          <cell r="M72">
            <v>1162.1125000000002</v>
          </cell>
          <cell r="P72">
            <v>609.03700000000003</v>
          </cell>
          <cell r="Q72">
            <v>946.03099999999995</v>
          </cell>
          <cell r="R72">
            <v>1600.9065000000001</v>
          </cell>
        </row>
        <row r="73">
          <cell r="B73">
            <v>10208.727744</v>
          </cell>
          <cell r="C73">
            <v>4932.2604639295178</v>
          </cell>
          <cell r="D73">
            <v>6270.6934639295177</v>
          </cell>
          <cell r="E73">
            <v>1338.433</v>
          </cell>
          <cell r="F73">
            <v>3761.0917234884409</v>
          </cell>
          <cell r="G73">
            <v>1171.168740441077</v>
          </cell>
          <cell r="H73">
            <v>798.49228007048214</v>
          </cell>
          <cell r="M73">
            <v>1218.4335000000001</v>
          </cell>
          <cell r="P73">
            <v>632.49750000000006</v>
          </cell>
          <cell r="Q73">
            <v>964.72350000000006</v>
          </cell>
          <cell r="R73">
            <v>1662.3205</v>
          </cell>
        </row>
      </sheetData>
      <sheetData sheetId="17">
        <row r="29">
          <cell r="C29">
            <v>0.89528502313676328</v>
          </cell>
        </row>
      </sheetData>
      <sheetData sheetId="18">
        <row r="29">
          <cell r="C29">
            <v>0.28881750381885168</v>
          </cell>
        </row>
      </sheetData>
      <sheetData sheetId="19">
        <row r="6">
          <cell r="V6" t="str">
            <v>Memo: housing, gross of debt</v>
          </cell>
        </row>
      </sheetData>
      <sheetData sheetId="20">
        <row r="6">
          <cell r="J6" t="str">
            <v>Memo: housing, gross of debt, cfc and tax</v>
          </cell>
        </row>
      </sheetData>
      <sheetData sheetId="21">
        <row r="29">
          <cell r="B29">
            <v>-1.8928480980231255E-2</v>
          </cell>
        </row>
      </sheetData>
      <sheetData sheetId="22"/>
      <sheetData sheetId="23"/>
      <sheetData sheetId="24"/>
      <sheetData sheetId="25"/>
      <sheetData sheetId="26"/>
      <sheetData sheetId="27"/>
      <sheetData sheetId="28">
        <row r="30">
          <cell r="R30">
            <v>5.0732846672053144E-3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55">
          <cell r="T55">
            <v>196.26999999999998</v>
          </cell>
          <cell r="Y55">
            <v>94.591999999999999</v>
          </cell>
          <cell r="Z55">
            <v>191.45599999999999</v>
          </cell>
          <cell r="AA55">
            <v>201.637</v>
          </cell>
        </row>
        <row r="56">
          <cell r="T56">
            <v>192.68</v>
          </cell>
          <cell r="Y56">
            <v>112.00700000000001</v>
          </cell>
          <cell r="Z56">
            <v>245.74600000000001</v>
          </cell>
          <cell r="AA56">
            <v>192.39400000000001</v>
          </cell>
        </row>
        <row r="57">
          <cell r="T57">
            <v>195.93099999999998</v>
          </cell>
          <cell r="Y57">
            <v>118.712</v>
          </cell>
          <cell r="Z57">
            <v>291.12199999999996</v>
          </cell>
          <cell r="AA57">
            <v>187.59399999999999</v>
          </cell>
        </row>
        <row r="58">
          <cell r="T58">
            <v>201.97800000000001</v>
          </cell>
          <cell r="Y58">
            <v>149.18600000000001</v>
          </cell>
          <cell r="Z58">
            <v>317.19</v>
          </cell>
          <cell r="AA58">
            <v>204.32300000000001</v>
          </cell>
        </row>
        <row r="59">
          <cell r="T59">
            <v>226.60300000000001</v>
          </cell>
          <cell r="Y59">
            <v>184.78200000000001</v>
          </cell>
          <cell r="Z59">
            <v>453.72300000000001</v>
          </cell>
          <cell r="AA59">
            <v>233.018</v>
          </cell>
        </row>
        <row r="60">
          <cell r="T60">
            <v>223.92099999999999</v>
          </cell>
          <cell r="Y60">
            <v>204.286</v>
          </cell>
          <cell r="Z60">
            <v>454.76499999999999</v>
          </cell>
          <cell r="AA60">
            <v>235.36500000000001</v>
          </cell>
        </row>
        <row r="61">
          <cell r="T61">
            <v>220.67099999999999</v>
          </cell>
          <cell r="Y61">
            <v>160.49600000000001</v>
          </cell>
          <cell r="Z61">
            <v>379.77</v>
          </cell>
          <cell r="AA61">
            <v>235.52699999999999</v>
          </cell>
        </row>
        <row r="62">
          <cell r="T62">
            <v>239.19800000000001</v>
          </cell>
          <cell r="Y62">
            <v>112.82899999999999</v>
          </cell>
          <cell r="Z62">
            <v>387.41800000000001</v>
          </cell>
          <cell r="AA62">
            <v>216.08600000000001</v>
          </cell>
        </row>
        <row r="63">
          <cell r="T63">
            <v>244.99</v>
          </cell>
          <cell r="Y63">
            <v>132.399</v>
          </cell>
          <cell r="Z63">
            <v>443.93099999999998</v>
          </cell>
          <cell r="AA63">
            <v>234.85400000000001</v>
          </cell>
        </row>
        <row r="64">
          <cell r="T64">
            <v>253.56699999999998</v>
          </cell>
          <cell r="Y64">
            <v>139.15199999999999</v>
          </cell>
          <cell r="Z64">
            <v>514.697</v>
          </cell>
          <cell r="AA64">
            <v>234.816</v>
          </cell>
        </row>
        <row r="65">
          <cell r="T65">
            <v>278.452</v>
          </cell>
          <cell r="Y65">
            <v>183.98400000000001</v>
          </cell>
          <cell r="Z65">
            <v>552.72199999999998</v>
          </cell>
          <cell r="AA65">
            <v>250.05699999999999</v>
          </cell>
        </row>
        <row r="66">
          <cell r="T66">
            <v>287.77199999999999</v>
          </cell>
          <cell r="Y66">
            <v>213.113</v>
          </cell>
          <cell r="Z66">
            <v>683.928</v>
          </cell>
          <cell r="AA66">
            <v>292.065</v>
          </cell>
        </row>
        <row r="67">
          <cell r="T67">
            <v>296.87299999999999</v>
          </cell>
          <cell r="Y67">
            <v>204.86099999999999</v>
          </cell>
          <cell r="Z67">
            <v>744.75700000000006</v>
          </cell>
          <cell r="AA67">
            <v>285.10000000000002</v>
          </cell>
        </row>
        <row r="68">
          <cell r="T68">
            <v>297.49299999999999</v>
          </cell>
          <cell r="Y68">
            <v>109.595</v>
          </cell>
          <cell r="Z68">
            <v>532.87</v>
          </cell>
          <cell r="AA68">
            <v>256.697</v>
          </cell>
        </row>
        <row r="69">
          <cell r="T69">
            <v>318.79199999999997</v>
          </cell>
          <cell r="Y69">
            <v>141.97399999999999</v>
          </cell>
          <cell r="Z69">
            <v>585.98299999999995</v>
          </cell>
          <cell r="AA69">
            <v>262.19600000000003</v>
          </cell>
        </row>
        <row r="70">
          <cell r="T70">
            <v>337.37600000000003</v>
          </cell>
          <cell r="Y70">
            <v>160.078</v>
          </cell>
          <cell r="Z70">
            <v>636.27600000000007</v>
          </cell>
          <cell r="AA70">
            <v>256.899</v>
          </cell>
        </row>
        <row r="71">
          <cell r="T71">
            <v>348.19399999999996</v>
          </cell>
          <cell r="Y71">
            <v>132.71899999999999</v>
          </cell>
          <cell r="Z71">
            <v>618.66599999999994</v>
          </cell>
          <cell r="AA71">
            <v>248.923</v>
          </cell>
        </row>
        <row r="72">
          <cell r="T72">
            <v>344.327</v>
          </cell>
          <cell r="Y72">
            <v>149.589</v>
          </cell>
          <cell r="Z72">
            <v>701.22399999999993</v>
          </cell>
          <cell r="AA72">
            <v>267.04899999999998</v>
          </cell>
        </row>
        <row r="73">
          <cell r="T73">
            <v>363.58500000000004</v>
          </cell>
          <cell r="Y73">
            <v>174.43600000000001</v>
          </cell>
          <cell r="Z73">
            <v>748.25</v>
          </cell>
          <cell r="AA73">
            <v>283.67700000000002</v>
          </cell>
        </row>
        <row r="74">
          <cell r="T74">
            <v>383.77200000000005</v>
          </cell>
          <cell r="Y74">
            <v>189.33799999999999</v>
          </cell>
          <cell r="Z74">
            <v>757.79099999999994</v>
          </cell>
          <cell r="AA74">
            <v>283.375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B1"/>
      <sheetName val="TB2"/>
      <sheetName val="TB3a"/>
      <sheetName val="TB3b"/>
      <sheetName val="TB4a"/>
      <sheetName val="TB4b"/>
      <sheetName val="TB5a"/>
      <sheetName val="TB5b"/>
      <sheetName val="TB6a"/>
      <sheetName val="TB6b"/>
      <sheetName val="TB7a"/>
      <sheetName val="TB7b"/>
      <sheetName val="TB8"/>
      <sheetName val="TB9"/>
      <sheetName val="TB10"/>
      <sheetName val="TB11"/>
      <sheetName val="TB12"/>
      <sheetName val="TB13"/>
      <sheetName val="TB20"/>
      <sheetName val="TB21"/>
      <sheetName val="TB22"/>
      <sheetName val="FB1"/>
      <sheetName val="FB2"/>
      <sheetName val="FB3"/>
      <sheetName val="FB4"/>
      <sheetName val="FB5"/>
      <sheetName val="FB6"/>
      <sheetName val="FB7"/>
      <sheetName val="FB8"/>
      <sheetName val="FB9"/>
      <sheetName val="FB10"/>
      <sheetName val="FB11"/>
      <sheetName val="FB12"/>
      <sheetName val="FB20"/>
      <sheetName val="FB21"/>
      <sheetName val="FB22"/>
      <sheetName val="FB23"/>
      <sheetName val="FB24"/>
      <sheetName val="FB25"/>
      <sheetName val="FB26"/>
      <sheetName val="FB27"/>
      <sheetName val="FB28"/>
      <sheetName val="FB30"/>
      <sheetName val="FB31"/>
      <sheetName val="FB32"/>
      <sheetName val="FB33"/>
      <sheetName val="FB34"/>
      <sheetName val="FB35"/>
      <sheetName val="DataSeries"/>
    </sheetNames>
    <sheetDataSet>
      <sheetData sheetId="0"/>
      <sheetData sheetId="1">
        <row r="27">
          <cell r="F27">
            <v>0.50271689891815186</v>
          </cell>
          <cell r="G27">
            <v>0.17182576656341553</v>
          </cell>
          <cell r="H27">
            <v>6.5560989081859589E-2</v>
          </cell>
        </row>
        <row r="28">
          <cell r="F28">
            <v>0.5065423846244812</v>
          </cell>
          <cell r="G28">
            <v>0.18091574311256409</v>
          </cell>
          <cell r="H28">
            <v>7.300073653459549E-2</v>
          </cell>
        </row>
        <row r="29">
          <cell r="F29">
            <v>0.51005303859710693</v>
          </cell>
          <cell r="G29">
            <v>0.17498084902763367</v>
          </cell>
          <cell r="H29">
            <v>6.8332821130752563E-2</v>
          </cell>
        </row>
        <row r="30">
          <cell r="F30">
            <v>0.51213240623474121</v>
          </cell>
          <cell r="G30">
            <v>0.18789564073085785</v>
          </cell>
          <cell r="H30">
            <v>7.8780032694339752E-2</v>
          </cell>
        </row>
        <row r="31">
          <cell r="F31">
            <v>0.5119936466217041</v>
          </cell>
          <cell r="G31">
            <v>0.19323830306529999</v>
          </cell>
          <cell r="H31">
            <v>8.2003191113471985E-2</v>
          </cell>
        </row>
        <row r="32">
          <cell r="F32">
            <v>0.51116663217544556</v>
          </cell>
          <cell r="G32">
            <v>0.1964225172996521</v>
          </cell>
          <cell r="H32">
            <v>8.2842394709587097E-2</v>
          </cell>
        </row>
        <row r="33">
          <cell r="F33">
            <v>0.5400693416595459</v>
          </cell>
          <cell r="G33">
            <v>0.23320880532264709</v>
          </cell>
          <cell r="H33">
            <v>0.10425201803445816</v>
          </cell>
        </row>
        <row r="34">
          <cell r="F34">
            <v>0.55238485336303711</v>
          </cell>
          <cell r="G34">
            <v>0.25308188796043396</v>
          </cell>
          <cell r="H34">
            <v>0.1152852401137352</v>
          </cell>
        </row>
        <row r="35">
          <cell r="F35">
            <v>0.56328427791595459</v>
          </cell>
          <cell r="G35">
            <v>0.26698580384254456</v>
          </cell>
          <cell r="H35">
            <v>0.12071345001459122</v>
          </cell>
        </row>
        <row r="36">
          <cell r="F36">
            <v>0.56875842809677124</v>
          </cell>
          <cell r="G36">
            <v>0.27835509181022644</v>
          </cell>
          <cell r="H36">
            <v>0.12615177035331726</v>
          </cell>
        </row>
        <row r="37">
          <cell r="F37">
            <v>0.57056242227554321</v>
          </cell>
          <cell r="G37">
            <v>0.28112286329269409</v>
          </cell>
          <cell r="H37">
            <v>0.12695282697677612</v>
          </cell>
        </row>
        <row r="38">
          <cell r="F38">
            <v>0.56108248233795166</v>
          </cell>
          <cell r="G38">
            <v>0.27050095796585083</v>
          </cell>
          <cell r="H38">
            <v>0.12113182991743088</v>
          </cell>
        </row>
        <row r="39">
          <cell r="F39">
            <v>0.54605686664581299</v>
          </cell>
          <cell r="G39">
            <v>0.25402337312698364</v>
          </cell>
          <cell r="H39">
            <v>0.1112697646021843</v>
          </cell>
        </row>
        <row r="40">
          <cell r="F40">
            <v>0.53840875625610352</v>
          </cell>
          <cell r="G40">
            <v>0.24618318676948547</v>
          </cell>
          <cell r="H40">
            <v>0.10669690370559692</v>
          </cell>
        </row>
        <row r="41">
          <cell r="F41">
            <v>0.52969914674758911</v>
          </cell>
          <cell r="G41">
            <v>0.237641841173172</v>
          </cell>
          <cell r="H41">
            <v>0.10090049356222153</v>
          </cell>
        </row>
        <row r="42">
          <cell r="F42">
            <v>0.52372837066650391</v>
          </cell>
          <cell r="G42">
            <v>0.22511062026023865</v>
          </cell>
          <cell r="H42">
            <v>8.9331872761249542E-2</v>
          </cell>
        </row>
        <row r="43">
          <cell r="F43">
            <v>0.52814656496047974</v>
          </cell>
          <cell r="G43">
            <v>0.2213207334280014</v>
          </cell>
          <cell r="H43">
            <v>8.477359265089035E-2</v>
          </cell>
        </row>
        <row r="44">
          <cell r="F44">
            <v>0.53588831424713135</v>
          </cell>
          <cell r="G44">
            <v>0.223748579621315</v>
          </cell>
          <cell r="H44">
            <v>8.238694816827774E-2</v>
          </cell>
        </row>
        <row r="45">
          <cell r="F45">
            <v>0.53203445672988892</v>
          </cell>
          <cell r="G45">
            <v>0.215929314494133</v>
          </cell>
          <cell r="H45">
            <v>7.8450784087181091E-2</v>
          </cell>
        </row>
        <row r="46">
          <cell r="F46">
            <v>0.54052591323852539</v>
          </cell>
          <cell r="G46">
            <v>0.21701070666313171</v>
          </cell>
          <cell r="H46">
            <v>7.4138887226581573E-2</v>
          </cell>
        </row>
        <row r="47">
          <cell r="F47">
            <v>0.55913633108139038</v>
          </cell>
          <cell r="G47">
            <v>0.23506593704223633</v>
          </cell>
          <cell r="H47">
            <v>8.8046327233314514E-2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21"/>
  <sheetViews>
    <sheetView tabSelected="1" workbookViewId="0"/>
  </sheetViews>
  <sheetFormatPr baseColWidth="10" defaultColWidth="9.109375" defaultRowHeight="14.4"/>
  <cols>
    <col min="2" max="2" width="170.88671875" customWidth="1"/>
  </cols>
  <sheetData>
    <row r="1" spans="1:2">
      <c r="A1" s="8"/>
      <c r="B1" s="8"/>
    </row>
    <row r="2" spans="1:2" ht="30">
      <c r="A2" s="8"/>
      <c r="B2" s="3" t="s">
        <v>0</v>
      </c>
    </row>
    <row r="3" spans="1:2" ht="17.399999999999999">
      <c r="A3" s="8"/>
      <c r="B3" s="4" t="s">
        <v>1</v>
      </c>
    </row>
    <row r="4" spans="1:2" ht="15" thickBot="1">
      <c r="A4" s="8"/>
      <c r="B4" s="7"/>
    </row>
    <row r="5" spans="1:2" ht="25.8" thickTop="1" thickBot="1">
      <c r="A5" s="8"/>
      <c r="B5" s="1" t="s">
        <v>161</v>
      </c>
    </row>
    <row r="6" spans="1:2" ht="15" thickTop="1">
      <c r="A6" s="8"/>
      <c r="B6" s="2" t="s">
        <v>160</v>
      </c>
    </row>
    <row r="7" spans="1:2">
      <c r="A7" s="8"/>
      <c r="B7" s="6"/>
    </row>
    <row r="8" spans="1:2" ht="15" thickBot="1">
      <c r="A8" s="8"/>
      <c r="B8" s="6"/>
    </row>
    <row r="9" spans="1:2" ht="25.2" thickBot="1">
      <c r="A9" s="8"/>
      <c r="B9" s="5" t="s">
        <v>2</v>
      </c>
    </row>
    <row r="10" spans="1:2">
      <c r="B10" s="130" t="s">
        <v>133</v>
      </c>
    </row>
    <row r="11" spans="1:2">
      <c r="B11" s="130" t="s">
        <v>134</v>
      </c>
    </row>
    <row r="12" spans="1:2">
      <c r="B12" s="130" t="s">
        <v>135</v>
      </c>
    </row>
    <row r="13" spans="1:2">
      <c r="B13" s="130" t="s">
        <v>136</v>
      </c>
    </row>
    <row r="14" spans="1:2">
      <c r="B14" s="130" t="s">
        <v>122</v>
      </c>
    </row>
    <row r="15" spans="1:2">
      <c r="B15" s="130" t="s">
        <v>124</v>
      </c>
    </row>
    <row r="16" spans="1:2">
      <c r="B16" s="130" t="s">
        <v>137</v>
      </c>
    </row>
    <row r="17" spans="2:2" ht="15" thickBot="1">
      <c r="B17" s="128"/>
    </row>
    <row r="18" spans="2:2" ht="25.2" thickBot="1">
      <c r="B18" s="5" t="s">
        <v>3</v>
      </c>
    </row>
    <row r="19" spans="2:2">
      <c r="B19" s="134" t="s">
        <v>144</v>
      </c>
    </row>
    <row r="20" spans="2:2">
      <c r="B20" s="134" t="s">
        <v>145</v>
      </c>
    </row>
    <row r="21" spans="2:2">
      <c r="B21" s="139"/>
    </row>
  </sheetData>
  <hyperlinks>
    <hyperlink ref="B10" location="'TF1'!A1" display="Table F1 Summary statistics by wealth group and ratios Wealth survey / National Accounts by asset from unadjusted wealth surveys"/>
    <hyperlink ref="B11" location="'TF2'!A1" display="Table F2. Wealth decomposition by wealth group and year  from unadjusted wealth surveys"/>
    <hyperlink ref="B12" location="'TF3'!A1" display="Table F3. Summary statistics by wealth group (wealth surveys adjusted to National Accounts using a unique corrected factor by asset)"/>
    <hyperlink ref="B13" location="'TF4'!A1" display="Table F4. Asset-specific distributions by year from unadjusted wealth surveys"/>
    <hyperlink ref="B14" location="'TF5'!A1" display="Table F5. Asset-specific distributions by year from capitalization method"/>
    <hyperlink ref="B15" location="'TF6'!A1" display="Table F6. wealth-survey reporting rates by asset category and asset-specific groups"/>
    <hyperlink ref="B16" location="'TF7'!A1" display="Table F7 Summary statistics by wealth group  (wealth surveys adjusted to National Accounts using differential corrected factors by asset and asset-specific groups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W42"/>
  <sheetViews>
    <sheetView topLeftCell="A7" workbookViewId="0">
      <selection activeCell="C26" sqref="C26:E26"/>
    </sheetView>
  </sheetViews>
  <sheetFormatPr baseColWidth="10" defaultColWidth="9.109375" defaultRowHeight="13.2"/>
  <cols>
    <col min="1" max="1" width="21.88671875" style="17" customWidth="1"/>
    <col min="2" max="3" width="9.109375" style="17"/>
    <col min="4" max="4" width="9.88671875" style="17" customWidth="1"/>
    <col min="5" max="5" width="9.44140625" style="17" customWidth="1"/>
    <col min="6" max="7" width="9.109375" style="17"/>
    <col min="8" max="8" width="12.44140625" style="17" customWidth="1"/>
    <col min="9" max="9" width="11.44140625" style="17" customWidth="1"/>
    <col min="10" max="10" width="11.6640625" style="17" customWidth="1"/>
    <col min="11" max="11" width="11.109375" style="17" customWidth="1"/>
    <col min="12" max="14" width="9.109375" style="17"/>
    <col min="15" max="15" width="10.33203125" style="17" customWidth="1"/>
    <col min="16" max="21" width="9.109375" style="17"/>
    <col min="22" max="22" width="12.44140625" style="17" customWidth="1"/>
    <col min="23" max="16384" width="9.109375" style="17"/>
  </cols>
  <sheetData>
    <row r="1" spans="1:23" ht="15">
      <c r="A1" s="129" t="s">
        <v>138</v>
      </c>
    </row>
    <row r="2" spans="1:23" ht="21.6" thickBot="1">
      <c r="A2" s="91" t="s">
        <v>101</v>
      </c>
    </row>
    <row r="3" spans="1:23" ht="15" customHeight="1" thickBot="1">
      <c r="G3" s="176" t="s">
        <v>100</v>
      </c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8"/>
    </row>
    <row r="4" spans="1:23" ht="64.5" customHeight="1">
      <c r="A4" s="173" t="s">
        <v>102</v>
      </c>
      <c r="B4" s="174"/>
      <c r="C4" s="174"/>
      <c r="D4" s="174"/>
      <c r="E4" s="175"/>
      <c r="G4" s="55" t="s">
        <v>65</v>
      </c>
      <c r="H4" s="43" t="s">
        <v>32</v>
      </c>
      <c r="I4" s="43" t="s">
        <v>63</v>
      </c>
      <c r="J4" s="44" t="s">
        <v>34</v>
      </c>
      <c r="K4" s="33" t="s">
        <v>33</v>
      </c>
      <c r="L4" s="35" t="s">
        <v>58</v>
      </c>
      <c r="M4" s="35" t="s">
        <v>38</v>
      </c>
      <c r="N4" s="35" t="s">
        <v>64</v>
      </c>
      <c r="O4" s="33" t="s">
        <v>40</v>
      </c>
      <c r="P4" s="42" t="s">
        <v>81</v>
      </c>
      <c r="Q4" s="42" t="s">
        <v>48</v>
      </c>
      <c r="R4" s="42" t="s">
        <v>50</v>
      </c>
      <c r="S4" s="33" t="s">
        <v>41</v>
      </c>
      <c r="T4" s="34" t="s">
        <v>43</v>
      </c>
      <c r="U4" s="45" t="s">
        <v>54</v>
      </c>
      <c r="V4" s="46" t="s">
        <v>47</v>
      </c>
    </row>
    <row r="5" spans="1:23">
      <c r="A5" s="18"/>
      <c r="B5" s="67">
        <v>1992</v>
      </c>
      <c r="C5" s="67">
        <v>1998</v>
      </c>
      <c r="D5" s="67">
        <v>2004</v>
      </c>
      <c r="E5" s="68">
        <v>2010</v>
      </c>
      <c r="G5" s="47">
        <f>DataSeries!R8</f>
        <v>1992</v>
      </c>
      <c r="H5" s="48">
        <f>DataSeries!S8</f>
        <v>0.72245997190475464</v>
      </c>
      <c r="I5" s="48">
        <f>DataSeries!T8</f>
        <v>0.93381601572036743</v>
      </c>
      <c r="J5" s="49">
        <f>DataSeries!U8</f>
        <v>0.94492876529693604</v>
      </c>
      <c r="K5" s="49">
        <f>DataSeries!V8</f>
        <v>0.89834564924240112</v>
      </c>
      <c r="L5" s="48">
        <f>DataSeries!W8</f>
        <v>0.58158797025680542</v>
      </c>
      <c r="M5" s="48">
        <f>DataSeries!X8</f>
        <v>0.63459551334381104</v>
      </c>
      <c r="N5" s="48">
        <f>DataSeries!Y8</f>
        <v>0.44400477409362793</v>
      </c>
      <c r="O5" s="49">
        <f>DataSeries!Z8</f>
        <v>0.2311570942401886</v>
      </c>
      <c r="P5" s="49"/>
      <c r="Q5" s="49"/>
      <c r="R5" s="49"/>
      <c r="S5" s="49">
        <f>DataSeries!AD8</f>
        <v>0.35971570014953613</v>
      </c>
      <c r="T5" s="49">
        <f>DataSeries!AE8</f>
        <v>0.76778709888458252</v>
      </c>
      <c r="U5" s="49"/>
      <c r="V5" s="50">
        <f>DataSeries!AG8</f>
        <v>0.45879542827606201</v>
      </c>
    </row>
    <row r="6" spans="1:23">
      <c r="A6" s="28" t="s">
        <v>83</v>
      </c>
      <c r="B6" s="29"/>
      <c r="C6" s="29"/>
      <c r="D6" s="29"/>
      <c r="E6" s="30"/>
      <c r="G6" s="47">
        <f>DataSeries!R9</f>
        <v>1998</v>
      </c>
      <c r="H6" s="48">
        <f>DataSeries!S9</f>
        <v>0.69430422782897949</v>
      </c>
      <c r="I6" s="48">
        <f>DataSeries!T9</f>
        <v>0.92227351665496826</v>
      </c>
      <c r="J6" s="49">
        <f>DataSeries!U9</f>
        <v>0.92035692930221558</v>
      </c>
      <c r="K6" s="49">
        <f>DataSeries!V9</f>
        <v>0.92841881513595581</v>
      </c>
      <c r="L6" s="48">
        <f>DataSeries!W9</f>
        <v>0.45280605554580688</v>
      </c>
      <c r="M6" s="48">
        <f>DataSeries!X9</f>
        <v>0.92517387866973877</v>
      </c>
      <c r="N6" s="48">
        <f>DataSeries!Y9</f>
        <v>0.37913998961448669</v>
      </c>
      <c r="O6" s="49">
        <f>DataSeries!Z9</f>
        <v>0.30838346481323242</v>
      </c>
      <c r="P6" s="49">
        <f>DataSeries!AA9</f>
        <v>4.8577424138784409E-2</v>
      </c>
      <c r="Q6" s="49">
        <f>DataSeries!AB9</f>
        <v>0.57735192775726318</v>
      </c>
      <c r="R6" s="49">
        <f>DataSeries!AC9</f>
        <v>0.52778440713882446</v>
      </c>
      <c r="S6" s="49">
        <f>DataSeries!AD9</f>
        <v>0.47387689352035522</v>
      </c>
      <c r="T6" s="49">
        <f>DataSeries!AE9</f>
        <v>0.44838342070579529</v>
      </c>
      <c r="U6" s="49">
        <f>DataSeries!AF9</f>
        <v>0.25622877478599548</v>
      </c>
      <c r="V6" s="50">
        <f>DataSeries!AG9</f>
        <v>0.3159547746181488</v>
      </c>
    </row>
    <row r="7" spans="1:23">
      <c r="A7" s="56" t="s">
        <v>17</v>
      </c>
      <c r="B7" s="86">
        <f>DataSeries!AM9/1000</f>
        <v>24.99</v>
      </c>
      <c r="C7" s="86">
        <f>DataSeries!AM16/1000</f>
        <v>27.826000000000001</v>
      </c>
      <c r="D7" s="84">
        <f>DataSeries!AM23/1000</f>
        <v>36.972000000000001</v>
      </c>
      <c r="E7" s="85">
        <f>DataSeries!AM30/1000</f>
        <v>64.712000000000003</v>
      </c>
      <c r="G7" s="47">
        <f>DataSeries!R10</f>
        <v>2004</v>
      </c>
      <c r="H7" s="48">
        <f>DataSeries!S10</f>
        <v>0.58940064907073975</v>
      </c>
      <c r="I7" s="48">
        <f>DataSeries!T10</f>
        <v>0.78119844198226929</v>
      </c>
      <c r="J7" s="49">
        <f>DataSeries!U10</f>
        <v>0.76454973220825195</v>
      </c>
      <c r="K7" s="49">
        <f>DataSeries!V10</f>
        <v>0.83611297607421875</v>
      </c>
      <c r="L7" s="48">
        <f>DataSeries!W10</f>
        <v>0.59771972894668579</v>
      </c>
      <c r="M7" s="48">
        <f>DataSeries!X10</f>
        <v>0.73341828584671021</v>
      </c>
      <c r="N7" s="48">
        <f>DataSeries!Y10</f>
        <v>0.3022075891494751</v>
      </c>
      <c r="O7" s="49">
        <f>DataSeries!Z10</f>
        <v>0.2265419065952301</v>
      </c>
      <c r="P7" s="49">
        <f>DataSeries!AA10</f>
        <v>0.23498129844665527</v>
      </c>
      <c r="Q7" s="49">
        <f>DataSeries!AB10</f>
        <v>0.15304107964038849</v>
      </c>
      <c r="R7" s="49">
        <f>DataSeries!AC10</f>
        <v>0.25181558728218079</v>
      </c>
      <c r="S7" s="49">
        <f>DataSeries!AD10</f>
        <v>0.38294786214828491</v>
      </c>
      <c r="T7" s="49">
        <f>DataSeries!AE10</f>
        <v>0.41843989491462708</v>
      </c>
      <c r="U7" s="49">
        <f>DataSeries!AF10</f>
        <v>0.3170522153377533</v>
      </c>
      <c r="V7" s="50">
        <f>DataSeries!AG10</f>
        <v>0.24691210687160492</v>
      </c>
    </row>
    <row r="8" spans="1:23" ht="13.8" thickBot="1">
      <c r="A8" s="20" t="s">
        <v>14</v>
      </c>
      <c r="B8" s="86">
        <f>DataSeries!AM10/1000</f>
        <v>123.152</v>
      </c>
      <c r="C8" s="86">
        <f>DataSeries!AM17/1000</f>
        <v>142.714</v>
      </c>
      <c r="D8" s="84">
        <f>DataSeries!AM24/1000</f>
        <v>199.17599999999999</v>
      </c>
      <c r="E8" s="85">
        <f>DataSeries!AM31/1000</f>
        <v>297.94400000000002</v>
      </c>
      <c r="G8" s="51">
        <f>DataSeries!R11</f>
        <v>2010</v>
      </c>
      <c r="H8" s="52">
        <f>DataSeries!S11</f>
        <v>0.71511250734329224</v>
      </c>
      <c r="I8" s="52">
        <f>DataSeries!T11</f>
        <v>0.81988263130187988</v>
      </c>
      <c r="J8" s="53">
        <f>DataSeries!U11</f>
        <v>0.81582605838775635</v>
      </c>
      <c r="K8" s="53">
        <f>DataSeries!V11</f>
        <v>0.8331868052482605</v>
      </c>
      <c r="L8" s="52">
        <f>DataSeries!W11</f>
        <v>0.45763477683067322</v>
      </c>
      <c r="M8" s="52">
        <f>DataSeries!X11</f>
        <v>1.1199157238006592</v>
      </c>
      <c r="N8" s="52">
        <f>DataSeries!Y11</f>
        <v>0.38737505674362183</v>
      </c>
      <c r="O8" s="53">
        <f>DataSeries!Z11</f>
        <v>0.31400835514068604</v>
      </c>
      <c r="P8" s="53">
        <f>DataSeries!AA11</f>
        <v>0.30243894457817078</v>
      </c>
      <c r="Q8" s="53">
        <f>DataSeries!AB11</f>
        <v>0.38055005669593811</v>
      </c>
      <c r="R8" s="53">
        <f>DataSeries!AC11</f>
        <v>0.30253168940544128</v>
      </c>
      <c r="S8" s="53">
        <f>DataSeries!AD11</f>
        <v>0.37469738721847534</v>
      </c>
      <c r="T8" s="53">
        <f>DataSeries!AE11</f>
        <v>0.47328278422355652</v>
      </c>
      <c r="U8" s="53">
        <f>DataSeries!AF11</f>
        <v>0.35023438930511475</v>
      </c>
      <c r="V8" s="54">
        <f>DataSeries!AG11</f>
        <v>0.39537295699119568</v>
      </c>
    </row>
    <row r="9" spans="1:23" ht="14.4">
      <c r="A9" s="20" t="s">
        <v>15</v>
      </c>
      <c r="B9" s="86">
        <f>DataSeries!AM11/1000</f>
        <v>178.114</v>
      </c>
      <c r="C9" s="86">
        <f>DataSeries!AM18/1000</f>
        <v>213.416</v>
      </c>
      <c r="D9" s="84">
        <f>DataSeries!AM25/1000</f>
        <v>296.84699999999998</v>
      </c>
      <c r="E9" s="85">
        <f>DataSeries!AM32/1000</f>
        <v>435.98099999999999</v>
      </c>
      <c r="G9"/>
      <c r="H9" s="36"/>
      <c r="I9" s="36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1"/>
    </row>
    <row r="10" spans="1:23">
      <c r="A10" s="20" t="s">
        <v>16</v>
      </c>
      <c r="B10" s="86">
        <f>DataSeries!AM12/1000</f>
        <v>382.387</v>
      </c>
      <c r="C10" s="86">
        <f>DataSeries!AM19/1000</f>
        <v>457.89400000000001</v>
      </c>
      <c r="D10" s="84">
        <f>DataSeries!AM26/1000</f>
        <v>661.65800000000002</v>
      </c>
      <c r="E10" s="85">
        <f>DataSeries!AM33/1000</f>
        <v>1020.543</v>
      </c>
      <c r="G10" s="32"/>
    </row>
    <row r="11" spans="1:23">
      <c r="A11" s="20" t="s">
        <v>27</v>
      </c>
      <c r="B11" s="86">
        <f>DataSeries!AM13/1000</f>
        <v>545.01800000000003</v>
      </c>
      <c r="C11" s="86">
        <f>DataSeries!AM20/1000</f>
        <v>680.86900000000003</v>
      </c>
      <c r="D11" s="84">
        <f>DataSeries!AM27/1000</f>
        <v>892.55</v>
      </c>
      <c r="E11" s="85">
        <f>DataSeries!AM34/1000</f>
        <v>1489.9010000000001</v>
      </c>
      <c r="G11" s="32"/>
    </row>
    <row r="12" spans="1:23">
      <c r="A12" s="20" t="s">
        <v>28</v>
      </c>
      <c r="B12" s="86">
        <f>DataSeries!AM14/1000</f>
        <v>1015.723</v>
      </c>
      <c r="C12" s="86">
        <f>DataSeries!AM21/1000</f>
        <v>1809.6849999999999</v>
      </c>
      <c r="D12" s="84">
        <f>DataSeries!AM28/1000</f>
        <v>1727.973</v>
      </c>
      <c r="E12" s="85">
        <f>DataSeries!AM35/1000</f>
        <v>3787.4409999999998</v>
      </c>
      <c r="G12" s="32"/>
    </row>
    <row r="13" spans="1:23">
      <c r="A13" s="28" t="s">
        <v>82</v>
      </c>
      <c r="B13" s="29"/>
      <c r="C13" s="87"/>
      <c r="D13" s="87"/>
      <c r="E13" s="88"/>
      <c r="G13" s="32"/>
    </row>
    <row r="14" spans="1:23">
      <c r="A14" s="56" t="s">
        <v>6</v>
      </c>
      <c r="B14" s="167">
        <f>DataSeries!AL8/1000</f>
        <v>6.2449511718749999</v>
      </c>
      <c r="C14" s="168">
        <f>DataSeries!AL15/1000</f>
        <v>5.8780673828124996</v>
      </c>
      <c r="D14" s="168">
        <f>DataSeries!AL22/1000</f>
        <v>7.4436206054687499</v>
      </c>
      <c r="E14" s="169">
        <f>DataSeries!AL29/1000</f>
        <v>12.630888671875001</v>
      </c>
      <c r="G14" s="32"/>
    </row>
    <row r="15" spans="1:23">
      <c r="A15" s="56" t="s">
        <v>7</v>
      </c>
      <c r="B15" s="86">
        <f>DataSeries!AL9/1000</f>
        <v>60.039011718749997</v>
      </c>
      <c r="C15" s="170">
        <f>DataSeries!AL16/1000</f>
        <v>66.569093749999993</v>
      </c>
      <c r="D15" s="170">
        <f>DataSeries!AL23/1000</f>
        <v>93.835546875000006</v>
      </c>
      <c r="E15" s="171">
        <f>DataSeries!AL30/1000</f>
        <v>149.157765625</v>
      </c>
      <c r="G15" s="32"/>
    </row>
    <row r="16" spans="1:23">
      <c r="A16" s="20" t="s">
        <v>4</v>
      </c>
      <c r="B16" s="86">
        <f>DataSeries!AL10/1000</f>
        <v>245.6665625</v>
      </c>
      <c r="C16" s="170">
        <f>DataSeries!AL17/1000</f>
        <v>296.00568750000002</v>
      </c>
      <c r="D16" s="170">
        <f>DataSeries!AL24/1000</f>
        <v>399.05281250000002</v>
      </c>
      <c r="E16" s="171">
        <f>DataSeries!AL31/1000</f>
        <v>670.03031250000004</v>
      </c>
      <c r="G16" s="32"/>
    </row>
    <row r="17" spans="1:7">
      <c r="A17" s="20" t="s">
        <v>10</v>
      </c>
      <c r="B17" s="86">
        <f>DataSeries!AL11/1000</f>
        <v>345.63493749999998</v>
      </c>
      <c r="C17" s="170">
        <f>DataSeries!AL18/1000</f>
        <v>419.87221875</v>
      </c>
      <c r="D17" s="170">
        <f>DataSeries!AL25/1000</f>
        <v>558.61318749999998</v>
      </c>
      <c r="E17" s="171">
        <f>DataSeries!AL32/1000</f>
        <v>983.9586875</v>
      </c>
      <c r="G17" s="32"/>
    </row>
    <row r="18" spans="1:7">
      <c r="A18" s="20" t="s">
        <v>5</v>
      </c>
      <c r="B18" s="86">
        <f>DataSeries!AL12/1000</f>
        <v>720.43943750000005</v>
      </c>
      <c r="C18" s="170">
        <f>DataSeries!AL19/1000</f>
        <v>932.58500000000004</v>
      </c>
      <c r="D18" s="170">
        <f>DataSeries!AL26/1000</f>
        <v>1124.8389999999999</v>
      </c>
      <c r="E18" s="171">
        <f>DataSeries!AL33/1000</f>
        <v>2456.8287500000001</v>
      </c>
      <c r="G18" s="31"/>
    </row>
    <row r="19" spans="1:7">
      <c r="A19" s="20" t="s">
        <v>23</v>
      </c>
      <c r="B19" s="86">
        <f>DataSeries!AL13/1000</f>
        <v>989.19550000000004</v>
      </c>
      <c r="C19" s="170">
        <f>DataSeries!AL20/1000</f>
        <v>1309.742125</v>
      </c>
      <c r="D19" s="170">
        <f>DataSeries!AL27/1000</f>
        <v>1483.95875</v>
      </c>
      <c r="E19" s="171">
        <f>DataSeries!AL34/1000</f>
        <v>3676.4650000000001</v>
      </c>
    </row>
    <row r="20" spans="1:7">
      <c r="A20" s="20" t="s">
        <v>24</v>
      </c>
      <c r="B20" s="86">
        <f>DataSeries!AL14/1000</f>
        <v>2032.7261249999999</v>
      </c>
      <c r="C20" s="170">
        <f>DataSeries!AL21/1000</f>
        <v>2577.7044999999998</v>
      </c>
      <c r="D20" s="170">
        <f>DataSeries!AL28/1000</f>
        <v>2602.2835</v>
      </c>
      <c r="E20" s="171">
        <f>DataSeries!AL35/1000</f>
        <v>10252.457</v>
      </c>
    </row>
    <row r="21" spans="1:7">
      <c r="A21" s="28" t="s">
        <v>84</v>
      </c>
      <c r="B21" s="29"/>
      <c r="C21" s="29"/>
      <c r="D21" s="29"/>
      <c r="E21" s="30"/>
    </row>
    <row r="22" spans="1:7">
      <c r="A22" s="20" t="s">
        <v>6</v>
      </c>
      <c r="B22" s="59">
        <f>DataSeries!AK8</f>
        <v>6.0376636683940887E-2</v>
      </c>
      <c r="C22" s="89">
        <f>DataSeries!AK15</f>
        <v>4.9668226391077042E-2</v>
      </c>
      <c r="D22" s="59">
        <f>DataSeries!AK22</f>
        <v>4.5845881104469299E-2</v>
      </c>
      <c r="E22" s="60">
        <f>DataSeries!AK29</f>
        <v>4.7475758939981461E-2</v>
      </c>
    </row>
    <row r="23" spans="1:7">
      <c r="A23" s="20" t="s">
        <v>7</v>
      </c>
      <c r="B23" s="59">
        <f>DataSeries!AK9</f>
        <v>0.46431070566177368</v>
      </c>
      <c r="C23" s="89">
        <f>DataSeries!AK16</f>
        <v>0.45000049471855164</v>
      </c>
      <c r="D23" s="59">
        <f>DataSeries!AK23</f>
        <v>0.46242058277130127</v>
      </c>
      <c r="E23" s="60">
        <f>DataSeries!AK30</f>
        <v>0.4485287070274353</v>
      </c>
    </row>
    <row r="24" spans="1:7">
      <c r="A24" s="20" t="s">
        <v>4</v>
      </c>
      <c r="B24" s="59">
        <f>DataSeries!AK10</f>
        <v>0.47531265020370483</v>
      </c>
      <c r="C24" s="89">
        <f>DataSeries!AK17</f>
        <v>0.50033128261566162</v>
      </c>
      <c r="D24" s="59">
        <f>DataSeries!AK24</f>
        <v>0.49173349142074585</v>
      </c>
      <c r="E24" s="60">
        <f>DataSeries!AK31</f>
        <v>0.50399553775787354</v>
      </c>
    </row>
    <row r="25" spans="1:7">
      <c r="A25" s="20" t="s">
        <v>5</v>
      </c>
      <c r="B25" s="59">
        <f>DataSeries!AK12</f>
        <v>0.13978004455566406</v>
      </c>
      <c r="C25" s="59">
        <f>DataSeries!AK19</f>
        <v>0.15769539773464203</v>
      </c>
      <c r="D25" s="59">
        <f>DataSeries!AK26</f>
        <v>0.13904184103012085</v>
      </c>
      <c r="E25" s="60">
        <f>DataSeries!AK33</f>
        <v>0.18530413508415222</v>
      </c>
    </row>
    <row r="26" spans="1:7">
      <c r="A26" s="20" t="s">
        <v>24</v>
      </c>
      <c r="B26" s="59">
        <f>DataSeries!AK14</f>
        <v>3.9402622729539871E-2</v>
      </c>
      <c r="C26" s="59">
        <f>DataSeries!AK21</f>
        <v>4.4568866491317749E-2</v>
      </c>
      <c r="D26" s="59">
        <f>DataSeries!AK28</f>
        <v>3.2175600528717041E-2</v>
      </c>
      <c r="E26" s="60">
        <f>DataSeries!AK35</f>
        <v>7.7283293008804321E-2</v>
      </c>
    </row>
    <row r="27" spans="1:7">
      <c r="A27" s="28" t="s">
        <v>18</v>
      </c>
      <c r="B27" s="29"/>
      <c r="C27" s="29"/>
      <c r="D27" s="29"/>
      <c r="E27" s="30"/>
    </row>
    <row r="28" spans="1:7">
      <c r="A28" s="20" t="s">
        <v>4</v>
      </c>
      <c r="B28" s="21">
        <f>B16/B8</f>
        <v>1.9948239776861114</v>
      </c>
      <c r="C28" s="21">
        <f>C16/C8</f>
        <v>2.0741180788149727</v>
      </c>
      <c r="D28" s="21">
        <f t="shared" ref="D28:E28" si="0">D16/D8</f>
        <v>2.0035185589629276</v>
      </c>
      <c r="E28" s="61">
        <f t="shared" si="0"/>
        <v>2.2488464694707728</v>
      </c>
    </row>
    <row r="29" spans="1:7">
      <c r="A29" s="20" t="s">
        <v>10</v>
      </c>
      <c r="B29" s="21">
        <f t="shared" ref="B29" si="1">B17/B9</f>
        <v>1.9405265026892886</v>
      </c>
      <c r="C29" s="21">
        <f t="shared" ref="C29:E32" si="2">C17/C9</f>
        <v>1.96738866228399</v>
      </c>
      <c r="D29" s="21">
        <f t="shared" si="2"/>
        <v>1.8818219065713988</v>
      </c>
      <c r="E29" s="61">
        <f t="shared" si="2"/>
        <v>2.2568843309685516</v>
      </c>
    </row>
    <row r="30" spans="1:7">
      <c r="A30" s="20" t="s">
        <v>5</v>
      </c>
      <c r="B30" s="21">
        <f t="shared" ref="B30" si="3">B18/B10</f>
        <v>1.8840583950291199</v>
      </c>
      <c r="C30" s="21">
        <f t="shared" si="2"/>
        <v>2.0366831624786523</v>
      </c>
      <c r="D30" s="21">
        <f t="shared" si="2"/>
        <v>1.700030831638097</v>
      </c>
      <c r="E30" s="61">
        <f t="shared" si="2"/>
        <v>2.4073740645911053</v>
      </c>
    </row>
    <row r="31" spans="1:7">
      <c r="A31" s="20" t="s">
        <v>23</v>
      </c>
      <c r="B31" s="21">
        <f t="shared" ref="B31" si="4">B19/B11</f>
        <v>1.81497767046226</v>
      </c>
      <c r="C31" s="21">
        <f t="shared" si="2"/>
        <v>1.9236330703850519</v>
      </c>
      <c r="D31" s="21">
        <f t="shared" si="2"/>
        <v>1.6626057363733124</v>
      </c>
      <c r="E31" s="61">
        <f t="shared" si="2"/>
        <v>2.4675901284716231</v>
      </c>
    </row>
    <row r="32" spans="1:7">
      <c r="A32" s="20" t="s">
        <v>24</v>
      </c>
      <c r="B32" s="21">
        <f t="shared" ref="B32" si="5">B20/B12</f>
        <v>2.0012603091590915</v>
      </c>
      <c r="C32" s="21">
        <f t="shared" si="2"/>
        <v>1.4243940243744075</v>
      </c>
      <c r="D32" s="21">
        <f t="shared" si="2"/>
        <v>1.5059746303906369</v>
      </c>
      <c r="E32" s="61">
        <f t="shared" si="2"/>
        <v>2.7069615077832236</v>
      </c>
    </row>
    <row r="33" spans="1:5">
      <c r="A33" s="69" t="s">
        <v>19</v>
      </c>
      <c r="B33" s="70"/>
      <c r="C33" s="70"/>
      <c r="D33" s="70"/>
      <c r="E33" s="71"/>
    </row>
    <row r="34" spans="1:5">
      <c r="A34" s="19" t="s">
        <v>20</v>
      </c>
      <c r="B34" s="86">
        <f>DataSeries!AP8/1000</f>
        <v>51.716089843749998</v>
      </c>
      <c r="C34" s="86">
        <f>DataSeries!AP15/1000</f>
        <v>59.171843750000001</v>
      </c>
      <c r="D34" s="57">
        <f>DataSeries!AP22/1000</f>
        <v>81.173289062500004</v>
      </c>
      <c r="E34" s="58">
        <f>DataSeries!AP29/1000</f>
        <v>133.0145</v>
      </c>
    </row>
    <row r="35" spans="1:5">
      <c r="A35" s="20" t="s">
        <v>21</v>
      </c>
      <c r="B35" s="62">
        <f>DataSeries!$B30/DataSeries!$P30*1000</f>
        <v>71.583323994825605</v>
      </c>
      <c r="C35" s="86">
        <f>DataSeries!$B36/DataSeries!$P36*1000</f>
        <v>85.224653768166249</v>
      </c>
      <c r="D35" s="86">
        <f>DataSeries!$B42/DataSeries!$P42*1000</f>
        <v>137.72174178767534</v>
      </c>
      <c r="E35" s="90">
        <f>DataSeries!$B48/DataSeries!$P48*1000</f>
        <v>186.00499883908853</v>
      </c>
    </row>
    <row r="36" spans="1:5">
      <c r="A36" s="20" t="s">
        <v>29</v>
      </c>
      <c r="B36" s="59">
        <f>B34/B35</f>
        <v>0.72246002221813965</v>
      </c>
      <c r="C36" s="59">
        <f>C34/C35</f>
        <v>0.69430430202700699</v>
      </c>
      <c r="D36" s="59">
        <f t="shared" ref="D36:E36" si="6">D34/D35</f>
        <v>0.58940068582376992</v>
      </c>
      <c r="E36" s="60">
        <f t="shared" si="6"/>
        <v>0.71511250143911353</v>
      </c>
    </row>
    <row r="37" spans="1:5">
      <c r="A37" s="19" t="s">
        <v>61</v>
      </c>
      <c r="B37" s="63">
        <f>DataSeries!AO8/1000</f>
        <v>43856.212</v>
      </c>
      <c r="C37" s="63">
        <f>DataSeries!AO15/1000</f>
        <v>45750.2</v>
      </c>
      <c r="D37" s="63">
        <f>DataSeries!AO22/1000</f>
        <v>48070.987999999998</v>
      </c>
      <c r="E37" s="64">
        <f>DataSeries!AO29/1000</f>
        <v>50112.392</v>
      </c>
    </row>
    <row r="38" spans="1:5">
      <c r="A38" s="72" t="s">
        <v>22</v>
      </c>
      <c r="B38" s="65">
        <f>DataSeries!AN8/1000</f>
        <v>19.085000000000001</v>
      </c>
      <c r="C38" s="65">
        <f>DataSeries!AN15/1000</f>
        <v>18.948</v>
      </c>
      <c r="D38" s="65">
        <f>DataSeries!AN22/1000</f>
        <v>17.126000000000001</v>
      </c>
      <c r="E38" s="66">
        <f>DataSeries!AN29/1000</f>
        <v>27.096</v>
      </c>
    </row>
    <row r="39" spans="1:5">
      <c r="A39" s="20"/>
      <c r="B39" s="21"/>
      <c r="C39" s="21"/>
      <c r="D39" s="21"/>
      <c r="E39" s="21"/>
    </row>
    <row r="40" spans="1:5">
      <c r="A40" s="17" t="s">
        <v>159</v>
      </c>
    </row>
    <row r="42" spans="1:5" ht="13.5" customHeight="1"/>
  </sheetData>
  <mergeCells count="2">
    <mergeCell ref="A4:E4"/>
    <mergeCell ref="G3:V3"/>
  </mergeCells>
  <hyperlinks>
    <hyperlink ref="A1" location="Index!A1" display="Back to index"/>
  </hyperlink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33"/>
  <sheetViews>
    <sheetView workbookViewId="0">
      <pane xSplit="2" ySplit="5" topLeftCell="C21" activePane="bottomRight" state="frozen"/>
      <selection pane="topRight" activeCell="C1" sqref="C1"/>
      <selection pane="bottomLeft" activeCell="A6" sqref="A6"/>
      <selection pane="bottomRight" activeCell="H17" sqref="H17:H19"/>
    </sheetView>
  </sheetViews>
  <sheetFormatPr baseColWidth="10" defaultColWidth="8.88671875" defaultRowHeight="14.4"/>
  <cols>
    <col min="8" max="8" width="13.44140625" customWidth="1"/>
    <col min="9" max="9" width="12.109375" customWidth="1"/>
    <col min="10" max="10" width="11.44140625" customWidth="1"/>
    <col min="11" max="11" width="12.33203125" customWidth="1"/>
  </cols>
  <sheetData>
    <row r="1" spans="1:12" ht="15.6" thickBot="1">
      <c r="A1" s="129" t="s">
        <v>138</v>
      </c>
    </row>
    <row r="2" spans="1:12">
      <c r="A2" s="180" t="s">
        <v>120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2"/>
    </row>
    <row r="3" spans="1:12" ht="15" thickBot="1">
      <c r="A3" s="183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5"/>
    </row>
    <row r="4" spans="1:12" ht="15" thickBot="1">
      <c r="A4" s="193" t="s">
        <v>65</v>
      </c>
      <c r="B4" s="191" t="s">
        <v>99</v>
      </c>
      <c r="C4" s="189" t="s">
        <v>13</v>
      </c>
      <c r="D4" s="179" t="s">
        <v>103</v>
      </c>
      <c r="E4" s="177"/>
      <c r="F4" s="177"/>
      <c r="G4" s="177"/>
      <c r="H4" s="177"/>
      <c r="I4" s="177"/>
      <c r="J4" s="177"/>
      <c r="K4" s="177"/>
      <c r="L4" s="178"/>
    </row>
    <row r="5" spans="1:12" ht="46.2" thickBot="1">
      <c r="A5" s="194"/>
      <c r="B5" s="192"/>
      <c r="C5" s="190"/>
      <c r="D5" s="148" t="s">
        <v>63</v>
      </c>
      <c r="E5" s="94" t="s">
        <v>58</v>
      </c>
      <c r="F5" s="94" t="s">
        <v>38</v>
      </c>
      <c r="G5" s="94" t="s">
        <v>64</v>
      </c>
      <c r="H5" s="149" t="s">
        <v>155</v>
      </c>
      <c r="I5" s="149" t="s">
        <v>156</v>
      </c>
      <c r="J5" s="150" t="s">
        <v>157</v>
      </c>
      <c r="K5" s="151" t="s">
        <v>158</v>
      </c>
      <c r="L5" s="152" t="s">
        <v>154</v>
      </c>
    </row>
    <row r="6" spans="1:12">
      <c r="A6" s="186">
        <v>1992</v>
      </c>
      <c r="B6" s="81" t="s">
        <v>6</v>
      </c>
      <c r="C6" s="155">
        <f>DataSeries!AT8</f>
        <v>6.037663734973954E-2</v>
      </c>
      <c r="D6" s="137">
        <f>DataSeries!AU8</f>
        <v>0.73566496973647666</v>
      </c>
      <c r="E6" s="49">
        <f>DataSeries!AV8</f>
        <v>0.49555615651655771</v>
      </c>
      <c r="F6" s="49">
        <f>DataSeries!AW8</f>
        <v>4.5698913242126528E-2</v>
      </c>
      <c r="G6" s="49">
        <f>DataSeries!AX8</f>
        <v>0.71419184428927984</v>
      </c>
      <c r="H6" s="49">
        <f>DataSeries!AY8</f>
        <v>2.439412658983791E-2</v>
      </c>
      <c r="I6" s="49">
        <f>DataSeries!AZ8</f>
        <v>0.13153480381442803</v>
      </c>
      <c r="J6" s="49">
        <f>DataSeries!BA8</f>
        <v>0.45388353865400688</v>
      </c>
      <c r="K6" s="49">
        <f>DataSeries!BB8</f>
        <v>0.10437992714197854</v>
      </c>
      <c r="L6" s="147">
        <f>D6-E6+F6+G6</f>
        <v>0.9999995707513254</v>
      </c>
    </row>
    <row r="7" spans="1:12">
      <c r="A7" s="186"/>
      <c r="B7" s="81" t="s">
        <v>7</v>
      </c>
      <c r="C7" s="155">
        <f>DataSeries!AT9</f>
        <v>0.46431069779678458</v>
      </c>
      <c r="D7" s="137">
        <f>DataSeries!AU9</f>
        <v>0.78521092791695091</v>
      </c>
      <c r="E7" s="49">
        <f>DataSeries!AV9</f>
        <v>0.13400086187977356</v>
      </c>
      <c r="F7" s="49">
        <f>DataSeries!AW9</f>
        <v>8.2101458460255267E-2</v>
      </c>
      <c r="G7" s="49">
        <f>DataSeries!AX9</f>
        <v>0.26668825590287204</v>
      </c>
      <c r="H7" s="49">
        <f>DataSeries!AY9</f>
        <v>3.055736049430895E-2</v>
      </c>
      <c r="I7" s="49">
        <f>DataSeries!AZ9</f>
        <v>5.2204608833292046E-2</v>
      </c>
      <c r="J7" s="49">
        <f>DataSeries!BA9</f>
        <v>0.13624574801036166</v>
      </c>
      <c r="K7" s="49">
        <f>DataSeries!BB9</f>
        <v>4.7680710622798599E-2</v>
      </c>
      <c r="L7" s="147">
        <f t="shared" ref="L7:L12" si="0">D7-E7+F7+G7</f>
        <v>0.99999978040030468</v>
      </c>
    </row>
    <row r="8" spans="1:12">
      <c r="A8" s="186"/>
      <c r="B8" s="32" t="s">
        <v>8</v>
      </c>
      <c r="C8" s="155">
        <f>DataSeries!AT10</f>
        <v>0.1409838699015746</v>
      </c>
      <c r="D8" s="137">
        <f>DataSeries!AU10</f>
        <v>0.70228275094447035</v>
      </c>
      <c r="E8" s="49">
        <f>DataSeries!AV10</f>
        <v>6.2373352625685982E-2</v>
      </c>
      <c r="F8" s="49">
        <f>DataSeries!AW10</f>
        <v>0.14600482998886791</v>
      </c>
      <c r="G8" s="49">
        <f>DataSeries!AX10</f>
        <v>0.21408607405044772</v>
      </c>
      <c r="H8" s="49">
        <f>DataSeries!AY10</f>
        <v>4.286491015901199E-2</v>
      </c>
      <c r="I8" s="49">
        <f>DataSeries!AZ10</f>
        <v>4.5975652631829199E-2</v>
      </c>
      <c r="J8" s="49">
        <f>DataSeries!BA10</f>
        <v>8.8873507771124544E-2</v>
      </c>
      <c r="K8" s="49">
        <f>DataSeries!BB10</f>
        <v>3.6371807701041828E-2</v>
      </c>
      <c r="L8" s="147">
        <f t="shared" si="0"/>
        <v>1.0000003023580999</v>
      </c>
    </row>
    <row r="9" spans="1:12">
      <c r="A9" s="186"/>
      <c r="B9" s="32" t="s">
        <v>9</v>
      </c>
      <c r="C9" s="155">
        <f>DataSeries!AT11</f>
        <v>0.19454875906957533</v>
      </c>
      <c r="D9" s="137">
        <f>DataSeries!AU11</f>
        <v>0.63519201750378629</v>
      </c>
      <c r="E9" s="49">
        <f>DataSeries!AV11</f>
        <v>3.1422919614614561E-2</v>
      </c>
      <c r="F9" s="49">
        <f>DataSeries!AW11</f>
        <v>0.16285491878971531</v>
      </c>
      <c r="G9" s="49">
        <f>DataSeries!AX11</f>
        <v>0.23337619794728925</v>
      </c>
      <c r="H9" s="49">
        <f>DataSeries!AY11</f>
        <v>8.4955907695898419E-2</v>
      </c>
      <c r="I9" s="49">
        <f>DataSeries!AZ11</f>
        <v>3.857436704684062E-2</v>
      </c>
      <c r="J9" s="49">
        <f>DataSeries!BA11</f>
        <v>7.4266635089197827E-2</v>
      </c>
      <c r="K9" s="49">
        <f>DataSeries!BB11</f>
        <v>3.5579526026117386E-2</v>
      </c>
      <c r="L9" s="147">
        <f t="shared" si="0"/>
        <v>1.0000002146261764</v>
      </c>
    </row>
    <row r="10" spans="1:12">
      <c r="A10" s="186"/>
      <c r="B10" s="32" t="s">
        <v>26</v>
      </c>
      <c r="C10" s="155">
        <f>DataSeries!AT12</f>
        <v>4.3640172160309978E-2</v>
      </c>
      <c r="D10" s="137">
        <f>DataSeries!AU12</f>
        <v>0.63161211388726324</v>
      </c>
      <c r="E10" s="49">
        <f>DataSeries!AV12</f>
        <v>3.0090052442297031E-2</v>
      </c>
      <c r="F10" s="49">
        <f>DataSeries!AW12</f>
        <v>0.22944496060516992</v>
      </c>
      <c r="G10" s="49">
        <f>DataSeries!AX12</f>
        <v>0.16903266815952997</v>
      </c>
      <c r="H10" s="49">
        <f>DataSeries!AY12</f>
        <v>4.0025095607608467E-2</v>
      </c>
      <c r="I10" s="49">
        <f>DataSeries!AZ12</f>
        <v>2.1088077916854003E-2</v>
      </c>
      <c r="J10" s="49">
        <f>DataSeries!BA12</f>
        <v>8.2364705245758646E-2</v>
      </c>
      <c r="K10" s="49">
        <f>DataSeries!BB12</f>
        <v>2.5554927768748154E-2</v>
      </c>
      <c r="L10" s="147">
        <f t="shared" si="0"/>
        <v>0.99999969020966617</v>
      </c>
    </row>
    <row r="11" spans="1:12">
      <c r="A11" s="186"/>
      <c r="B11" s="32" t="s">
        <v>25</v>
      </c>
      <c r="C11" s="155">
        <f>DataSeries!AT13</f>
        <v>5.6737238586676786E-2</v>
      </c>
      <c r="D11" s="137">
        <f>DataSeries!AU13</f>
        <v>0.56204891495487574</v>
      </c>
      <c r="E11" s="49">
        <f>DataSeries!AV13</f>
        <v>1.3991569299379216E-2</v>
      </c>
      <c r="F11" s="49">
        <f>DataSeries!AW13</f>
        <v>0.1954729418727838</v>
      </c>
      <c r="G11" s="49">
        <f>DataSeries!AX13</f>
        <v>0.25646963477419954</v>
      </c>
      <c r="H11" s="49">
        <f>DataSeries!AY13</f>
        <v>7.29091583594981E-2</v>
      </c>
      <c r="I11" s="49">
        <f>DataSeries!AZ13</f>
        <v>1.6980843610385876E-2</v>
      </c>
      <c r="J11" s="49">
        <f>DataSeries!BA13</f>
        <v>0.10271993661823466</v>
      </c>
      <c r="K11" s="49">
        <f>DataSeries!BB13</f>
        <v>6.3859599938779488E-2</v>
      </c>
      <c r="L11" s="147">
        <f t="shared" si="0"/>
        <v>0.9999999223024798</v>
      </c>
    </row>
    <row r="12" spans="1:12" ht="15" thickBot="1">
      <c r="A12" s="187"/>
      <c r="B12" s="103" t="s">
        <v>24</v>
      </c>
      <c r="C12" s="156">
        <f>DataSeries!AT14</f>
        <v>3.9402624552576718E-2</v>
      </c>
      <c r="D12" s="137">
        <f>DataSeries!AU14</f>
        <v>0.57717350772759834</v>
      </c>
      <c r="E12" s="49">
        <f>DataSeries!AV14</f>
        <v>6.8147496655204644E-3</v>
      </c>
      <c r="F12" s="49">
        <f>DataSeries!AW14</f>
        <v>0.21982677680026513</v>
      </c>
      <c r="G12" s="49">
        <f>DataSeries!AX14</f>
        <v>0.20981434341620628</v>
      </c>
      <c r="H12" s="49">
        <f>DataSeries!AY14</f>
        <v>8.5547859016969374E-2</v>
      </c>
      <c r="I12" s="49">
        <f>DataSeries!AZ14</f>
        <v>6.6429238010417807E-2</v>
      </c>
      <c r="J12" s="49">
        <f>DataSeries!BA14</f>
        <v>3.1412113854520841E-2</v>
      </c>
      <c r="K12" s="49">
        <f>DataSeries!BB14</f>
        <v>2.6425096455272148E-2</v>
      </c>
      <c r="L12" s="147">
        <f t="shared" si="0"/>
        <v>0.9999998782785493</v>
      </c>
    </row>
    <row r="13" spans="1:12">
      <c r="A13" s="186">
        <f>DataSeries!R9</f>
        <v>1998</v>
      </c>
      <c r="B13" s="81" t="s">
        <v>6</v>
      </c>
      <c r="C13" s="155">
        <f>DataSeries!AT15</f>
        <v>4.9668226263603399E-2</v>
      </c>
      <c r="D13" s="136">
        <f>DataSeries!AU15</f>
        <v>0.97025878462023907</v>
      </c>
      <c r="E13" s="101">
        <f>DataSeries!AV15</f>
        <v>0.61623312594446977</v>
      </c>
      <c r="F13" s="101">
        <f>DataSeries!AW15</f>
        <v>4.8446589360423092E-2</v>
      </c>
      <c r="G13" s="101">
        <f>DataSeries!AX15</f>
        <v>0.59752677852922631</v>
      </c>
      <c r="H13" s="101">
        <f>DataSeries!AY15</f>
        <v>2.5442711025802398E-2</v>
      </c>
      <c r="I13" s="101">
        <f>DataSeries!AZ15</f>
        <v>0.17611518404734761</v>
      </c>
      <c r="J13" s="101">
        <f>DataSeries!BA15</f>
        <v>0.31051526587751149</v>
      </c>
      <c r="K13" s="101">
        <f>DataSeries!BB15</f>
        <v>8.545343177245715E-2</v>
      </c>
      <c r="L13" s="153">
        <f>D13-E13+F13+G13</f>
        <v>0.99999902656541872</v>
      </c>
    </row>
    <row r="14" spans="1:12">
      <c r="A14" s="186"/>
      <c r="B14" s="81" t="s">
        <v>7</v>
      </c>
      <c r="C14" s="155">
        <f>DataSeries!AT16</f>
        <v>0.4500004975976713</v>
      </c>
      <c r="D14" s="137">
        <f>DataSeries!AU16</f>
        <v>0.79554826979698323</v>
      </c>
      <c r="E14" s="49">
        <f>DataSeries!AV16</f>
        <v>0.11507104071282852</v>
      </c>
      <c r="F14" s="49">
        <f>DataSeries!AW16</f>
        <v>7.3327424287780052E-2</v>
      </c>
      <c r="G14" s="49">
        <f>DataSeries!AX16</f>
        <v>0.24619534374437335</v>
      </c>
      <c r="H14" s="49">
        <f>DataSeries!AY16</f>
        <v>2.3104129734305714E-2</v>
      </c>
      <c r="I14" s="49">
        <f>DataSeries!AZ16</f>
        <v>7.8088323409478022E-2</v>
      </c>
      <c r="J14" s="49">
        <f>DataSeries!BA16</f>
        <v>9.3366225377522025E-2</v>
      </c>
      <c r="K14" s="49">
        <f>DataSeries!BB16</f>
        <v>5.1636361640107743E-2</v>
      </c>
      <c r="L14" s="147">
        <f t="shared" ref="L14:L33" si="1">D14-E14+F14+G14</f>
        <v>0.99999999711630816</v>
      </c>
    </row>
    <row r="15" spans="1:12">
      <c r="A15" s="186"/>
      <c r="B15" s="32" t="s">
        <v>8</v>
      </c>
      <c r="C15" s="155">
        <f>DataSeries!AT17</f>
        <v>0.14545332863383176</v>
      </c>
      <c r="D15" s="137">
        <f>DataSeries!AU17</f>
        <v>0.63436600002933163</v>
      </c>
      <c r="E15" s="49">
        <f>DataSeries!AV17</f>
        <v>4.374307122284081E-2</v>
      </c>
      <c r="F15" s="49">
        <f>DataSeries!AW17</f>
        <v>0.14521206833414005</v>
      </c>
      <c r="G15" s="49">
        <f>DataSeries!AX17</f>
        <v>0.26416511665850234</v>
      </c>
      <c r="H15" s="49">
        <f>DataSeries!AY17</f>
        <v>5.0675271541392383E-2</v>
      </c>
      <c r="I15" s="49">
        <f>DataSeries!AZ17</f>
        <v>8.8805731512949265E-2</v>
      </c>
      <c r="J15" s="49">
        <f>DataSeries!BA17</f>
        <v>6.2751227556452627E-2</v>
      </c>
      <c r="K15" s="49">
        <f>DataSeries!BB17</f>
        <v>6.1932816925781793E-2</v>
      </c>
      <c r="L15" s="147">
        <f t="shared" si="1"/>
        <v>1.0000001137991332</v>
      </c>
    </row>
    <row r="16" spans="1:12">
      <c r="A16" s="186"/>
      <c r="B16" s="32" t="s">
        <v>9</v>
      </c>
      <c r="C16" s="155">
        <f>DataSeries!AT18</f>
        <v>0.19718252094081223</v>
      </c>
      <c r="D16" s="137">
        <f>DataSeries!AU18</f>
        <v>0.53370975296751699</v>
      </c>
      <c r="E16" s="49">
        <f>DataSeries!AV18</f>
        <v>3.8018657967309272E-2</v>
      </c>
      <c r="F16" s="49">
        <f>DataSeries!AW18</f>
        <v>0.22766890316696844</v>
      </c>
      <c r="G16" s="49">
        <f>DataSeries!AX18</f>
        <v>0.27664004905712331</v>
      </c>
      <c r="H16" s="49">
        <f>DataSeries!AY18</f>
        <v>8.6946648681581473E-2</v>
      </c>
      <c r="I16" s="49">
        <f>DataSeries!AZ18</f>
        <v>8.2245509251664642E-2</v>
      </c>
      <c r="J16" s="49">
        <f>DataSeries!BA18</f>
        <v>4.0631203524021539E-2</v>
      </c>
      <c r="K16" s="49">
        <f>DataSeries!BB18</f>
        <v>6.6816731133090793E-2</v>
      </c>
      <c r="L16" s="147">
        <f t="shared" si="1"/>
        <v>1.0000000472242994</v>
      </c>
    </row>
    <row r="17" spans="1:12">
      <c r="A17" s="186"/>
      <c r="B17" s="32" t="s">
        <v>26</v>
      </c>
      <c r="C17" s="155">
        <f>DataSeries!AT19</f>
        <v>4.6432198047633828E-2</v>
      </c>
      <c r="D17" s="137">
        <f>DataSeries!AU19</f>
        <v>0.41105150567465598</v>
      </c>
      <c r="E17" s="49">
        <f>DataSeries!AV19</f>
        <v>2.2267444706139856E-2</v>
      </c>
      <c r="F17" s="49">
        <f>DataSeries!AW19</f>
        <v>0.29687575479106304</v>
      </c>
      <c r="G17" s="49">
        <f>DataSeries!AX19</f>
        <v>0.3143402808823797</v>
      </c>
      <c r="H17" s="49">
        <f>DataSeries!AY19</f>
        <v>0.13658073133748863</v>
      </c>
      <c r="I17" s="49">
        <f>DataSeries!AZ19</f>
        <v>7.9675196690532371E-2</v>
      </c>
      <c r="J17" s="49">
        <f>DataSeries!BA19</f>
        <v>2.4770554771454744E-2</v>
      </c>
      <c r="K17" s="49">
        <f>DataSeries!BB19</f>
        <v>7.3313693004888672E-2</v>
      </c>
      <c r="L17" s="147">
        <f t="shared" si="1"/>
        <v>1.0000000966419589</v>
      </c>
    </row>
    <row r="18" spans="1:12">
      <c r="A18" s="186"/>
      <c r="B18" s="32" t="s">
        <v>25</v>
      </c>
      <c r="C18" s="155">
        <f>DataSeries!AT20</f>
        <v>6.6694341203369645E-2</v>
      </c>
      <c r="D18" s="137">
        <f>DataSeries!AU20</f>
        <v>0.35195546265693012</v>
      </c>
      <c r="E18" s="49">
        <f>DataSeries!AV20</f>
        <v>5.4679680590599793E-3</v>
      </c>
      <c r="F18" s="49">
        <f>DataSeries!AW20</f>
        <v>0.1724235090800649</v>
      </c>
      <c r="G18" s="49">
        <f>DataSeries!AX20</f>
        <v>0.4810889257792107</v>
      </c>
      <c r="H18" s="49">
        <f>DataSeries!AY20</f>
        <v>0.27948879462447573</v>
      </c>
      <c r="I18" s="49">
        <f>DataSeries!AZ20</f>
        <v>7.9409303922647112E-2</v>
      </c>
      <c r="J18" s="49">
        <f>DataSeries!BA20</f>
        <v>2.4761545231095944E-2</v>
      </c>
      <c r="K18" s="49">
        <f>DataSeries!BB20</f>
        <v>9.7429373827041768E-2</v>
      </c>
      <c r="L18" s="147">
        <f t="shared" si="1"/>
        <v>0.99999992945714578</v>
      </c>
    </row>
    <row r="19" spans="1:12" ht="15" thickBot="1">
      <c r="A19" s="187"/>
      <c r="B19" s="103" t="s">
        <v>24</v>
      </c>
      <c r="C19" s="156">
        <f>DataSeries!AT21</f>
        <v>4.4568867118312233E-2</v>
      </c>
      <c r="D19" s="137">
        <f>DataSeries!AU21</f>
        <v>0.26778070948584398</v>
      </c>
      <c r="E19" s="49">
        <f>DataSeries!AV21</f>
        <v>9.5095847699664825E-4</v>
      </c>
      <c r="F19" s="49">
        <f>DataSeries!AW21</f>
        <v>0.28240821550708872</v>
      </c>
      <c r="G19" s="49">
        <f>DataSeries!AX21</f>
        <v>0.45076202068708027</v>
      </c>
      <c r="H19" s="49">
        <f>DataSeries!AY21</f>
        <v>0.24842044161775703</v>
      </c>
      <c r="I19" s="49">
        <f>DataSeries!AZ21</f>
        <v>0.10474083719027683</v>
      </c>
      <c r="J19" s="49">
        <f>DataSeries!BA21</f>
        <v>4.7505183163341364E-3</v>
      </c>
      <c r="K19" s="49">
        <f>DataSeries!BB21</f>
        <v>9.2850187807167625E-2</v>
      </c>
      <c r="L19" s="147">
        <f t="shared" si="1"/>
        <v>0.99999998720301631</v>
      </c>
    </row>
    <row r="20" spans="1:12">
      <c r="A20" s="188">
        <f>DataSeries!R10</f>
        <v>2004</v>
      </c>
      <c r="B20" s="100" t="s">
        <v>6</v>
      </c>
      <c r="C20" s="157">
        <f>DataSeries!AT22</f>
        <v>4.5845880023800419E-2</v>
      </c>
      <c r="D20" s="136">
        <f>DataSeries!AU22</f>
        <v>1.3269290855100246</v>
      </c>
      <c r="E20" s="101">
        <f>DataSeries!AV22</f>
        <v>0.9155620361977832</v>
      </c>
      <c r="F20" s="101">
        <f>DataSeries!AW22</f>
        <v>4.9793485088736711E-2</v>
      </c>
      <c r="G20" s="101">
        <f>DataSeries!AX22</f>
        <v>0.53884134969739539</v>
      </c>
      <c r="H20" s="101">
        <f>DataSeries!AY22</f>
        <v>3.8795353201854031E-2</v>
      </c>
      <c r="I20" s="101">
        <f>DataSeries!AZ22</f>
        <v>0.14601866211435924</v>
      </c>
      <c r="J20" s="101">
        <f>DataSeries!BA22</f>
        <v>0.27459385755929161</v>
      </c>
      <c r="K20" s="101">
        <f>DataSeries!BB22</f>
        <v>7.9448795808124001E-2</v>
      </c>
      <c r="L20" s="153">
        <f t="shared" si="1"/>
        <v>1.0000018840983735</v>
      </c>
    </row>
    <row r="21" spans="1:12">
      <c r="A21" s="186"/>
      <c r="B21" s="81" t="s">
        <v>7</v>
      </c>
      <c r="C21" s="155">
        <f>DataSeries!AT23</f>
        <v>0.4624205840248154</v>
      </c>
      <c r="D21" s="137">
        <f>DataSeries!AU23</f>
        <v>0.88728254574208654</v>
      </c>
      <c r="E21" s="49">
        <f>DataSeries!AV23</f>
        <v>0.13453593326555316</v>
      </c>
      <c r="F21" s="49">
        <f>DataSeries!AW23</f>
        <v>5.6088627516175299E-2</v>
      </c>
      <c r="G21" s="49">
        <f>DataSeries!AX23</f>
        <v>0.19116640517696232</v>
      </c>
      <c r="H21" s="49">
        <f>DataSeries!AY23</f>
        <v>2.568885117154681E-2</v>
      </c>
      <c r="I21" s="49">
        <f>DataSeries!AZ23</f>
        <v>5.2106177721986856E-2</v>
      </c>
      <c r="J21" s="49">
        <f>DataSeries!BA23</f>
        <v>7.0980995774371294E-2</v>
      </c>
      <c r="K21" s="49">
        <f>DataSeries!BB23</f>
        <v>4.2393301310380264E-2</v>
      </c>
      <c r="L21" s="147">
        <f t="shared" si="1"/>
        <v>1.0000016451696709</v>
      </c>
    </row>
    <row r="22" spans="1:12">
      <c r="A22" s="186"/>
      <c r="B22" s="32" t="s">
        <v>8</v>
      </c>
      <c r="C22" s="155">
        <f>DataSeries!AT24</f>
        <v>0.14739679196571481</v>
      </c>
      <c r="D22" s="137">
        <f>DataSeries!AU24</f>
        <v>0.74062342991576491</v>
      </c>
      <c r="E22" s="49">
        <f>DataSeries!AV24</f>
        <v>5.743578121296903E-2</v>
      </c>
      <c r="F22" s="49">
        <f>DataSeries!AW24</f>
        <v>0.10653973291447333</v>
      </c>
      <c r="G22" s="49">
        <f>DataSeries!AX24</f>
        <v>0.21027329462740604</v>
      </c>
      <c r="H22" s="49">
        <f>DataSeries!AY24</f>
        <v>4.9188148911076333E-2</v>
      </c>
      <c r="I22" s="49">
        <f>DataSeries!AZ24</f>
        <v>4.7006483983811249E-2</v>
      </c>
      <c r="J22" s="49">
        <f>DataSeries!BA24</f>
        <v>5.0051459822389704E-2</v>
      </c>
      <c r="K22" s="49">
        <f>DataSeries!BB24</f>
        <v>6.4028827882877656E-2</v>
      </c>
      <c r="L22" s="147">
        <f t="shared" si="1"/>
        <v>1.0000006762446751</v>
      </c>
    </row>
    <row r="23" spans="1:12">
      <c r="A23" s="186"/>
      <c r="B23" s="32" t="s">
        <v>9</v>
      </c>
      <c r="C23" s="155">
        <f>DataSeries!AT25</f>
        <v>0.20529487642556613</v>
      </c>
      <c r="D23" s="137">
        <f>DataSeries!AU25</f>
        <v>0.64435959981422675</v>
      </c>
      <c r="E23" s="49">
        <f>DataSeries!AV25</f>
        <v>3.9624705381884701E-2</v>
      </c>
      <c r="F23" s="49">
        <f>DataSeries!AW25</f>
        <v>0.16298459006071689</v>
      </c>
      <c r="G23" s="49">
        <f>DataSeries!AX25</f>
        <v>0.23228096556689648</v>
      </c>
      <c r="H23" s="49">
        <f>DataSeries!AY25</f>
        <v>7.2332771443960622E-2</v>
      </c>
      <c r="I23" s="49">
        <f>DataSeries!AZ25</f>
        <v>4.0306303330683378E-2</v>
      </c>
      <c r="J23" s="49">
        <f>DataSeries!BA25</f>
        <v>4.3101777595086037E-2</v>
      </c>
      <c r="K23" s="49">
        <f>DataSeries!BB25</f>
        <v>7.6541039150997386E-2</v>
      </c>
      <c r="L23" s="147">
        <f t="shared" si="1"/>
        <v>1.0000004500599555</v>
      </c>
    </row>
    <row r="24" spans="1:12">
      <c r="A24" s="186"/>
      <c r="B24" s="32" t="s">
        <v>26</v>
      </c>
      <c r="C24" s="155">
        <f>DataSeries!AT26</f>
        <v>4.6740311465503039E-2</v>
      </c>
      <c r="D24" s="137">
        <f>DataSeries!AU26</f>
        <v>0.52339344915778507</v>
      </c>
      <c r="E24" s="49">
        <f>DataSeries!AV26</f>
        <v>6.932060625688112E-2</v>
      </c>
      <c r="F24" s="49">
        <f>DataSeries!AW26</f>
        <v>0.34725445522104764</v>
      </c>
      <c r="G24" s="49">
        <f>DataSeries!AX26</f>
        <v>0.19867305370957114</v>
      </c>
      <c r="H24" s="49">
        <f>DataSeries!AY26</f>
        <v>4.2771753064078051E-2</v>
      </c>
      <c r="I24" s="49">
        <f>DataSeries!AZ26</f>
        <v>3.7379452165398223E-2</v>
      </c>
      <c r="J24" s="49">
        <f>DataSeries!BA26</f>
        <v>4.6108114004810692E-2</v>
      </c>
      <c r="K24" s="49">
        <f>DataSeries!BB26</f>
        <v>7.2414084494374628E-2</v>
      </c>
      <c r="L24" s="147">
        <f t="shared" si="1"/>
        <v>1.0000003518315228</v>
      </c>
    </row>
    <row r="25" spans="1:12">
      <c r="A25" s="186"/>
      <c r="B25" s="32" t="s">
        <v>25</v>
      </c>
      <c r="C25" s="155">
        <f>DataSeries!AT27</f>
        <v>6.0125928405964299E-2</v>
      </c>
      <c r="D25" s="137">
        <f>DataSeries!AU27</f>
        <v>0.33476849989054652</v>
      </c>
      <c r="E25" s="49">
        <f>DataSeries!AV27</f>
        <v>5.0152263596064478E-2</v>
      </c>
      <c r="F25" s="49">
        <f>DataSeries!AW27</f>
        <v>0.54410700214139518</v>
      </c>
      <c r="G25" s="49">
        <f>DataSeries!AX27</f>
        <v>0.17127713616503876</v>
      </c>
      <c r="H25" s="49">
        <f>DataSeries!AY27</f>
        <v>7.3071634093051049E-2</v>
      </c>
      <c r="I25" s="49">
        <f>DataSeries!AZ27</f>
        <v>4.3256469439639768E-2</v>
      </c>
      <c r="J25" s="49">
        <f>DataSeries!BA27</f>
        <v>2.4834455164103073E-2</v>
      </c>
      <c r="K25" s="49">
        <f>DataSeries!BB27</f>
        <v>3.0114835111181074E-2</v>
      </c>
      <c r="L25" s="147">
        <f t="shared" si="1"/>
        <v>1.0000003746009161</v>
      </c>
    </row>
    <row r="26" spans="1:12" ht="15" thickBot="1">
      <c r="A26" s="187"/>
      <c r="B26" s="103" t="s">
        <v>24</v>
      </c>
      <c r="C26" s="156">
        <f>DataSeries!AT28</f>
        <v>3.2175599141291943E-2</v>
      </c>
      <c r="D26" s="138">
        <f>DataSeries!AU28</f>
        <v>0.24506759918983448</v>
      </c>
      <c r="E26" s="53">
        <f>DataSeries!AV28</f>
        <v>2.1601879167676731E-3</v>
      </c>
      <c r="F26" s="53">
        <f>DataSeries!AW28</f>
        <v>0.3562475408262426</v>
      </c>
      <c r="G26" s="53">
        <f>DataSeries!AX28</f>
        <v>0.4008451497097949</v>
      </c>
      <c r="H26" s="53">
        <f>DataSeries!AY28</f>
        <v>0.22357840640603974</v>
      </c>
      <c r="I26" s="53">
        <f>DataSeries!AZ28</f>
        <v>6.4015873665030198E-2</v>
      </c>
      <c r="J26" s="53">
        <f>DataSeries!BA28</f>
        <v>7.3409661873246081E-3</v>
      </c>
      <c r="K26" s="53">
        <f>DataSeries!BB28</f>
        <v>0.10591010379290368</v>
      </c>
      <c r="L26" s="154">
        <f t="shared" si="1"/>
        <v>1.0000001018091043</v>
      </c>
    </row>
    <row r="27" spans="1:12">
      <c r="A27" s="188">
        <f>DataSeries!R11</f>
        <v>2010</v>
      </c>
      <c r="B27" s="100" t="s">
        <v>6</v>
      </c>
      <c r="C27" s="157">
        <f>DataSeries!AT29</f>
        <v>4.7475760454232047E-2</v>
      </c>
      <c r="D27" s="136">
        <f>DataSeries!AU29</f>
        <v>1.1470245475635279</v>
      </c>
      <c r="E27" s="101">
        <f>DataSeries!AV29</f>
        <v>0.62688601877404071</v>
      </c>
      <c r="F27" s="101">
        <f>DataSeries!AW29</f>
        <v>4.9229850590848855E-2</v>
      </c>
      <c r="G27" s="101">
        <f>DataSeries!AX29</f>
        <v>0.43063180703988624</v>
      </c>
      <c r="H27" s="101">
        <f>DataSeries!AY29</f>
        <v>2.4332452332735906E-2</v>
      </c>
      <c r="I27" s="101">
        <f>DataSeries!AZ29</f>
        <v>7.6443099321045538E-2</v>
      </c>
      <c r="J27" s="101">
        <f>DataSeries!BA29</f>
        <v>0.23484840316670746</v>
      </c>
      <c r="K27" s="101">
        <f>DataSeries!BB29</f>
        <v>9.5013571926975654E-2</v>
      </c>
      <c r="L27" s="153">
        <f t="shared" si="1"/>
        <v>1.0000001864202224</v>
      </c>
    </row>
    <row r="28" spans="1:12">
      <c r="A28" s="186"/>
      <c r="B28" s="81" t="s">
        <v>7</v>
      </c>
      <c r="C28" s="155">
        <f>DataSeries!AT30</f>
        <v>0.44852871974114217</v>
      </c>
      <c r="D28" s="137">
        <f>DataSeries!AU30</f>
        <v>0.87145406465588637</v>
      </c>
      <c r="E28" s="49">
        <f>DataSeries!AV30</f>
        <v>9.179022433522388E-2</v>
      </c>
      <c r="F28" s="49">
        <f>DataSeries!AW30</f>
        <v>4.9929056516237073E-2</v>
      </c>
      <c r="G28" s="49">
        <f>DataSeries!AX30</f>
        <v>0.1704078073730329</v>
      </c>
      <c r="H28" s="49">
        <f>DataSeries!AY30</f>
        <v>2.3152550648600122E-2</v>
      </c>
      <c r="I28" s="49">
        <f>DataSeries!AZ30</f>
        <v>3.0859390821025436E-2</v>
      </c>
      <c r="J28" s="49">
        <f>DataSeries!BA30</f>
        <v>6.6092998329032676E-2</v>
      </c>
      <c r="K28" s="49">
        <f>DataSeries!BB30</f>
        <v>5.0303980287416013E-2</v>
      </c>
      <c r="L28" s="147">
        <f t="shared" si="1"/>
        <v>1.0000007042099324</v>
      </c>
    </row>
    <row r="29" spans="1:12">
      <c r="A29" s="186"/>
      <c r="B29" s="32" t="s">
        <v>8</v>
      </c>
      <c r="C29" s="155">
        <f>DataSeries!AT31</f>
        <v>0.13411461008591299</v>
      </c>
      <c r="D29" s="137">
        <f>DataSeries!AU31</f>
        <v>0.74389773396013581</v>
      </c>
      <c r="E29" s="49">
        <f>DataSeries!AV31</f>
        <v>5.8073558503579661E-2</v>
      </c>
      <c r="F29" s="49">
        <f>DataSeries!AW31</f>
        <v>0.11055340209441526</v>
      </c>
      <c r="G29" s="49">
        <f>DataSeries!AX31</f>
        <v>0.20362293962922209</v>
      </c>
      <c r="H29" s="49">
        <f>DataSeries!AY31</f>
        <v>3.9861253457589493E-2</v>
      </c>
      <c r="I29" s="49">
        <f>DataSeries!AZ31</f>
        <v>3.1053146782520823E-2</v>
      </c>
      <c r="J29" s="49">
        <f>DataSeries!BA31</f>
        <v>4.7556547139629854E-2</v>
      </c>
      <c r="K29" s="49">
        <f>DataSeries!BB31</f>
        <v>8.5152553276102869E-2</v>
      </c>
      <c r="L29" s="147">
        <f t="shared" si="1"/>
        <v>1.0000005171801936</v>
      </c>
    </row>
    <row r="30" spans="1:12">
      <c r="A30" s="186"/>
      <c r="B30" s="32" t="s">
        <v>9</v>
      </c>
      <c r="C30" s="155">
        <f>DataSeries!AT32</f>
        <v>0.18457675508388402</v>
      </c>
      <c r="D30" s="137">
        <f>DataSeries!AU32</f>
        <v>0.63577020995063138</v>
      </c>
      <c r="E30" s="49">
        <f>DataSeries!AV32</f>
        <v>3.5312445248558005E-2</v>
      </c>
      <c r="F30" s="49">
        <f>DataSeries!AW32</f>
        <v>0.15960367625327218</v>
      </c>
      <c r="G30" s="49">
        <f>DataSeries!AX32</f>
        <v>0.23993886906517156</v>
      </c>
      <c r="H30" s="49">
        <f>DataSeries!AY32</f>
        <v>5.1743666127570788E-2</v>
      </c>
      <c r="I30" s="49">
        <f>DataSeries!AZ32</f>
        <v>3.3244318780010142E-2</v>
      </c>
      <c r="J30" s="49">
        <f>DataSeries!BA32</f>
        <v>4.2721570418660607E-2</v>
      </c>
      <c r="K30" s="49">
        <f>DataSeries!BB32</f>
        <v>0.11222968894587183</v>
      </c>
      <c r="L30" s="147">
        <f t="shared" si="1"/>
        <v>1.000000310020517</v>
      </c>
    </row>
    <row r="31" spans="1:12">
      <c r="A31" s="186"/>
      <c r="B31" s="32" t="s">
        <v>26</v>
      </c>
      <c r="C31" s="155">
        <f>DataSeries!AT33</f>
        <v>4.7095551253299117E-2</v>
      </c>
      <c r="D31" s="137">
        <f>DataSeries!AU33</f>
        <v>0.47422208122659493</v>
      </c>
      <c r="E31" s="49">
        <f>DataSeries!AV33</f>
        <v>2.8932625596289927E-2</v>
      </c>
      <c r="F31" s="49">
        <f>DataSeries!AW33</f>
        <v>0.2735880451123005</v>
      </c>
      <c r="G31" s="49">
        <f>DataSeries!AX33</f>
        <v>0.28112263680776511</v>
      </c>
      <c r="H31" s="49">
        <f>DataSeries!AY33</f>
        <v>6.5626700801273752E-2</v>
      </c>
      <c r="I31" s="49">
        <f>DataSeries!AZ33</f>
        <v>5.4104887627572949E-2</v>
      </c>
      <c r="J31" s="49">
        <f>DataSeries!BA33</f>
        <v>3.5578135437258143E-2</v>
      </c>
      <c r="K31" s="49">
        <f>DataSeries!BB33</f>
        <v>0.12581306214581273</v>
      </c>
      <c r="L31" s="147">
        <f t="shared" si="1"/>
        <v>1.0000001375503706</v>
      </c>
    </row>
    <row r="32" spans="1:12">
      <c r="A32" s="186"/>
      <c r="B32" s="32" t="s">
        <v>25</v>
      </c>
      <c r="C32" s="155">
        <f>DataSeries!AT34</f>
        <v>6.0925291385954546E-2</v>
      </c>
      <c r="D32" s="137">
        <f>DataSeries!AU34</f>
        <v>0.40889026847472953</v>
      </c>
      <c r="E32" s="49">
        <f>DataSeries!AV34</f>
        <v>3.0969772293529724E-2</v>
      </c>
      <c r="F32" s="49">
        <f>DataSeries!AW34</f>
        <v>0.23432884823822678</v>
      </c>
      <c r="G32" s="49">
        <f>DataSeries!AX34</f>
        <v>0.38775077062924357</v>
      </c>
      <c r="H32" s="49">
        <f>DataSeries!AY34</f>
        <v>0.13320248816224686</v>
      </c>
      <c r="I32" s="49">
        <f>DataSeries!AZ34</f>
        <v>4.6432521041207049E-2</v>
      </c>
      <c r="J32" s="49">
        <f>DataSeries!BA34</f>
        <v>3.0243620202202427E-2</v>
      </c>
      <c r="K32" s="49">
        <f>DataSeries!BB34</f>
        <v>0.1778723277086523</v>
      </c>
      <c r="L32" s="147">
        <f t="shared" si="1"/>
        <v>1.0000001150486701</v>
      </c>
    </row>
    <row r="33" spans="1:12" ht="15" thickBot="1">
      <c r="A33" s="187"/>
      <c r="B33" s="103" t="s">
        <v>24</v>
      </c>
      <c r="C33" s="156">
        <f>DataSeries!AT35</f>
        <v>7.728329415936766E-2</v>
      </c>
      <c r="D33" s="138">
        <f>DataSeries!AU35</f>
        <v>0.12957760213362873</v>
      </c>
      <c r="E33" s="53">
        <f>DataSeries!AV35</f>
        <v>4.9776773844736203E-3</v>
      </c>
      <c r="F33" s="53">
        <f>DataSeries!AW35</f>
        <v>0.58109341442261597</v>
      </c>
      <c r="G33" s="53">
        <f>DataSeries!AX35</f>
        <v>0.29430667551073636</v>
      </c>
      <c r="H33" s="53">
        <f>DataSeries!AY35</f>
        <v>0.13570958955832238</v>
      </c>
      <c r="I33" s="53">
        <f>DataSeries!AZ35</f>
        <v>2.5296538207101125E-2</v>
      </c>
      <c r="J33" s="53">
        <f>DataSeries!BA35</f>
        <v>4.5408905068798806E-3</v>
      </c>
      <c r="K33" s="53">
        <f>DataSeries!BB35</f>
        <v>0.12875968423480766</v>
      </c>
      <c r="L33" s="154">
        <f t="shared" si="1"/>
        <v>1.0000000146825074</v>
      </c>
    </row>
  </sheetData>
  <mergeCells count="9">
    <mergeCell ref="D4:L4"/>
    <mergeCell ref="A2:L3"/>
    <mergeCell ref="A13:A19"/>
    <mergeCell ref="A20:A26"/>
    <mergeCell ref="A27:A33"/>
    <mergeCell ref="C4:C5"/>
    <mergeCell ref="B4:B5"/>
    <mergeCell ref="A4:A5"/>
    <mergeCell ref="A6:A12"/>
  </mergeCells>
  <hyperlinks>
    <hyperlink ref="A1" location="Index!A1" display="Back to index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42"/>
  <sheetViews>
    <sheetView workbookViewId="0">
      <selection activeCell="C25" sqref="C25:E25"/>
    </sheetView>
  </sheetViews>
  <sheetFormatPr baseColWidth="10" defaultColWidth="9.109375" defaultRowHeight="13.2"/>
  <cols>
    <col min="1" max="1" width="21.88671875" style="17" customWidth="1"/>
    <col min="2" max="3" width="9.109375" style="17"/>
    <col min="4" max="4" width="9.88671875" style="17" customWidth="1"/>
    <col min="5" max="5" width="9.44140625" style="17" customWidth="1"/>
    <col min="6" max="16384" width="9.109375" style="17"/>
  </cols>
  <sheetData>
    <row r="1" spans="1:7" ht="15">
      <c r="A1" s="129" t="s">
        <v>138</v>
      </c>
    </row>
    <row r="2" spans="1:7" ht="21">
      <c r="A2" s="91" t="s">
        <v>116</v>
      </c>
    </row>
    <row r="3" spans="1:7" ht="15" customHeight="1"/>
    <row r="4" spans="1:7" ht="64.5" customHeight="1">
      <c r="A4" s="173" t="s">
        <v>117</v>
      </c>
      <c r="B4" s="174"/>
      <c r="C4" s="174"/>
      <c r="D4" s="174"/>
      <c r="E4" s="175"/>
    </row>
    <row r="5" spans="1:7">
      <c r="A5" s="18"/>
      <c r="B5" s="67">
        <v>1992</v>
      </c>
      <c r="C5" s="67">
        <v>1998</v>
      </c>
      <c r="D5" s="67">
        <v>2004</v>
      </c>
      <c r="E5" s="68">
        <v>2010</v>
      </c>
    </row>
    <row r="6" spans="1:7">
      <c r="A6" s="104" t="s">
        <v>83</v>
      </c>
      <c r="B6" s="105"/>
      <c r="C6" s="105"/>
      <c r="D6" s="105"/>
      <c r="E6" s="106"/>
    </row>
    <row r="7" spans="1:7">
      <c r="A7" s="56" t="s">
        <v>17</v>
      </c>
      <c r="B7" s="172">
        <f>DataSeries!BS9/1000</f>
        <v>29.457255859375</v>
      </c>
      <c r="C7" s="86">
        <f>DataSeries!BS16/1000</f>
        <v>28.559789062499998</v>
      </c>
      <c r="D7" s="84">
        <f>DataSeries!BS23/1000</f>
        <v>52.963054687499998</v>
      </c>
      <c r="E7" s="85">
        <f>DataSeries!BS30/1000</f>
        <v>72.090570312500006</v>
      </c>
    </row>
    <row r="8" spans="1:7">
      <c r="A8" s="20" t="s">
        <v>14</v>
      </c>
      <c r="B8" s="172">
        <f>DataSeries!BS10/1000</f>
        <v>163.0091875</v>
      </c>
      <c r="C8" s="86">
        <f>DataSeries!BS17/1000</f>
        <v>200.21376562500001</v>
      </c>
      <c r="D8" s="84">
        <f>DataSeries!BS24/1000</f>
        <v>326.17678124999998</v>
      </c>
      <c r="E8" s="85">
        <f>DataSeries!BS31/1000</f>
        <v>406.94450000000001</v>
      </c>
    </row>
    <row r="9" spans="1:7">
      <c r="A9" s="20" t="s">
        <v>15</v>
      </c>
      <c r="B9" s="172">
        <f>DataSeries!BS11/1000</f>
        <v>264.81715624999998</v>
      </c>
      <c r="C9" s="86">
        <f>DataSeries!BS18/1000</f>
        <v>304.74175000000002</v>
      </c>
      <c r="D9" s="84">
        <f>DataSeries!BS25/1000</f>
        <v>523.81565624999996</v>
      </c>
      <c r="E9" s="85">
        <f>DataSeries!BS32/1000</f>
        <v>623.929125</v>
      </c>
      <c r="G9" s="31"/>
    </row>
    <row r="10" spans="1:7">
      <c r="A10" s="20" t="s">
        <v>16</v>
      </c>
      <c r="B10" s="172">
        <f>DataSeries!BS12/1000</f>
        <v>628.98187499999995</v>
      </c>
      <c r="C10" s="86">
        <f>DataSeries!BS19/1000</f>
        <v>718.37537499999996</v>
      </c>
      <c r="D10" s="84">
        <f>DataSeries!BS26/1000</f>
        <v>1264.6242500000001</v>
      </c>
      <c r="E10" s="85">
        <f>DataSeries!BS33/1000</f>
        <v>1585.199625</v>
      </c>
    </row>
    <row r="11" spans="1:7">
      <c r="A11" s="20" t="s">
        <v>27</v>
      </c>
      <c r="B11" s="172">
        <f>DataSeries!BS13/1000</f>
        <v>866.33387500000003</v>
      </c>
      <c r="C11" s="86">
        <f>DataSeries!BS20/1000</f>
        <v>1258.321625</v>
      </c>
      <c r="D11" s="84">
        <f>DataSeries!BS27/1000</f>
        <v>1674.756625</v>
      </c>
      <c r="E11" s="85">
        <f>DataSeries!BS34/1000</f>
        <v>2381.8254999999999</v>
      </c>
    </row>
    <row r="12" spans="1:7">
      <c r="A12" s="20" t="s">
        <v>28</v>
      </c>
      <c r="B12" s="172">
        <f>DataSeries!BS14/1000</f>
        <v>2200.0065</v>
      </c>
      <c r="C12" s="86">
        <f>DataSeries!BS21/1000</f>
        <v>4147.88</v>
      </c>
      <c r="D12" s="84">
        <f>DataSeries!BS28/1000</f>
        <v>3857.4497500000002</v>
      </c>
      <c r="E12" s="85">
        <f>DataSeries!BS35/1000</f>
        <v>6653.8249999999998</v>
      </c>
    </row>
    <row r="13" spans="1:7">
      <c r="A13" s="104" t="s">
        <v>82</v>
      </c>
      <c r="B13" s="105"/>
      <c r="C13" s="87"/>
      <c r="D13" s="87"/>
      <c r="E13" s="88"/>
    </row>
    <row r="14" spans="1:7">
      <c r="A14" s="56" t="s">
        <v>6</v>
      </c>
      <c r="B14" s="167">
        <f>DataSeries!BR8/1000</f>
        <v>7.8449873046874998</v>
      </c>
      <c r="C14" s="82">
        <f>DataSeries!BR15/1000</f>
        <v>6.8479467773437497</v>
      </c>
      <c r="D14" s="82">
        <f>DataSeries!BR22/1000</f>
        <v>12.916365234375</v>
      </c>
      <c r="E14" s="83">
        <f>DataSeries!BR29/1000</f>
        <v>14.619291015625</v>
      </c>
    </row>
    <row r="15" spans="1:7">
      <c r="A15" s="56" t="s">
        <v>7</v>
      </c>
      <c r="B15" s="86">
        <f>DataSeries!BR9/1000</f>
        <v>75.404218749999998</v>
      </c>
      <c r="C15" s="84">
        <f>DataSeries!BR16/1000</f>
        <v>84.725484374999994</v>
      </c>
      <c r="D15" s="84">
        <f>DataSeries!BR23/1000</f>
        <v>144.86939062499999</v>
      </c>
      <c r="E15" s="85">
        <f>DataSeries!BR30/1000</f>
        <v>194.203265625</v>
      </c>
    </row>
    <row r="16" spans="1:7">
      <c r="A16" s="20" t="s">
        <v>4</v>
      </c>
      <c r="B16" s="86">
        <f>DataSeries!BR10/1000</f>
        <v>374.71590624999999</v>
      </c>
      <c r="C16" s="84">
        <f>DataSeries!BR17/1000</f>
        <v>479.37909374999998</v>
      </c>
      <c r="D16" s="84">
        <f>DataSeries!BR24/1000</f>
        <v>733.05174999999997</v>
      </c>
      <c r="E16" s="85">
        <f>DataSeries!BR31/1000</f>
        <v>1009.965375</v>
      </c>
    </row>
    <row r="17" spans="1:8">
      <c r="A17" s="20" t="s">
        <v>10</v>
      </c>
      <c r="B17" s="86">
        <f>DataSeries!BR11/1000</f>
        <v>543.553</v>
      </c>
      <c r="C17" s="84">
        <f>DataSeries!BR18/1000</f>
        <v>712.43531250000001</v>
      </c>
      <c r="D17" s="84">
        <f>DataSeries!BR25/1000</f>
        <v>1059.36825</v>
      </c>
      <c r="E17" s="85">
        <f>DataSeries!BR32/1000</f>
        <v>1519.064625</v>
      </c>
    </row>
    <row r="18" spans="1:8">
      <c r="A18" s="20" t="s">
        <v>5</v>
      </c>
      <c r="B18" s="86">
        <f>DataSeries!BR12/1000</f>
        <v>1178.268875</v>
      </c>
      <c r="C18" s="84">
        <f>DataSeries!BR19/1000</f>
        <v>1788.9581250000001</v>
      </c>
      <c r="D18" s="84">
        <f>DataSeries!BR26/1000</f>
        <v>2255.23225</v>
      </c>
      <c r="E18" s="85">
        <f>DataSeries!BR33/1000</f>
        <v>3954.8632499999999</v>
      </c>
    </row>
    <row r="19" spans="1:8">
      <c r="A19" s="20" t="s">
        <v>23</v>
      </c>
      <c r="B19" s="86">
        <f>DataSeries!BR13/1000</f>
        <v>1621.2815000000001</v>
      </c>
      <c r="C19" s="84">
        <f>DataSeries!BR20/1000</f>
        <v>2648.7755000000002</v>
      </c>
      <c r="D19" s="84">
        <f>DataSeries!BR27/1000</f>
        <v>3061.3820000000001</v>
      </c>
      <c r="E19" s="85">
        <f>DataSeries!BR34/1000</f>
        <v>5998.3215</v>
      </c>
    </row>
    <row r="20" spans="1:8">
      <c r="A20" s="20" t="s">
        <v>24</v>
      </c>
      <c r="B20" s="86">
        <f>DataSeries!BR14/1000</f>
        <v>3319.6030000000001</v>
      </c>
      <c r="C20" s="84">
        <f>DataSeries!BR21/1000</f>
        <v>5181.7645000000002</v>
      </c>
      <c r="D20" s="84">
        <f>DataSeries!BR28/1000</f>
        <v>6439.835</v>
      </c>
      <c r="E20" s="85">
        <f>DataSeries!BR35/1000</f>
        <v>15991.388000000001</v>
      </c>
    </row>
    <row r="21" spans="1:8">
      <c r="A21" s="104" t="s">
        <v>84</v>
      </c>
      <c r="B21" s="105"/>
      <c r="C21" s="105"/>
      <c r="D21" s="105"/>
      <c r="E21" s="106"/>
    </row>
    <row r="22" spans="1:8" ht="14.4">
      <c r="A22" s="20" t="s">
        <v>6</v>
      </c>
      <c r="B22" s="89">
        <f>DataSeries!BQ8</f>
        <v>5.4785575717687607E-2</v>
      </c>
      <c r="C22" s="89">
        <f>DataSeries!BQ15</f>
        <v>4.0159959346055984E-2</v>
      </c>
      <c r="D22" s="59">
        <f>DataSeries!BQ22</f>
        <v>4.6891532838344574E-2</v>
      </c>
      <c r="E22" s="60">
        <f>DataSeries!BQ29</f>
        <v>3.9294585585594177E-2</v>
      </c>
      <c r="H22"/>
    </row>
    <row r="23" spans="1:8" ht="14.4">
      <c r="A23" s="20" t="s">
        <v>7</v>
      </c>
      <c r="B23" s="89">
        <f>DataSeries!BQ9</f>
        <v>0.42137876152992249</v>
      </c>
      <c r="C23" s="89">
        <f>DataSeries!BQ16</f>
        <v>0.39751735329627991</v>
      </c>
      <c r="D23" s="59">
        <f>DataSeries!BQ23</f>
        <v>0.42076057195663452</v>
      </c>
      <c r="E23" s="60">
        <f>DataSeries!BQ30</f>
        <v>0.41766506433486938</v>
      </c>
      <c r="H23"/>
    </row>
    <row r="24" spans="1:8" ht="14.4">
      <c r="A24" s="20" t="s">
        <v>4</v>
      </c>
      <c r="B24" s="89">
        <f>DataSeries!BQ10</f>
        <v>0.52383565902709961</v>
      </c>
      <c r="C24" s="89">
        <f>DataSeries!BQ17</f>
        <v>0.56232267618179321</v>
      </c>
      <c r="D24" s="59">
        <f>DataSeries!BQ24</f>
        <v>0.5323479175567627</v>
      </c>
      <c r="E24" s="60">
        <f>DataSeries!BQ31</f>
        <v>0.54304033517837524</v>
      </c>
      <c r="H24"/>
    </row>
    <row r="25" spans="1:8" ht="14.4">
      <c r="A25" s="20" t="s">
        <v>5</v>
      </c>
      <c r="B25" s="89">
        <f>DataSeries!BQ12</f>
        <v>0.1646467000246048</v>
      </c>
      <c r="C25" s="89">
        <f>DataSeries!BQ19</f>
        <v>0.21076309680938721</v>
      </c>
      <c r="D25" s="59">
        <f>DataSeries!BQ26</f>
        <v>0.1644294410943985</v>
      </c>
      <c r="E25" s="60">
        <f>DataSeries!BQ33</f>
        <v>0.2126678079366684</v>
      </c>
      <c r="H25"/>
    </row>
    <row r="26" spans="1:8" ht="14.4">
      <c r="A26" s="20" t="s">
        <v>24</v>
      </c>
      <c r="B26" s="89">
        <f>DataSeries!BQ14</f>
        <v>5.0639379769563675E-2</v>
      </c>
      <c r="C26" s="89">
        <f>DataSeries!BQ21</f>
        <v>6.2372636049985886E-2</v>
      </c>
      <c r="D26" s="59">
        <f>DataSeries!BQ28</f>
        <v>4.7923341393470764E-2</v>
      </c>
      <c r="E26" s="60">
        <f>DataSeries!BQ35</f>
        <v>8.662695437669754E-2</v>
      </c>
      <c r="H26"/>
    </row>
    <row r="27" spans="1:8">
      <c r="A27" s="104" t="s">
        <v>18</v>
      </c>
      <c r="B27" s="105"/>
      <c r="C27" s="105"/>
      <c r="D27" s="105"/>
      <c r="E27" s="106"/>
    </row>
    <row r="28" spans="1:8">
      <c r="A28" s="20" t="s">
        <v>4</v>
      </c>
      <c r="B28" s="21">
        <f>B16/B8</f>
        <v>2.2987410218825857</v>
      </c>
      <c r="C28" s="21">
        <f>C16/C8</f>
        <v>2.3943363347347257</v>
      </c>
      <c r="D28" s="21">
        <f t="shared" ref="D28:E28" si="0">D16/D8</f>
        <v>2.2474062905113668</v>
      </c>
      <c r="E28" s="61">
        <f t="shared" si="0"/>
        <v>2.4818258386585885</v>
      </c>
    </row>
    <row r="29" spans="1:8">
      <c r="A29" s="20" t="s">
        <v>10</v>
      </c>
      <c r="B29" s="21">
        <f t="shared" ref="B29" si="1">B17/B9</f>
        <v>2.0525596139506161</v>
      </c>
      <c r="C29" s="21">
        <f t="shared" ref="C29:E32" si="2">C17/C9</f>
        <v>2.3378329766105233</v>
      </c>
      <c r="D29" s="21">
        <f t="shared" si="2"/>
        <v>2.0224066183588802</v>
      </c>
      <c r="E29" s="61">
        <f t="shared" si="2"/>
        <v>2.4346749720971914</v>
      </c>
    </row>
    <row r="30" spans="1:8">
      <c r="A30" s="20" t="s">
        <v>5</v>
      </c>
      <c r="B30" s="21">
        <f t="shared" ref="B30" si="3">B18/B10</f>
        <v>1.8732954347849851</v>
      </c>
      <c r="C30" s="21">
        <f t="shared" si="2"/>
        <v>2.4902831963024905</v>
      </c>
      <c r="D30" s="21">
        <f t="shared" si="2"/>
        <v>1.7833220025632119</v>
      </c>
      <c r="E30" s="61">
        <f t="shared" si="2"/>
        <v>2.4948676416700515</v>
      </c>
    </row>
    <row r="31" spans="1:8">
      <c r="A31" s="20" t="s">
        <v>23</v>
      </c>
      <c r="B31" s="21">
        <f t="shared" ref="B31" si="4">B19/B11</f>
        <v>1.8714280334472664</v>
      </c>
      <c r="C31" s="21">
        <f t="shared" si="2"/>
        <v>2.1050067386388598</v>
      </c>
      <c r="D31" s="21">
        <f t="shared" si="2"/>
        <v>1.8279563455973791</v>
      </c>
      <c r="E31" s="61">
        <f t="shared" si="2"/>
        <v>2.5183715179806416</v>
      </c>
    </row>
    <row r="32" spans="1:8">
      <c r="A32" s="20" t="s">
        <v>24</v>
      </c>
      <c r="B32" s="21">
        <f t="shared" ref="B32" si="5">B20/B12</f>
        <v>1.5089059964141016</v>
      </c>
      <c r="C32" s="21">
        <f t="shared" si="2"/>
        <v>1.2492561260210036</v>
      </c>
      <c r="D32" s="21">
        <f t="shared" si="2"/>
        <v>1.6694540220517453</v>
      </c>
      <c r="E32" s="61">
        <f t="shared" si="2"/>
        <v>2.4033376291080697</v>
      </c>
    </row>
    <row r="33" spans="1:5">
      <c r="A33" s="69" t="s">
        <v>19</v>
      </c>
      <c r="B33" s="70"/>
      <c r="C33" s="70"/>
      <c r="D33" s="70"/>
      <c r="E33" s="71"/>
    </row>
    <row r="34" spans="1:5">
      <c r="A34" s="19" t="s">
        <v>20</v>
      </c>
      <c r="B34" s="86">
        <f>DataSeries!BV8/1000</f>
        <v>71.583328124999994</v>
      </c>
      <c r="C34" s="86">
        <f>DataSeries!BV15/1000</f>
        <v>85.256031250000007</v>
      </c>
      <c r="D34" s="57">
        <f>DataSeries!BV22/1000</f>
        <v>137.72173437500001</v>
      </c>
      <c r="E34" s="58">
        <f>DataSeries!BV29/1000</f>
        <v>186.00498437499999</v>
      </c>
    </row>
    <row r="35" spans="1:5">
      <c r="A35" s="20" t="s">
        <v>21</v>
      </c>
      <c r="B35" s="62">
        <f>DataSeries!$B30/DataSeries!$P30*1000</f>
        <v>71.583323994825605</v>
      </c>
      <c r="C35" s="86">
        <f>DataSeries!$B36/DataSeries!$P36*1000</f>
        <v>85.224653768166249</v>
      </c>
      <c r="D35" s="86">
        <f>DataSeries!$B42/DataSeries!$P42*1000</f>
        <v>137.72174178767534</v>
      </c>
      <c r="E35" s="90">
        <f>DataSeries!$B48/DataSeries!$P48*1000</f>
        <v>186.00499883908853</v>
      </c>
    </row>
    <row r="36" spans="1:5">
      <c r="A36" s="20" t="s">
        <v>29</v>
      </c>
      <c r="B36" s="59">
        <f>B34/B35</f>
        <v>1.0000000576974379</v>
      </c>
      <c r="C36" s="59">
        <f>C34/C35</f>
        <v>1.0003681737671721</v>
      </c>
      <c r="D36" s="59">
        <f t="shared" ref="D36:E36" si="6">D34/D35</f>
        <v>0.99999994617643351</v>
      </c>
      <c r="E36" s="60">
        <f t="shared" si="6"/>
        <v>0.99999992223817302</v>
      </c>
    </row>
    <row r="37" spans="1:5">
      <c r="A37" s="19" t="s">
        <v>61</v>
      </c>
      <c r="B37" s="63">
        <f>DataSeries!BU8/1000</f>
        <v>43856.212</v>
      </c>
      <c r="C37" s="63">
        <f>DataSeries!BU15/1000</f>
        <v>45750.2</v>
      </c>
      <c r="D37" s="63">
        <f>DataSeries!BU22/1000</f>
        <v>48070.987999999998</v>
      </c>
      <c r="E37" s="64">
        <f>DataSeries!BU29/1000</f>
        <v>50112.392</v>
      </c>
    </row>
    <row r="38" spans="1:5">
      <c r="A38" s="72" t="s">
        <v>22</v>
      </c>
      <c r="B38" s="65">
        <f>DataSeries!BT8/1000</f>
        <v>19.085000000000001</v>
      </c>
      <c r="C38" s="65">
        <f>DataSeries!BT15/1000</f>
        <v>18.948</v>
      </c>
      <c r="D38" s="65">
        <f>DataSeries!BT22/1000</f>
        <v>17.126000000000001</v>
      </c>
      <c r="E38" s="66">
        <f>DataSeries!BT29/1000</f>
        <v>27.096</v>
      </c>
    </row>
    <row r="39" spans="1:5">
      <c r="A39" s="20"/>
      <c r="B39" s="21"/>
      <c r="C39" s="21"/>
      <c r="D39" s="21"/>
      <c r="E39" s="21"/>
    </row>
    <row r="42" spans="1:5" ht="13.5" customHeight="1"/>
  </sheetData>
  <mergeCells count="1">
    <mergeCell ref="A4:E4"/>
  </mergeCells>
  <hyperlinks>
    <hyperlink ref="A1" location="Index!A1" display="Back to index"/>
  </hyperlink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S37"/>
  <sheetViews>
    <sheetView workbookViewId="0">
      <selection activeCell="G8" sqref="G8"/>
    </sheetView>
  </sheetViews>
  <sheetFormatPr baseColWidth="10" defaultColWidth="8.88671875" defaultRowHeight="14.4"/>
  <cols>
    <col min="7" max="7" width="11.109375" customWidth="1"/>
    <col min="8" max="8" width="10" customWidth="1"/>
    <col min="9" max="9" width="10.5546875" customWidth="1"/>
    <col min="10" max="10" width="13" customWidth="1"/>
  </cols>
  <sheetData>
    <row r="1" spans="1:19" ht="15">
      <c r="A1" s="129" t="s">
        <v>138</v>
      </c>
    </row>
    <row r="3" spans="1:19" ht="15" thickBot="1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9" ht="22.5" customHeight="1" thickBot="1">
      <c r="A4" s="195" t="s">
        <v>123</v>
      </c>
      <c r="B4" s="196"/>
      <c r="C4" s="196"/>
      <c r="D4" s="196"/>
      <c r="E4" s="196"/>
      <c r="F4" s="196"/>
      <c r="G4" s="196"/>
      <c r="H4" s="196"/>
      <c r="I4" s="196"/>
      <c r="J4" s="197"/>
      <c r="K4" s="79"/>
      <c r="L4" s="79"/>
      <c r="M4" s="79"/>
      <c r="N4" s="79"/>
      <c r="O4" s="79"/>
      <c r="P4" s="79"/>
      <c r="Q4" s="79"/>
    </row>
    <row r="5" spans="1:19" ht="51.75" customHeight="1" thickBot="1">
      <c r="A5" s="146" t="s">
        <v>65</v>
      </c>
      <c r="B5" s="162" t="s">
        <v>121</v>
      </c>
      <c r="C5" s="161" t="s">
        <v>63</v>
      </c>
      <c r="D5" s="158" t="s">
        <v>58</v>
      </c>
      <c r="E5" s="158" t="s">
        <v>38</v>
      </c>
      <c r="F5" s="158" t="s">
        <v>64</v>
      </c>
      <c r="G5" s="158" t="s">
        <v>40</v>
      </c>
      <c r="H5" s="158" t="s">
        <v>41</v>
      </c>
      <c r="I5" s="159" t="s">
        <v>43</v>
      </c>
      <c r="J5" s="160" t="s">
        <v>47</v>
      </c>
      <c r="K5" s="109"/>
      <c r="L5" s="118"/>
      <c r="M5" s="118"/>
      <c r="N5" s="118"/>
      <c r="O5" s="118"/>
      <c r="P5" s="118"/>
      <c r="Q5" s="108"/>
      <c r="R5" s="109"/>
      <c r="S5" s="11"/>
    </row>
    <row r="6" spans="1:19" s="145" customFormat="1" ht="15" customHeight="1">
      <c r="A6" s="198">
        <v>1992</v>
      </c>
      <c r="B6" s="163" t="s">
        <v>6</v>
      </c>
      <c r="C6" s="101">
        <f>DataSeries!BF8</f>
        <v>5.6713591867882619E-3</v>
      </c>
      <c r="D6" s="101">
        <f>DataSeries!BG8</f>
        <v>0</v>
      </c>
      <c r="E6" s="101">
        <f>DataSeries!BH8</f>
        <v>0</v>
      </c>
      <c r="F6" s="101">
        <f>DataSeries!BI8</f>
        <v>5.5624283792198338E-2</v>
      </c>
      <c r="G6" s="101">
        <f>DataSeries!BJ8</f>
        <v>0</v>
      </c>
      <c r="H6" s="101">
        <f>DataSeries!BK8</f>
        <v>0</v>
      </c>
      <c r="I6" s="101">
        <f>DataSeries!BL8</f>
        <v>5.2395022778852829E-2</v>
      </c>
      <c r="J6" s="102">
        <f>DataSeries!BM8</f>
        <v>0</v>
      </c>
      <c r="K6" s="109"/>
      <c r="L6" s="118"/>
      <c r="M6" s="118"/>
      <c r="N6" s="118"/>
      <c r="O6" s="118"/>
      <c r="P6" s="118"/>
      <c r="Q6" s="108"/>
      <c r="R6" s="109"/>
      <c r="S6" s="11"/>
    </row>
    <row r="7" spans="1:19">
      <c r="A7" s="199"/>
      <c r="B7" s="164" t="s">
        <v>7</v>
      </c>
      <c r="C7" s="49">
        <f>DataSeries!BF9</f>
        <v>0.51127287841145452</v>
      </c>
      <c r="D7" s="49">
        <f>DataSeries!BG9</f>
        <v>0.35888419948419309</v>
      </c>
      <c r="E7" s="49">
        <f>DataSeries!BH9</f>
        <v>3.099089738880291E-2</v>
      </c>
      <c r="F7" s="49">
        <f>DataSeries!BI9</f>
        <v>0.36791628960958211</v>
      </c>
      <c r="G7" s="49">
        <f>DataSeries!BJ9</f>
        <v>4.2335770457332854E-2</v>
      </c>
      <c r="H7" s="49">
        <f>DataSeries!BK9</f>
        <v>0.19463719356298387</v>
      </c>
      <c r="I7" s="49">
        <f>DataSeries!BL9</f>
        <v>0.34142111250498947</v>
      </c>
      <c r="J7" s="50">
        <f>DataSeries!BM9</f>
        <v>0.20322318616152549</v>
      </c>
    </row>
    <row r="8" spans="1:19">
      <c r="A8" s="199"/>
      <c r="B8" s="165" t="s">
        <v>8</v>
      </c>
      <c r="C8" s="49">
        <f>DataSeries!BF10</f>
        <v>0.15144385902781157</v>
      </c>
      <c r="D8" s="49">
        <f>DataSeries!BG10</f>
        <v>0.23611697552324709</v>
      </c>
      <c r="E8" s="49">
        <f>DataSeries!BH10</f>
        <v>0.14049526854959435</v>
      </c>
      <c r="F8" s="49">
        <f>DataSeries!BI10</f>
        <v>0.14907610035901428</v>
      </c>
      <c r="G8" s="49">
        <f>DataSeries!BJ10</f>
        <v>0.11320673725074909</v>
      </c>
      <c r="H8" s="49">
        <f>DataSeries!BK10</f>
        <v>0.17083661652744098</v>
      </c>
      <c r="I8" s="49">
        <f>DataSeries!BL10</f>
        <v>0.13591649368236783</v>
      </c>
      <c r="J8" s="50">
        <f>DataSeries!BM10</f>
        <v>0.17310366663149787</v>
      </c>
    </row>
    <row r="9" spans="1:19">
      <c r="A9" s="199"/>
      <c r="B9" s="165" t="s">
        <v>9</v>
      </c>
      <c r="C9" s="49">
        <f>DataSeries!BF11</f>
        <v>0.19609113948254975</v>
      </c>
      <c r="D9" s="49">
        <f>DataSeries!BG11</f>
        <v>0.27427429438176598</v>
      </c>
      <c r="E9" s="49">
        <f>DataSeries!BH11</f>
        <v>0.40574254823056949</v>
      </c>
      <c r="F9" s="49">
        <f>DataSeries!BI11</f>
        <v>0.23937227735640337</v>
      </c>
      <c r="G9" s="49">
        <f>DataSeries!BJ11</f>
        <v>0.33383372804344547</v>
      </c>
      <c r="H9" s="49">
        <f>DataSeries!BK11</f>
        <v>0.31721363947591308</v>
      </c>
      <c r="I9" s="49">
        <f>DataSeries!BL11</f>
        <v>0.23621984654368869</v>
      </c>
      <c r="J9" s="50">
        <f>DataSeries!BM11</f>
        <v>0.32546017206740502</v>
      </c>
    </row>
    <row r="10" spans="1:19">
      <c r="A10" s="199"/>
      <c r="B10" s="165" t="s">
        <v>26</v>
      </c>
      <c r="C10" s="49">
        <f>DataSeries!BF12</f>
        <v>4.3873819797804324E-2</v>
      </c>
      <c r="D10" s="49">
        <f>DataSeries!BG12</f>
        <v>4.979479091467226E-2</v>
      </c>
      <c r="E10" s="49">
        <f>DataSeries!BH12</f>
        <v>0.1245385167331912</v>
      </c>
      <c r="F10" s="49">
        <f>DataSeries!BI12</f>
        <v>5.7893106765149374E-2</v>
      </c>
      <c r="G10" s="49">
        <f>DataSeries!BJ12</f>
        <v>0.13707558331125838</v>
      </c>
      <c r="H10" s="49">
        <f>DataSeries!BK12</f>
        <v>8.5778439175665078E-2</v>
      </c>
      <c r="I10" s="49">
        <f>DataSeries!BL12</f>
        <v>6.933604226009725E-2</v>
      </c>
      <c r="J10" s="50">
        <f>DataSeries!BM12</f>
        <v>8.8131500202121321E-2</v>
      </c>
    </row>
    <row r="11" spans="1:19">
      <c r="A11" s="199"/>
      <c r="B11" s="165" t="s">
        <v>25</v>
      </c>
      <c r="C11" s="49">
        <f>DataSeries!BF13</f>
        <v>5.292612036082351E-2</v>
      </c>
      <c r="D11" s="49">
        <f>DataSeries!BG13</f>
        <v>5.5469113376460558E-2</v>
      </c>
      <c r="E11" s="49">
        <f>DataSeries!BH13</f>
        <v>0.1676063413442743</v>
      </c>
      <c r="F11" s="49">
        <f>DataSeries!BI13</f>
        <v>7.6765677432399829E-2</v>
      </c>
      <c r="G11" s="49">
        <f>DataSeries!BJ13</f>
        <v>0.2238840018263725</v>
      </c>
      <c r="H11" s="49">
        <f>DataSeries!BK13</f>
        <v>0.12137716345514878</v>
      </c>
      <c r="I11" s="49">
        <f>DataSeries!BL13</f>
        <v>9.1791221181523719E-2</v>
      </c>
      <c r="J11" s="50">
        <f>DataSeries!BM13</f>
        <v>0.12816838410093181</v>
      </c>
    </row>
    <row r="12" spans="1:19">
      <c r="A12" s="199"/>
      <c r="B12" s="165" t="s">
        <v>24</v>
      </c>
      <c r="C12" s="49">
        <f>DataSeries!BF14</f>
        <v>3.8720790757594506E-2</v>
      </c>
      <c r="D12" s="49">
        <f>DataSeries!BG14</f>
        <v>2.5460626613983264E-2</v>
      </c>
      <c r="E12" s="49">
        <f>DataSeries!BH14</f>
        <v>0.1306263710236471</v>
      </c>
      <c r="F12" s="49">
        <f>DataSeries!BI14</f>
        <v>5.3352264164875346E-2</v>
      </c>
      <c r="G12" s="49">
        <f>DataSeries!BJ14</f>
        <v>0.14966415928305263</v>
      </c>
      <c r="H12" s="49">
        <f>DataSeries!BK14</f>
        <v>0.11015694826785109</v>
      </c>
      <c r="I12" s="49">
        <f>DataSeries!BL14</f>
        <v>7.2920309287080418E-2</v>
      </c>
      <c r="J12" s="50">
        <f>DataSeries!BM14</f>
        <v>8.1913073998029481E-2</v>
      </c>
    </row>
    <row r="13" spans="1:19" ht="15" thickBot="1">
      <c r="A13" s="200"/>
      <c r="B13" s="166" t="s">
        <v>154</v>
      </c>
      <c r="C13" s="53">
        <f>C6+C7+C8+C9+C10+C11+C12</f>
        <v>0.99999996702482652</v>
      </c>
      <c r="D13" s="53">
        <f t="shared" ref="D13:J13" si="0">D6+D7+D8+D9+D10+D11+D12</f>
        <v>1.0000000002943223</v>
      </c>
      <c r="E13" s="53">
        <f t="shared" si="0"/>
        <v>0.99999994327007924</v>
      </c>
      <c r="F13" s="53">
        <f t="shared" si="0"/>
        <v>0.99999999947962259</v>
      </c>
      <c r="G13" s="53">
        <f t="shared" si="0"/>
        <v>0.99999998017221092</v>
      </c>
      <c r="H13" s="53">
        <f t="shared" si="0"/>
        <v>1.0000000004650029</v>
      </c>
      <c r="I13" s="53">
        <f t="shared" si="0"/>
        <v>1.0000000482386002</v>
      </c>
      <c r="J13" s="54">
        <f t="shared" si="0"/>
        <v>0.99999998316151095</v>
      </c>
    </row>
    <row r="14" spans="1:19" s="145" customFormat="1">
      <c r="A14" s="198">
        <f>DataSeries!R9</f>
        <v>1998</v>
      </c>
      <c r="B14" s="163" t="s">
        <v>6</v>
      </c>
      <c r="C14" s="101">
        <f>DataSeries!BF15</f>
        <v>2.5064561288535153E-2</v>
      </c>
      <c r="D14" s="101">
        <f>DataSeries!BG15</f>
        <v>0</v>
      </c>
      <c r="E14" s="101">
        <f>DataSeries!BH15</f>
        <v>0</v>
      </c>
      <c r="F14" s="101">
        <f>DataSeries!BI15</f>
        <v>3.6537773490536114E-2</v>
      </c>
      <c r="G14" s="101">
        <f>DataSeries!BJ15</f>
        <v>0</v>
      </c>
      <c r="H14" s="101">
        <f>DataSeries!BK15</f>
        <v>0</v>
      </c>
      <c r="I14" s="101">
        <f>DataSeries!BL15</f>
        <v>6.4145343744475683E-2</v>
      </c>
      <c r="J14" s="102">
        <f>DataSeries!BM15</f>
        <v>0</v>
      </c>
    </row>
    <row r="15" spans="1:19">
      <c r="A15" s="199"/>
      <c r="B15" s="164" t="s">
        <v>7</v>
      </c>
      <c r="C15" s="49">
        <f>DataSeries!BF16</f>
        <v>0.54212221267589933</v>
      </c>
      <c r="D15" s="49">
        <f>DataSeries!BG16</f>
        <v>0.36073537656311894</v>
      </c>
      <c r="E15" s="49">
        <f>DataSeries!BH16</f>
        <v>3.3238076075273883E-2</v>
      </c>
      <c r="F15" s="49">
        <f>DataSeries!BI16</f>
        <v>0.33079372552016406</v>
      </c>
      <c r="G15" s="49">
        <f>DataSeries!BJ16</f>
        <v>1.8271364437146862E-2</v>
      </c>
      <c r="H15" s="49">
        <f>DataSeries!BK16</f>
        <v>0.27989346163924012</v>
      </c>
      <c r="I15" s="49">
        <f>DataSeries!BL16</f>
        <v>0.45582010106674292</v>
      </c>
      <c r="J15" s="50">
        <f>DataSeries!BM16</f>
        <v>0.14591353794163742</v>
      </c>
    </row>
    <row r="16" spans="1:19">
      <c r="A16" s="199"/>
      <c r="B16" s="165" t="s">
        <v>8</v>
      </c>
      <c r="C16" s="49">
        <f>DataSeries!BF17</f>
        <v>0.14559180336912542</v>
      </c>
      <c r="D16" s="49">
        <f>DataSeries!BG17</f>
        <v>0.2283076042256808</v>
      </c>
      <c r="E16" s="49">
        <f>DataSeries!BH17</f>
        <v>0.12444866884043752</v>
      </c>
      <c r="F16" s="49">
        <f>DataSeries!BI17</f>
        <v>0.14054140415291627</v>
      </c>
      <c r="G16" s="49">
        <f>DataSeries!BJ17</f>
        <v>7.6136353179520319E-2</v>
      </c>
      <c r="H16" s="49">
        <f>DataSeries!BK17</f>
        <v>0.17379602898276927</v>
      </c>
      <c r="I16" s="49">
        <f>DataSeries!BL17</f>
        <v>0.16134424175155765</v>
      </c>
      <c r="J16" s="50">
        <f>DataSeries!BM17</f>
        <v>0.15954414160313971</v>
      </c>
    </row>
    <row r="17" spans="1:10">
      <c r="A17" s="199"/>
      <c r="B17" s="165" t="s">
        <v>9</v>
      </c>
      <c r="C17" s="49">
        <f>DataSeries!BF18</f>
        <v>0.18001122457823729</v>
      </c>
      <c r="D17" s="49">
        <f>DataSeries!BG18</f>
        <v>0.27422767436926204</v>
      </c>
      <c r="E17" s="49">
        <f>DataSeries!BH18</f>
        <v>0.41191092535905816</v>
      </c>
      <c r="F17" s="49">
        <f>DataSeries!BI18</f>
        <v>0.22663495533469546</v>
      </c>
      <c r="G17" s="49">
        <f>DataSeries!BJ18</f>
        <v>0.28116831296892641</v>
      </c>
      <c r="H17" s="49">
        <f>DataSeries!BK18</f>
        <v>0.29051955638280041</v>
      </c>
      <c r="I17" s="49">
        <f>DataSeries!BL18</f>
        <v>0.21048007538076213</v>
      </c>
      <c r="J17" s="50">
        <f>DataSeries!BM18</f>
        <v>0.31916239418400016</v>
      </c>
    </row>
    <row r="18" spans="1:10">
      <c r="A18" s="199"/>
      <c r="B18" s="165" t="s">
        <v>26</v>
      </c>
      <c r="C18" s="49">
        <f>DataSeries!BF19</f>
        <v>3.7362975184065138E-2</v>
      </c>
      <c r="D18" s="49">
        <f>DataSeries!BG19</f>
        <v>5.1629497777307784E-2</v>
      </c>
      <c r="E18" s="49">
        <f>DataSeries!BH19</f>
        <v>0.13020473822591519</v>
      </c>
      <c r="F18" s="49">
        <f>DataSeries!BI19</f>
        <v>6.4121153990112534E-2</v>
      </c>
      <c r="G18" s="49">
        <f>DataSeries!BJ19</f>
        <v>0.11940257421757948</v>
      </c>
      <c r="H18" s="49">
        <f>DataSeries!BK19</f>
        <v>7.2219248759725935E-2</v>
      </c>
      <c r="I18" s="49">
        <f>DataSeries!BL19</f>
        <v>4.0708409521248552E-2</v>
      </c>
      <c r="J18" s="50">
        <f>DataSeries!BM19</f>
        <v>9.1901545800829848E-2</v>
      </c>
    </row>
    <row r="19" spans="1:10">
      <c r="A19" s="199"/>
      <c r="B19" s="165" t="s">
        <v>25</v>
      </c>
      <c r="C19" s="49">
        <f>DataSeries!BF20</f>
        <v>4.161433488340583E-2</v>
      </c>
      <c r="D19" s="49">
        <f>DataSeries!BG20</f>
        <v>5.6001726661299031E-2</v>
      </c>
      <c r="E19" s="49">
        <f>DataSeries!BH20</f>
        <v>0.15896017843925694</v>
      </c>
      <c r="F19" s="49">
        <f>DataSeries!BI20</f>
        <v>0.1124428701486789</v>
      </c>
      <c r="G19" s="49">
        <f>DataSeries!BJ20</f>
        <v>0.26061975019124134</v>
      </c>
      <c r="H19" s="49">
        <f>DataSeries!BK20</f>
        <v>0.10067875071293669</v>
      </c>
      <c r="I19" s="49">
        <f>DataSeries!BL20</f>
        <v>4.4492206625437382E-2</v>
      </c>
      <c r="J19" s="50">
        <f>DataSeries!BM20</f>
        <v>0.14687169395565902</v>
      </c>
    </row>
    <row r="20" spans="1:10">
      <c r="A20" s="199"/>
      <c r="B20" s="165" t="s">
        <v>24</v>
      </c>
      <c r="C20" s="49">
        <f>DataSeries!BF21</f>
        <v>2.8232911214700382E-2</v>
      </c>
      <c r="D20" s="49">
        <f>DataSeries!BG21</f>
        <v>2.9098105536920396E-2</v>
      </c>
      <c r="E20" s="49">
        <f>DataSeries!BH21</f>
        <v>0.14123739916639169</v>
      </c>
      <c r="F20" s="49">
        <f>DataSeries!BI21</f>
        <v>8.8928080287245817E-2</v>
      </c>
      <c r="G20" s="49">
        <f>DataSeries!BJ21</f>
        <v>0.24440167279804048</v>
      </c>
      <c r="H20" s="49">
        <f>DataSeries!BK21</f>
        <v>8.2892924326192663E-2</v>
      </c>
      <c r="I20" s="49">
        <f>DataSeries!BL21</f>
        <v>2.3009641477745098E-2</v>
      </c>
      <c r="J20" s="50">
        <f>DataSeries!BM21</f>
        <v>0.13660664839991815</v>
      </c>
    </row>
    <row r="21" spans="1:10" ht="15" thickBot="1">
      <c r="A21" s="200"/>
      <c r="B21" s="166" t="s">
        <v>154</v>
      </c>
      <c r="C21" s="53">
        <f>C14+C15+C16+C17+C18+C19+C20</f>
        <v>1.0000000231939685</v>
      </c>
      <c r="D21" s="53">
        <f t="shared" ref="D21:J21" si="1">D14+D15+D16+D17+D18+D19+D20</f>
        <v>0.9999999851335889</v>
      </c>
      <c r="E21" s="53">
        <f t="shared" si="1"/>
        <v>0.99999998610633334</v>
      </c>
      <c r="F21" s="53">
        <f t="shared" si="1"/>
        <v>0.99999996292434923</v>
      </c>
      <c r="G21" s="53">
        <f t="shared" si="1"/>
        <v>1.000000027792455</v>
      </c>
      <c r="H21" s="53">
        <f t="shared" si="1"/>
        <v>0.99999997080366509</v>
      </c>
      <c r="I21" s="53">
        <f t="shared" si="1"/>
        <v>1.0000000195679695</v>
      </c>
      <c r="J21" s="54">
        <f t="shared" si="1"/>
        <v>0.99999996188518425</v>
      </c>
    </row>
    <row r="22" spans="1:10" s="145" customFormat="1">
      <c r="A22" s="198">
        <f>DataSeries!R10</f>
        <v>2004</v>
      </c>
      <c r="B22" s="163" t="s">
        <v>6</v>
      </c>
      <c r="C22" s="101">
        <f>DataSeries!BF22</f>
        <v>3.9210619293974881E-2</v>
      </c>
      <c r="D22" s="101">
        <f>DataSeries!BG22</f>
        <v>0</v>
      </c>
      <c r="E22" s="101">
        <f>DataSeries!BH22</f>
        <v>0</v>
      </c>
      <c r="F22" s="101">
        <f>DataSeries!BI22</f>
        <v>3.6736520690804339E-2</v>
      </c>
      <c r="G22" s="101">
        <f>DataSeries!BJ22</f>
        <v>0</v>
      </c>
      <c r="H22" s="101">
        <f>DataSeries!BK22</f>
        <v>0</v>
      </c>
      <c r="I22" s="101">
        <f>DataSeries!BL22</f>
        <v>6.3230090723065499E-2</v>
      </c>
      <c r="J22" s="102">
        <f>DataSeries!BM22</f>
        <v>0</v>
      </c>
    </row>
    <row r="23" spans="1:10">
      <c r="A23" s="199"/>
      <c r="B23" s="164" t="s">
        <v>7</v>
      </c>
      <c r="C23" s="49">
        <f>DataSeries!BF23</f>
        <v>0.53786311014317634</v>
      </c>
      <c r="D23" s="49">
        <f>DataSeries!BG23</f>
        <v>0.36583439746995272</v>
      </c>
      <c r="E23" s="49">
        <f>DataSeries!BH23</f>
        <v>1.6540136387673723E-2</v>
      </c>
      <c r="F23" s="49">
        <f>DataSeries!BI23</f>
        <v>0.33847086043687963</v>
      </c>
      <c r="G23" s="49">
        <f>DataSeries!BJ23</f>
        <v>6.5594479478999879E-2</v>
      </c>
      <c r="H23" s="49">
        <f>DataSeries!BK23</f>
        <v>0.2521140085879669</v>
      </c>
      <c r="I23" s="49">
        <f>DataSeries!BL23</f>
        <v>0.43724934488277939</v>
      </c>
      <c r="J23" s="50">
        <f>DataSeries!BM23</f>
        <v>0.11259370839416087</v>
      </c>
    </row>
    <row r="24" spans="1:10">
      <c r="A24" s="199"/>
      <c r="B24" s="165" t="s">
        <v>8</v>
      </c>
      <c r="C24" s="49">
        <f>DataSeries!BF24</f>
        <v>0.14531288690787345</v>
      </c>
      <c r="D24" s="49">
        <f>DataSeries!BG24</f>
        <v>0.21498221297192729</v>
      </c>
      <c r="E24" s="49">
        <f>DataSeries!BH24</f>
        <v>8.6855590163696317E-2</v>
      </c>
      <c r="F24" s="49">
        <f>DataSeries!BI24</f>
        <v>0.15290502323446337</v>
      </c>
      <c r="G24" s="49">
        <f>DataSeries!BJ24</f>
        <v>0.10528737865379835</v>
      </c>
      <c r="H24" s="49">
        <f>DataSeries!BK24</f>
        <v>0.18238425077579198</v>
      </c>
      <c r="I24" s="49">
        <f>DataSeries!BL24</f>
        <v>0.15278373644820373</v>
      </c>
      <c r="J24" s="50">
        <f>DataSeries!BM24</f>
        <v>0.15733913073711506</v>
      </c>
    </row>
    <row r="25" spans="1:10">
      <c r="A25" s="199"/>
      <c r="B25" s="165" t="s">
        <v>9</v>
      </c>
      <c r="C25" s="49">
        <f>DataSeries!BF25</f>
        <v>0.18279762774417752</v>
      </c>
      <c r="D25" s="49">
        <f>DataSeries!BG25</f>
        <v>0.27092214996723935</v>
      </c>
      <c r="E25" s="49">
        <f>DataSeries!BH25</f>
        <v>0.35088208002704552</v>
      </c>
      <c r="F25" s="49">
        <f>DataSeries!BI25</f>
        <v>0.24277926417555021</v>
      </c>
      <c r="G25" s="49">
        <f>DataSeries!BJ25</f>
        <v>0.30843770585698621</v>
      </c>
      <c r="H25" s="49">
        <f>DataSeries!BK25</f>
        <v>0.30761920909778695</v>
      </c>
      <c r="I25" s="49">
        <f>DataSeries!BL25</f>
        <v>0.19779196187728018</v>
      </c>
      <c r="J25" s="50">
        <f>DataSeries!BM25</f>
        <v>0.35274958702860137</v>
      </c>
    </row>
    <row r="26" spans="1:10">
      <c r="A26" s="199"/>
      <c r="B26" s="165" t="s">
        <v>26</v>
      </c>
      <c r="C26" s="49">
        <f>DataSeries!BF26</f>
        <v>3.5672755433905336E-2</v>
      </c>
      <c r="D26" s="49">
        <f>DataSeries!BG26</f>
        <v>5.4950334030982297E-2</v>
      </c>
      <c r="E26" s="49">
        <f>DataSeries!BH26</f>
        <v>0.14078967708530513</v>
      </c>
      <c r="F26" s="49">
        <f>DataSeries!BI26</f>
        <v>6.8242907913610221E-2</v>
      </c>
      <c r="G26" s="49">
        <f>DataSeries!BJ26</f>
        <v>0.11442097780970002</v>
      </c>
      <c r="H26" s="49">
        <f>DataSeries!BK26</f>
        <v>7.3932959679509871E-2</v>
      </c>
      <c r="I26" s="49">
        <f>DataSeries!BL26</f>
        <v>4.1159284258487729E-2</v>
      </c>
      <c r="J26" s="50">
        <f>DataSeries!BM26</f>
        <v>0.10236995474665066</v>
      </c>
    </row>
    <row r="27" spans="1:10">
      <c r="A27" s="199"/>
      <c r="B27" s="165" t="s">
        <v>25</v>
      </c>
      <c r="C27" s="49">
        <f>DataSeries!BF27</f>
        <v>4.0598689653616536E-2</v>
      </c>
      <c r="D27" s="49">
        <f>DataSeries!BG27</f>
        <v>6.1097495893405802E-2</v>
      </c>
      <c r="E27" s="49">
        <f>DataSeries!BH27</f>
        <v>0.24674955420524869</v>
      </c>
      <c r="F27" s="49">
        <f>DataSeries!BI27</f>
        <v>9.0641195063242225E-2</v>
      </c>
      <c r="G27" s="49">
        <f>DataSeries!BJ27</f>
        <v>0.18966531732677011</v>
      </c>
      <c r="H27" s="49">
        <f>DataSeries!BK27</f>
        <v>9.8966789012869885E-2</v>
      </c>
      <c r="I27" s="49">
        <f>DataSeries!BL27</f>
        <v>5.6425786725420375E-2</v>
      </c>
      <c r="J27" s="50">
        <f>DataSeries!BM27</f>
        <v>0.15202624562751857</v>
      </c>
    </row>
    <row r="28" spans="1:10">
      <c r="A28" s="199"/>
      <c r="B28" s="165" t="s">
        <v>24</v>
      </c>
      <c r="C28" s="49">
        <f>DataSeries!BF28</f>
        <v>1.8544308836260161E-2</v>
      </c>
      <c r="D28" s="49">
        <f>DataSeries!BG28</f>
        <v>3.2213428072595293E-2</v>
      </c>
      <c r="E28" s="49">
        <f>DataSeries!BH28</f>
        <v>0.15818298376122386</v>
      </c>
      <c r="F28" s="49">
        <f>DataSeries!BI28</f>
        <v>7.0224209273202318E-2</v>
      </c>
      <c r="G28" s="49">
        <f>DataSeries!BJ28</f>
        <v>0.216594149722941</v>
      </c>
      <c r="H28" s="49">
        <f>DataSeries!BK28</f>
        <v>8.4982746752162219E-2</v>
      </c>
      <c r="I28" s="49">
        <f>DataSeries!BL28</f>
        <v>5.1359790279640508E-2</v>
      </c>
      <c r="J28" s="50">
        <f>DataSeries!BM28</f>
        <v>0.12292135932699354</v>
      </c>
    </row>
    <row r="29" spans="1:10" ht="15" thickBot="1">
      <c r="A29" s="200"/>
      <c r="B29" s="166" t="s">
        <v>154</v>
      </c>
      <c r="C29" s="53">
        <f>C22+C23+C24+C25+C26+C27+C28</f>
        <v>0.99999999801298423</v>
      </c>
      <c r="D29" s="53">
        <f t="shared" ref="D29:J29" si="2">D22+D23+D24+D25+D26+D27+D28</f>
        <v>1.0000000184061026</v>
      </c>
      <c r="E29" s="53">
        <f t="shared" si="2"/>
        <v>1.0000000216301932</v>
      </c>
      <c r="F29" s="53">
        <f t="shared" si="2"/>
        <v>0.99999998078775221</v>
      </c>
      <c r="G29" s="53">
        <f t="shared" si="2"/>
        <v>1.0000000088491956</v>
      </c>
      <c r="H29" s="53">
        <f t="shared" si="2"/>
        <v>0.99999996390608781</v>
      </c>
      <c r="I29" s="53">
        <f t="shared" si="2"/>
        <v>0.99999999519487748</v>
      </c>
      <c r="J29" s="54">
        <f t="shared" si="2"/>
        <v>0.99999998586104011</v>
      </c>
    </row>
    <row r="30" spans="1:10">
      <c r="A30" s="198">
        <f>DataSeries!R11</f>
        <v>2010</v>
      </c>
      <c r="B30" s="163" t="s">
        <v>6</v>
      </c>
      <c r="C30" s="101">
        <f>DataSeries!BF29</f>
        <v>4.2092138674109679E-2</v>
      </c>
      <c r="D30" s="101">
        <f>DataSeries!BG29</f>
        <v>0</v>
      </c>
      <c r="E30" s="101">
        <f>DataSeries!BH29</f>
        <v>0</v>
      </c>
      <c r="F30" s="101">
        <f>DataSeries!BI29</f>
        <v>2.6867690447994363E-2</v>
      </c>
      <c r="G30" s="101">
        <f>DataSeries!BJ29</f>
        <v>0</v>
      </c>
      <c r="H30" s="101">
        <f>DataSeries!BK29</f>
        <v>0</v>
      </c>
      <c r="I30" s="101">
        <f>DataSeries!BL29</f>
        <v>5.7113922539778976E-2</v>
      </c>
      <c r="J30" s="102">
        <f>DataSeries!BM29</f>
        <v>0</v>
      </c>
    </row>
    <row r="31" spans="1:10">
      <c r="A31" s="199"/>
      <c r="B31" s="164" t="s">
        <v>7</v>
      </c>
      <c r="C31" s="49">
        <f>DataSeries!BF30</f>
        <v>0.53890686345776118</v>
      </c>
      <c r="D31" s="49">
        <f>DataSeries!BG30</f>
        <v>0.25987138110390112</v>
      </c>
      <c r="E31" s="49">
        <f>DataSeries!BH30</f>
        <v>8.8343057070744396E-3</v>
      </c>
      <c r="F31" s="49">
        <f>DataSeries!BI30</f>
        <v>0.27659276338354694</v>
      </c>
      <c r="G31" s="49">
        <f>DataSeries!BJ30</f>
        <v>4.1309497749351456E-2</v>
      </c>
      <c r="H31" s="49">
        <f>DataSeries!BK30</f>
        <v>0.13979649489429757</v>
      </c>
      <c r="I31" s="49">
        <f>DataSeries!BL30</f>
        <v>0.42040595983854478</v>
      </c>
      <c r="J31" s="50">
        <f>DataSeries!BM30</f>
        <v>0.11466725167196933</v>
      </c>
    </row>
    <row r="32" spans="1:10">
      <c r="A32" s="199"/>
      <c r="B32" s="165" t="s">
        <v>8</v>
      </c>
      <c r="C32" s="49">
        <f>DataSeries!BF31</f>
        <v>0.14220546359171513</v>
      </c>
      <c r="D32" s="49">
        <f>DataSeries!BG31</f>
        <v>0.23804616918257121</v>
      </c>
      <c r="E32" s="49">
        <f>DataSeries!BH31</f>
        <v>7.0412087297604786E-2</v>
      </c>
      <c r="F32" s="49">
        <f>DataSeries!BI31</f>
        <v>0.13789838011466476</v>
      </c>
      <c r="G32" s="49">
        <f>DataSeries!BJ31</f>
        <v>8.8519128354554777E-2</v>
      </c>
      <c r="H32" s="49">
        <f>DataSeries!BK31</f>
        <v>0.15338497436870926</v>
      </c>
      <c r="I32" s="49">
        <f>DataSeries!BL31</f>
        <v>0.15090969238677449</v>
      </c>
      <c r="J32" s="50">
        <f>DataSeries!BM31</f>
        <v>0.12970129970435304</v>
      </c>
    </row>
    <row r="33" spans="1:10">
      <c r="A33" s="199"/>
      <c r="B33" s="165" t="s">
        <v>9</v>
      </c>
      <c r="C33" s="49">
        <f>DataSeries!BF32</f>
        <v>0.177431513523201</v>
      </c>
      <c r="D33" s="49">
        <f>DataSeries!BG32</f>
        <v>0.31862604634565322</v>
      </c>
      <c r="E33" s="49">
        <f>DataSeries!BH32</f>
        <v>0.28683998556852813</v>
      </c>
      <c r="F33" s="49">
        <f>DataSeries!BI32</f>
        <v>0.24684380924539626</v>
      </c>
      <c r="G33" s="49">
        <f>DataSeries!BJ32</f>
        <v>0.27012692876111627</v>
      </c>
      <c r="H33" s="49">
        <f>DataSeries!BK32</f>
        <v>0.32534698093011399</v>
      </c>
      <c r="I33" s="49">
        <f>DataSeries!BL32</f>
        <v>0.20355260932965327</v>
      </c>
      <c r="J33" s="50">
        <f>DataSeries!BM32</f>
        <v>0.30888256405744385</v>
      </c>
    </row>
    <row r="34" spans="1:10">
      <c r="A34" s="199"/>
      <c r="B34" s="165" t="s">
        <v>26</v>
      </c>
      <c r="C34" s="49">
        <f>DataSeries!BF33</f>
        <v>3.5940333610424098E-2</v>
      </c>
      <c r="D34" s="49">
        <f>DataSeries!BG33</f>
        <v>6.5806932749976899E-2</v>
      </c>
      <c r="E34" s="49">
        <f>DataSeries!BH33</f>
        <v>0.10822291610634495</v>
      </c>
      <c r="F34" s="49">
        <f>DataSeries!BI33</f>
        <v>7.1446373052308138E-2</v>
      </c>
      <c r="G34" s="49">
        <f>DataSeries!BJ33</f>
        <v>9.8262570084098999E-2</v>
      </c>
      <c r="H34" s="49">
        <f>DataSeries!BK33</f>
        <v>8.8613857369186422E-2</v>
      </c>
      <c r="I34" s="49">
        <f>DataSeries!BL33</f>
        <v>4.9271652919128252E-2</v>
      </c>
      <c r="J34" s="50">
        <f>DataSeries!BM33</f>
        <v>0.10626134010167997</v>
      </c>
    </row>
    <row r="35" spans="1:10">
      <c r="A35" s="199"/>
      <c r="B35" s="165" t="s">
        <v>25</v>
      </c>
      <c r="C35" s="49">
        <f>DataSeries!BF34</f>
        <v>3.9340624504360974E-2</v>
      </c>
      <c r="D35" s="49">
        <f>DataSeries!BG34</f>
        <v>7.5517461100051225E-2</v>
      </c>
      <c r="E35" s="49">
        <f>DataSeries!BH34</f>
        <v>0.1683787570142303</v>
      </c>
      <c r="F35" s="49">
        <f>DataSeries!BI34</f>
        <v>0.11188833121599571</v>
      </c>
      <c r="G35" s="49">
        <f>DataSeries!BJ34</f>
        <v>0.18527474555791906</v>
      </c>
      <c r="H35" s="49">
        <f>DataSeries!BK34</f>
        <v>0.13284772589018051</v>
      </c>
      <c r="I35" s="49">
        <f>DataSeries!BL34</f>
        <v>6.7770505919700921E-2</v>
      </c>
      <c r="J35" s="50">
        <f>DataSeries!BM34</f>
        <v>0.15619104037077106</v>
      </c>
    </row>
    <row r="36" spans="1:10">
      <c r="A36" s="199"/>
      <c r="B36" s="165" t="s">
        <v>24</v>
      </c>
      <c r="C36" s="49">
        <f>DataSeries!BF35</f>
        <v>2.4083093749354623E-2</v>
      </c>
      <c r="D36" s="49">
        <f>DataSeries!BG35</f>
        <v>4.2132056221357989E-2</v>
      </c>
      <c r="E36" s="49">
        <f>DataSeries!BH35</f>
        <v>0.3573119225840567</v>
      </c>
      <c r="F36" s="49">
        <f>DataSeries!BI35</f>
        <v>0.12846261322968963</v>
      </c>
      <c r="G36" s="49">
        <f>DataSeries!BJ35</f>
        <v>0.31650714882169589</v>
      </c>
      <c r="H36" s="49">
        <f>DataSeries!BK35</f>
        <v>0.1600099730048313</v>
      </c>
      <c r="I36" s="49">
        <f>DataSeries!BL35</f>
        <v>5.0975696019818217E-2</v>
      </c>
      <c r="J36" s="50">
        <f>DataSeries!BM35</f>
        <v>0.18429652093428775</v>
      </c>
    </row>
    <row r="37" spans="1:10" ht="15" thickBot="1">
      <c r="A37" s="200"/>
      <c r="B37" s="166" t="s">
        <v>154</v>
      </c>
      <c r="C37" s="53">
        <f>C30+C31+C32+C33+C34+C35+C36</f>
        <v>1.0000000311109267</v>
      </c>
      <c r="D37" s="53">
        <f t="shared" ref="D37:J37" si="3">D30+D31+D32+D33+D34+D35+D36</f>
        <v>1.0000000467035115</v>
      </c>
      <c r="E37" s="53">
        <f t="shared" si="3"/>
        <v>0.99999997427783938</v>
      </c>
      <c r="F37" s="53">
        <f t="shared" si="3"/>
        <v>0.99999996068959585</v>
      </c>
      <c r="G37" s="53">
        <f t="shared" si="3"/>
        <v>1.0000000193287364</v>
      </c>
      <c r="H37" s="53">
        <f t="shared" si="3"/>
        <v>1.0000000064573189</v>
      </c>
      <c r="I37" s="53">
        <f t="shared" si="3"/>
        <v>1.000000038953399</v>
      </c>
      <c r="J37" s="54">
        <f t="shared" si="3"/>
        <v>1.000000016840505</v>
      </c>
    </row>
  </sheetData>
  <mergeCells count="5">
    <mergeCell ref="A4:J4"/>
    <mergeCell ref="A14:A21"/>
    <mergeCell ref="A22:A29"/>
    <mergeCell ref="A30:A37"/>
    <mergeCell ref="A6:A13"/>
  </mergeCells>
  <hyperlinks>
    <hyperlink ref="A1" location="Index!A1" display="Back to index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S37"/>
  <sheetViews>
    <sheetView workbookViewId="0">
      <selection activeCell="E10" sqref="E10"/>
    </sheetView>
  </sheetViews>
  <sheetFormatPr baseColWidth="10" defaultColWidth="8.88671875" defaultRowHeight="14.4"/>
  <sheetData>
    <row r="1" spans="1:19" ht="15">
      <c r="A1" s="129" t="s">
        <v>138</v>
      </c>
    </row>
    <row r="3" spans="1:19" ht="15" thickBot="1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9" ht="15" thickBot="1">
      <c r="A4" s="195" t="s">
        <v>122</v>
      </c>
      <c r="B4" s="196"/>
      <c r="C4" s="196"/>
      <c r="D4" s="196"/>
      <c r="E4" s="196"/>
      <c r="F4" s="196"/>
      <c r="G4" s="196"/>
      <c r="H4" s="196"/>
      <c r="I4" s="196"/>
      <c r="J4" s="197"/>
      <c r="K4" s="79"/>
      <c r="L4" s="79"/>
      <c r="M4" s="79"/>
      <c r="N4" s="79"/>
      <c r="O4" s="79"/>
      <c r="P4" s="79"/>
      <c r="Q4" s="79"/>
    </row>
    <row r="5" spans="1:19" ht="66.599999999999994" thickBot="1">
      <c r="A5" s="146" t="s">
        <v>65</v>
      </c>
      <c r="B5" s="162" t="s">
        <v>121</v>
      </c>
      <c r="C5" s="161" t="s">
        <v>63</v>
      </c>
      <c r="D5" s="158" t="s">
        <v>58</v>
      </c>
      <c r="E5" s="158" t="s">
        <v>38</v>
      </c>
      <c r="F5" s="158" t="s">
        <v>64</v>
      </c>
      <c r="G5" s="158" t="s">
        <v>40</v>
      </c>
      <c r="H5" s="158" t="s">
        <v>41</v>
      </c>
      <c r="I5" s="159" t="s">
        <v>43</v>
      </c>
      <c r="J5" s="160" t="s">
        <v>47</v>
      </c>
      <c r="K5" s="117"/>
      <c r="L5" s="118"/>
      <c r="M5" s="118"/>
      <c r="N5" s="118"/>
      <c r="O5" s="118"/>
      <c r="P5" s="118"/>
      <c r="Q5" s="108"/>
      <c r="R5" s="109"/>
      <c r="S5" s="11"/>
    </row>
    <row r="6" spans="1:19">
      <c r="A6" s="198">
        <v>1992</v>
      </c>
      <c r="B6" s="163" t="s">
        <v>6</v>
      </c>
      <c r="C6" s="101">
        <f>DataSeries!CN8</f>
        <v>3.6441700600598783E-4</v>
      </c>
      <c r="D6" s="101">
        <f>DataSeries!CO8</f>
        <v>0</v>
      </c>
      <c r="E6" s="101">
        <f>DataSeries!CP8</f>
        <v>0</v>
      </c>
      <c r="F6" s="101">
        <f>DataSeries!CQ8</f>
        <v>0</v>
      </c>
      <c r="G6" s="101">
        <f>DataSeries!CR8</f>
        <v>0</v>
      </c>
      <c r="H6" s="101">
        <f>DataSeries!CS8</f>
        <v>8.4478076741713273E-2</v>
      </c>
      <c r="I6" s="101">
        <f>DataSeries!CT8</f>
        <v>0</v>
      </c>
      <c r="J6" s="102">
        <f>DataSeries!CU8</f>
        <v>0</v>
      </c>
    </row>
    <row r="7" spans="1:19">
      <c r="A7" s="199"/>
      <c r="B7" s="164" t="s">
        <v>7</v>
      </c>
      <c r="C7" s="49">
        <f>DataSeries!CN9</f>
        <v>0.55863444760663161</v>
      </c>
      <c r="D7" s="49">
        <f>DataSeries!CO9</f>
        <v>0.63803771689035993</v>
      </c>
      <c r="E7" s="49">
        <f>DataSeries!CP9</f>
        <v>4.0852563949878777E-4</v>
      </c>
      <c r="F7" s="49">
        <f>DataSeries!CQ9</f>
        <v>0.46009450905476434</v>
      </c>
      <c r="G7" s="49">
        <f>DataSeries!CR9</f>
        <v>2.4683363142966744E-5</v>
      </c>
      <c r="H7" s="49">
        <f>DataSeries!CS9</f>
        <v>0.30412233233465691</v>
      </c>
      <c r="I7" s="49">
        <f>DataSeries!CT9</f>
        <v>2.1542727036261713E-2</v>
      </c>
      <c r="J7" s="50">
        <f>DataSeries!CU9</f>
        <v>9.3755974258488792E-2</v>
      </c>
    </row>
    <row r="8" spans="1:19">
      <c r="A8" s="199"/>
      <c r="B8" s="165" t="s">
        <v>8</v>
      </c>
      <c r="C8" s="49">
        <f>DataSeries!CN10</f>
        <v>0.13285585289260782</v>
      </c>
      <c r="D8" s="49">
        <f>DataSeries!CO10</f>
        <v>0.14822878672032155</v>
      </c>
      <c r="E8" s="49">
        <f>DataSeries!CP10</f>
        <v>0.11125999166629862</v>
      </c>
      <c r="F8" s="49">
        <f>DataSeries!CQ10</f>
        <v>0.18440706552844438</v>
      </c>
      <c r="G8" s="49">
        <f>DataSeries!CR10</f>
        <v>0.10740911381444522</v>
      </c>
      <c r="H8" s="49">
        <f>DataSeries!CS10</f>
        <v>0.12981413580898787</v>
      </c>
      <c r="I8" s="49">
        <f>DataSeries!CT10</f>
        <v>0.10903682562385815</v>
      </c>
      <c r="J8" s="50">
        <f>DataSeries!CU10</f>
        <v>0.1658437313507172</v>
      </c>
    </row>
    <row r="9" spans="1:19">
      <c r="A9" s="199"/>
      <c r="B9" s="165" t="s">
        <v>9</v>
      </c>
      <c r="C9" s="49">
        <f>DataSeries!CN11</f>
        <v>0.16949465327443627</v>
      </c>
      <c r="D9" s="49">
        <f>DataSeries!CO11</f>
        <v>0.14958811914372167</v>
      </c>
      <c r="E9" s="49">
        <f>DataSeries!CP11</f>
        <v>0.3717564964109778</v>
      </c>
      <c r="F9" s="49">
        <f>DataSeries!CQ11</f>
        <v>0.2205165029611095</v>
      </c>
      <c r="G9" s="49">
        <f>DataSeries!CR11</f>
        <v>0.47476259677583199</v>
      </c>
      <c r="H9" s="49">
        <f>DataSeries!CS11</f>
        <v>0.20413737329142806</v>
      </c>
      <c r="I9" s="49">
        <f>DataSeries!CT11</f>
        <v>0.25587329662315617</v>
      </c>
      <c r="J9" s="50">
        <f>DataSeries!CU11</f>
        <v>0.35068492126357209</v>
      </c>
    </row>
    <row r="10" spans="1:19">
      <c r="A10" s="199"/>
      <c r="B10" s="165" t="s">
        <v>26</v>
      </c>
      <c r="C10" s="49">
        <f>DataSeries!CN12</f>
        <v>4.1076912925152274E-2</v>
      </c>
      <c r="D10" s="49">
        <f>DataSeries!CO12</f>
        <v>2.7983675238393606E-2</v>
      </c>
      <c r="E10" s="49">
        <f>DataSeries!CP12</f>
        <v>0.1374796998032039</v>
      </c>
      <c r="F10" s="49">
        <f>DataSeries!CQ12</f>
        <v>4.0694659900150337E-2</v>
      </c>
      <c r="G10" s="49">
        <f>DataSeries!CR12</f>
        <v>0.14496623524939958</v>
      </c>
      <c r="H10" s="49">
        <f>DataSeries!CS12</f>
        <v>5.7360483403627142E-2</v>
      </c>
      <c r="I10" s="49">
        <f>DataSeries!CT12</f>
        <v>9.5057058296203464E-2</v>
      </c>
      <c r="J10" s="50">
        <f>DataSeries!CU12</f>
        <v>9.8927118393914298E-2</v>
      </c>
    </row>
    <row r="11" spans="1:19">
      <c r="A11" s="199"/>
      <c r="B11" s="165" t="s">
        <v>25</v>
      </c>
      <c r="C11" s="49">
        <f>DataSeries!CN13</f>
        <v>5.7040520570664673E-2</v>
      </c>
      <c r="D11" s="49">
        <f>DataSeries!CO13</f>
        <v>2.6881073221746106E-2</v>
      </c>
      <c r="E11" s="49">
        <f>DataSeries!CP13</f>
        <v>0.21524141973789779</v>
      </c>
      <c r="F11" s="49">
        <f>DataSeries!CQ13</f>
        <v>5.4716960039316496E-2</v>
      </c>
      <c r="G11" s="49">
        <f>DataSeries!CR13</f>
        <v>0.17565919609917999</v>
      </c>
      <c r="H11" s="49">
        <f>DataSeries!CS13</f>
        <v>8.5311873851639422E-2</v>
      </c>
      <c r="I11" s="49">
        <f>DataSeries!CT13</f>
        <v>0.18035062147758796</v>
      </c>
      <c r="J11" s="50">
        <f>DataSeries!CU13</f>
        <v>0.12577478558567909</v>
      </c>
    </row>
    <row r="12" spans="1:19">
      <c r="A12" s="199"/>
      <c r="B12" s="165" t="s">
        <v>24</v>
      </c>
      <c r="C12" s="49">
        <f>DataSeries!CN14</f>
        <v>4.0533168964751565E-2</v>
      </c>
      <c r="D12" s="49">
        <f>DataSeries!CO14</f>
        <v>9.2806271727863179E-3</v>
      </c>
      <c r="E12" s="49">
        <f>DataSeries!CP14</f>
        <v>0.16385383595916572</v>
      </c>
      <c r="F12" s="49">
        <f>DataSeries!CQ14</f>
        <v>3.9570331415750414E-2</v>
      </c>
      <c r="G12" s="49">
        <f>DataSeries!CR14</f>
        <v>9.7178186710437736E-2</v>
      </c>
      <c r="H12" s="49">
        <f>DataSeries!CS14</f>
        <v>0.13477576354711807</v>
      </c>
      <c r="I12" s="49">
        <f>DataSeries!CT14</f>
        <v>0.33813949559820344</v>
      </c>
      <c r="J12" s="50">
        <f>DataSeries!CU14</f>
        <v>0.1650135197188195</v>
      </c>
    </row>
    <row r="13" spans="1:19" s="145" customFormat="1" ht="15" thickBot="1">
      <c r="A13" s="200"/>
      <c r="B13" s="166" t="s">
        <v>154</v>
      </c>
      <c r="C13" s="53">
        <f>C6+C7+C8+C9+C10+C11+C12</f>
        <v>0.99999997324025014</v>
      </c>
      <c r="D13" s="53">
        <f t="shared" ref="D13:J13" si="0">D6+D7+D8+D9+D10+D11+D12</f>
        <v>0.99999999838732923</v>
      </c>
      <c r="E13" s="53">
        <f t="shared" si="0"/>
        <v>0.99999996921704259</v>
      </c>
      <c r="F13" s="53">
        <f t="shared" si="0"/>
        <v>1.0000000288995354</v>
      </c>
      <c r="G13" s="53">
        <f t="shared" si="0"/>
        <v>1.0000000120124375</v>
      </c>
      <c r="H13" s="53">
        <f t="shared" si="0"/>
        <v>1.0000000389791706</v>
      </c>
      <c r="I13" s="53">
        <f t="shared" si="0"/>
        <v>1.0000000246552709</v>
      </c>
      <c r="J13" s="54">
        <f t="shared" si="0"/>
        <v>1.000000050571191</v>
      </c>
    </row>
    <row r="14" spans="1:19">
      <c r="A14" s="198">
        <f>DataSeries!R9</f>
        <v>1998</v>
      </c>
      <c r="B14" s="163" t="s">
        <v>6</v>
      </c>
      <c r="C14" s="101">
        <f>DataSeries!CN15</f>
        <v>3.1833193520738802E-2</v>
      </c>
      <c r="D14" s="101">
        <f>DataSeries!CQ15</f>
        <v>2.4170182274682801E-4</v>
      </c>
      <c r="E14" s="101">
        <f>DataSeries!CR15</f>
        <v>0</v>
      </c>
      <c r="F14" s="101">
        <f>DataSeries!CS15</f>
        <v>6.0047845068662203E-2</v>
      </c>
      <c r="G14" s="101">
        <f>DataSeries!CT15</f>
        <v>0</v>
      </c>
      <c r="H14" s="101">
        <f>DataSeries!CU15</f>
        <v>0</v>
      </c>
      <c r="I14" s="101">
        <f>DataSeries!CV15</f>
        <v>0.228191169870196</v>
      </c>
      <c r="J14" s="102">
        <f>DataSeries!CW15</f>
        <v>0</v>
      </c>
    </row>
    <row r="15" spans="1:19">
      <c r="A15" s="199"/>
      <c r="B15" s="164" t="s">
        <v>7</v>
      </c>
      <c r="C15" s="49">
        <f>DataSeries!CN16</f>
        <v>0.55991964588159904</v>
      </c>
      <c r="D15" s="49">
        <f>DataSeries!CQ16</f>
        <v>0.50740562415254198</v>
      </c>
      <c r="E15" s="49">
        <f>DataSeries!CR16</f>
        <v>0</v>
      </c>
      <c r="F15" s="49">
        <f>DataSeries!CS16</f>
        <v>0.24747185973687699</v>
      </c>
      <c r="G15" s="49">
        <f>DataSeries!CT16</f>
        <v>6.4905141578145602E-3</v>
      </c>
      <c r="H15" s="49">
        <f>DataSeries!CU16</f>
        <v>1.0773271381855E-2</v>
      </c>
      <c r="I15" s="49">
        <f>DataSeries!CV16</f>
        <v>0.48361360336149301</v>
      </c>
      <c r="J15" s="50">
        <f>DataSeries!CW16</f>
        <v>0.33967093567543399</v>
      </c>
    </row>
    <row r="16" spans="1:19">
      <c r="A16" s="199"/>
      <c r="B16" s="165" t="s">
        <v>8</v>
      </c>
      <c r="C16" s="49">
        <f>DataSeries!CN17</f>
        <v>0.12286295643152501</v>
      </c>
      <c r="D16" s="49">
        <f>DataSeries!CQ17</f>
        <v>0.17387190190642501</v>
      </c>
      <c r="E16" s="49">
        <f>DataSeries!CR17</f>
        <v>6.4933412158382303E-2</v>
      </c>
      <c r="F16" s="49">
        <f>DataSeries!CS17</f>
        <v>9.7773244185846306E-2</v>
      </c>
      <c r="G16" s="49">
        <f>DataSeries!CT17</f>
        <v>3.7804681336234901E-2</v>
      </c>
      <c r="H16" s="49">
        <f>DataSeries!CU17</f>
        <v>6.2772531682721205E-2</v>
      </c>
      <c r="I16" s="49">
        <f>DataSeries!CV17</f>
        <v>0.110094062914252</v>
      </c>
      <c r="J16" s="50">
        <f>DataSeries!CW17</f>
        <v>0.18961596280499399</v>
      </c>
    </row>
    <row r="17" spans="1:13">
      <c r="A17" s="199"/>
      <c r="B17" s="165" t="s">
        <v>9</v>
      </c>
      <c r="C17" s="49">
        <f>DataSeries!CN18</f>
        <v>0.15872935409479499</v>
      </c>
      <c r="D17" s="49">
        <f>DataSeries!CQ18</f>
        <v>0.195837092081591</v>
      </c>
      <c r="E17" s="49">
        <f>DataSeries!CR18</f>
        <v>0.48530058054764702</v>
      </c>
      <c r="F17" s="49">
        <f>DataSeries!CS18</f>
        <v>0.172989665706199</v>
      </c>
      <c r="G17" s="49">
        <f>DataSeries!CT18</f>
        <v>0.15644918232628399</v>
      </c>
      <c r="H17" s="49">
        <f>DataSeries!CU18</f>
        <v>0.21409170612474401</v>
      </c>
      <c r="I17" s="49">
        <f>DataSeries!CV18</f>
        <v>0.121544600154564</v>
      </c>
      <c r="J17" s="50">
        <f>DataSeries!CW18</f>
        <v>0.263977436805859</v>
      </c>
    </row>
    <row r="18" spans="1:13">
      <c r="A18" s="199"/>
      <c r="B18" s="165" t="s">
        <v>26</v>
      </c>
      <c r="C18" s="49">
        <f>DataSeries!CN19</f>
        <v>3.8488118200428502E-2</v>
      </c>
      <c r="D18" s="49">
        <f>DataSeries!CQ19</f>
        <v>3.8042308195069499E-2</v>
      </c>
      <c r="E18" s="49">
        <f>DataSeries!CR19</f>
        <v>0.15082553196990001</v>
      </c>
      <c r="F18" s="49">
        <f>DataSeries!CS19</f>
        <v>6.4938984837633607E-2</v>
      </c>
      <c r="G18" s="49">
        <f>DataSeries!CT19</f>
        <v>8.1977995814634802E-2</v>
      </c>
      <c r="H18" s="49">
        <f>DataSeries!CU19</f>
        <v>8.4624169891678494E-2</v>
      </c>
      <c r="I18" s="49">
        <f>DataSeries!CV19</f>
        <v>2.3263079031574301E-2</v>
      </c>
      <c r="J18" s="50">
        <f>DataSeries!CW19</f>
        <v>5.9525484668772902E-2</v>
      </c>
    </row>
    <row r="19" spans="1:13">
      <c r="A19" s="199"/>
      <c r="B19" s="165" t="s">
        <v>25</v>
      </c>
      <c r="C19" s="49">
        <f>DataSeries!CN20</f>
        <v>5.1724826863796702E-2</v>
      </c>
      <c r="D19" s="49">
        <f>DataSeries!CQ20</f>
        <v>4.93242996878911E-2</v>
      </c>
      <c r="E19" s="49">
        <f>DataSeries!CR20</f>
        <v>0.18986137905593101</v>
      </c>
      <c r="F19" s="49">
        <f>DataSeries!CS20</f>
        <v>0.145879987034152</v>
      </c>
      <c r="G19" s="49">
        <f>DataSeries!CT20</f>
        <v>0.23856815072019499</v>
      </c>
      <c r="H19" s="49">
        <f>DataSeries!CU20</f>
        <v>0.209367301519681</v>
      </c>
      <c r="I19" s="49">
        <f>DataSeries!CV20</f>
        <v>2.3159951457831798E-2</v>
      </c>
      <c r="J19" s="50">
        <f>DataSeries!CW20</f>
        <v>8.0797732984208503E-2</v>
      </c>
    </row>
    <row r="20" spans="1:13">
      <c r="A20" s="199"/>
      <c r="B20" s="165" t="s">
        <v>24</v>
      </c>
      <c r="C20" s="49">
        <f>DataSeries!CN21</f>
        <v>3.6441878227933898E-2</v>
      </c>
      <c r="D20" s="49">
        <f>DataSeries!CQ21</f>
        <v>3.5277122628253402E-2</v>
      </c>
      <c r="E20" s="49">
        <f>DataSeries!CR21</f>
        <v>0.10907909829604</v>
      </c>
      <c r="F20" s="49">
        <f>DataSeries!CS21</f>
        <v>0.21089842567765901</v>
      </c>
      <c r="G20" s="49">
        <f>DataSeries!CT21</f>
        <v>0.47870949604489499</v>
      </c>
      <c r="H20" s="49">
        <f>DataSeries!CU21</f>
        <v>0.41837104213686999</v>
      </c>
      <c r="I20" s="49">
        <f>DataSeries!CV21</f>
        <v>1.0133552630253201E-2</v>
      </c>
      <c r="J20" s="50">
        <f>DataSeries!CW21</f>
        <v>6.6412440061310904E-2</v>
      </c>
    </row>
    <row r="21" spans="1:13" s="145" customFormat="1" ht="15" thickBot="1">
      <c r="A21" s="200"/>
      <c r="B21" s="166" t="s">
        <v>154</v>
      </c>
      <c r="C21" s="53">
        <f>C14+C15+C16+C17+C18+C19+C20</f>
        <v>0.99999997322081691</v>
      </c>
      <c r="D21" s="53">
        <f t="shared" ref="D21:J21" si="1">D14+D15+D16+D17+D18+D19+D20</f>
        <v>1.0000000504745188</v>
      </c>
      <c r="E21" s="53">
        <f t="shared" si="1"/>
        <v>1.0000000020279003</v>
      </c>
      <c r="F21" s="53">
        <f t="shared" si="1"/>
        <v>1.0000000122470292</v>
      </c>
      <c r="G21" s="53">
        <f t="shared" si="1"/>
        <v>1.0000000204000581</v>
      </c>
      <c r="H21" s="53">
        <f t="shared" si="1"/>
        <v>1.0000000227375496</v>
      </c>
      <c r="I21" s="53">
        <f t="shared" si="1"/>
        <v>1.0000000194201644</v>
      </c>
      <c r="J21" s="54">
        <f t="shared" si="1"/>
        <v>0.99999999300057918</v>
      </c>
    </row>
    <row r="22" spans="1:13">
      <c r="A22" s="198">
        <f>DataSeries!R10</f>
        <v>2004</v>
      </c>
      <c r="B22" s="163" t="s">
        <v>6</v>
      </c>
      <c r="C22" s="101">
        <f>DataSeries!CN22</f>
        <v>3.4841916066368599E-2</v>
      </c>
      <c r="D22" s="101">
        <f>DataSeries!CQ22</f>
        <v>1.04573768036162E-3</v>
      </c>
      <c r="E22" s="101">
        <f>DataSeries!CR22</f>
        <v>0</v>
      </c>
      <c r="F22" s="101">
        <f>DataSeries!CS22</f>
        <v>6.0191010717532301E-2</v>
      </c>
      <c r="G22" s="101">
        <f>DataSeries!CT22</f>
        <v>0</v>
      </c>
      <c r="H22" s="101">
        <f>DataSeries!CU22</f>
        <v>0</v>
      </c>
      <c r="I22" s="101">
        <f>DataSeries!CV22</f>
        <v>0.23393505756208099</v>
      </c>
      <c r="J22" s="102">
        <f>DataSeries!CW22</f>
        <v>0</v>
      </c>
    </row>
    <row r="23" spans="1:13">
      <c r="A23" s="199"/>
      <c r="B23" s="164" t="s">
        <v>7</v>
      </c>
      <c r="C23" s="49">
        <f>DataSeries!CN23</f>
        <v>0.56519636125115102</v>
      </c>
      <c r="D23" s="49">
        <f>DataSeries!CQ23</f>
        <v>0.49889173510393298</v>
      </c>
      <c r="E23" s="49">
        <f>DataSeries!CR23</f>
        <v>0</v>
      </c>
      <c r="F23" s="49">
        <f>DataSeries!CS23</f>
        <v>0.24331874423694799</v>
      </c>
      <c r="G23" s="49">
        <f>DataSeries!CT23</f>
        <v>3.4607730383078399E-3</v>
      </c>
      <c r="H23" s="49">
        <f>DataSeries!CU23</f>
        <v>1.4164736425923399E-3</v>
      </c>
      <c r="I23" s="49">
        <f>DataSeries!CV23</f>
        <v>0.48728677657623098</v>
      </c>
      <c r="J23" s="50">
        <f>DataSeries!CW23</f>
        <v>0.28428598062103699</v>
      </c>
      <c r="L23" s="121"/>
      <c r="M23" s="120"/>
    </row>
    <row r="24" spans="1:13">
      <c r="A24" s="199"/>
      <c r="B24" s="165" t="s">
        <v>8</v>
      </c>
      <c r="C24" s="49">
        <f>DataSeries!CN24</f>
        <v>0.117947284493492</v>
      </c>
      <c r="D24" s="49">
        <f>DataSeries!CQ24</f>
        <v>0.175801621689579</v>
      </c>
      <c r="E24" s="49">
        <f>DataSeries!CR24</f>
        <v>3.2302246269954399E-2</v>
      </c>
      <c r="F24" s="49">
        <f>DataSeries!CS24</f>
        <v>0.100301323663749</v>
      </c>
      <c r="G24" s="49">
        <f>DataSeries!CT24</f>
        <v>2.3922970967090899E-2</v>
      </c>
      <c r="H24" s="49">
        <f>DataSeries!CU24</f>
        <v>1.78536741455693E-2</v>
      </c>
      <c r="I24" s="49">
        <f>DataSeries!CV24</f>
        <v>0.10890255827897199</v>
      </c>
      <c r="J24" s="50">
        <f>DataSeries!CW24</f>
        <v>0.214685423140731</v>
      </c>
      <c r="M24" s="119"/>
    </row>
    <row r="25" spans="1:13">
      <c r="A25" s="199"/>
      <c r="B25" s="165" t="s">
        <v>9</v>
      </c>
      <c r="C25" s="49">
        <f>DataSeries!CN25</f>
        <v>0.152147631631427</v>
      </c>
      <c r="D25" s="49">
        <f>DataSeries!CQ25</f>
        <v>0.19354801102564101</v>
      </c>
      <c r="E25" s="49">
        <f>DataSeries!CR25</f>
        <v>0.46705337140568298</v>
      </c>
      <c r="F25" s="49">
        <f>DataSeries!CS25</f>
        <v>0.16483530477309899</v>
      </c>
      <c r="G25" s="49">
        <f>DataSeries!CT25</f>
        <v>0.116792899850428</v>
      </c>
      <c r="H25" s="49">
        <f>DataSeries!CU25</f>
        <v>0.102965119810373</v>
      </c>
      <c r="I25" s="49">
        <f>DataSeries!CV25</f>
        <v>0.11883268352521301</v>
      </c>
      <c r="J25" s="50">
        <f>DataSeries!CW25</f>
        <v>0.29177744211969597</v>
      </c>
      <c r="L25" s="119"/>
    </row>
    <row r="26" spans="1:13">
      <c r="A26" s="199"/>
      <c r="B26" s="165" t="s">
        <v>26</v>
      </c>
      <c r="C26" s="49">
        <f>DataSeries!CN26</f>
        <v>3.89251836639374E-2</v>
      </c>
      <c r="D26" s="49">
        <f>DataSeries!CQ26</f>
        <v>4.0433056544289497E-2</v>
      </c>
      <c r="E26" s="49">
        <f>DataSeries!CR26</f>
        <v>0.16192151230304</v>
      </c>
      <c r="F26" s="49">
        <f>DataSeries!CS26</f>
        <v>6.4424844671126205E-2</v>
      </c>
      <c r="G26" s="49">
        <f>DataSeries!CT26</f>
        <v>8.0407071095399102E-2</v>
      </c>
      <c r="H26" s="49">
        <f>DataSeries!CU26</f>
        <v>6.4543697696851296E-2</v>
      </c>
      <c r="I26" s="49">
        <f>DataSeries!CV26</f>
        <v>2.1540102795266001E-2</v>
      </c>
      <c r="J26" s="50">
        <f>DataSeries!CW26</f>
        <v>6.2459742046562697E-2</v>
      </c>
      <c r="L26" s="119"/>
    </row>
    <row r="27" spans="1:13">
      <c r="A27" s="199"/>
      <c r="B27" s="165" t="s">
        <v>25</v>
      </c>
      <c r="C27" s="49">
        <f>DataSeries!CN27</f>
        <v>5.3133037918742798E-2</v>
      </c>
      <c r="D27" s="49">
        <f>DataSeries!CQ27</f>
        <v>5.2969230613145499E-2</v>
      </c>
      <c r="E27" s="49">
        <f>DataSeries!CR27</f>
        <v>0.211230072742907</v>
      </c>
      <c r="F27" s="49">
        <f>DataSeries!CS27</f>
        <v>0.15071764023487</v>
      </c>
      <c r="G27" s="49">
        <f>DataSeries!CT27</f>
        <v>0.26837153890929599</v>
      </c>
      <c r="H27" s="49">
        <f>DataSeries!CU27</f>
        <v>0.28122049312771003</v>
      </c>
      <c r="I27" s="49">
        <f>DataSeries!CV27</f>
        <v>2.19111012292828E-2</v>
      </c>
      <c r="J27" s="50">
        <f>DataSeries!CW27</f>
        <v>8.3043883292650902E-2</v>
      </c>
      <c r="L27" s="119"/>
    </row>
    <row r="28" spans="1:13">
      <c r="A28" s="199"/>
      <c r="B28" s="165" t="s">
        <v>24</v>
      </c>
      <c r="C28" s="49">
        <f>DataSeries!CN28</f>
        <v>3.7808608208937597E-2</v>
      </c>
      <c r="D28" s="49">
        <f>DataSeries!CQ28</f>
        <v>3.73105975894596E-2</v>
      </c>
      <c r="E28" s="49">
        <f>DataSeries!CR28</f>
        <v>0.12749279146306999</v>
      </c>
      <c r="F28" s="49">
        <f>DataSeries!CS28</f>
        <v>0.21621114004972899</v>
      </c>
      <c r="G28" s="49">
        <f>DataSeries!CT28</f>
        <v>0.50704472005146195</v>
      </c>
      <c r="H28" s="49">
        <f>DataSeries!CU28</f>
        <v>0.53200056383655003</v>
      </c>
      <c r="I28" s="49">
        <f>DataSeries!CV28</f>
        <v>7.5916939065859401E-3</v>
      </c>
      <c r="J28" s="50">
        <f>DataSeries!CW28</f>
        <v>6.3747550113408699E-2</v>
      </c>
      <c r="L28" s="119"/>
    </row>
    <row r="29" spans="1:13" ht="15" thickBot="1">
      <c r="A29" s="200"/>
      <c r="B29" s="166" t="s">
        <v>154</v>
      </c>
      <c r="C29" s="53">
        <f>C22+C23+C24+C25+C26+C27+C28</f>
        <v>1.0000000232340562</v>
      </c>
      <c r="D29" s="53">
        <f t="shared" ref="D29" si="2">D22+D23+D24+D25+D26+D27+D28</f>
        <v>0.99999999024640929</v>
      </c>
      <c r="E29" s="53">
        <f t="shared" ref="E29" si="3">E22+E23+E24+E25+E26+E27+E28</f>
        <v>0.99999999418465435</v>
      </c>
      <c r="F29" s="53">
        <f t="shared" ref="F29" si="4">F22+F23+F24+F25+F26+F27+F28</f>
        <v>1.0000000083470535</v>
      </c>
      <c r="G29" s="53">
        <f t="shared" ref="G29" si="5">G22+G23+G24+G25+G26+G27+G28</f>
        <v>0.99999997391198381</v>
      </c>
      <c r="H29" s="53">
        <f t="shared" ref="H29" si="6">H22+H23+H24+H25+H26+H27+H28</f>
        <v>1.0000000222596461</v>
      </c>
      <c r="I29" s="53">
        <f t="shared" ref="I29" si="7">I22+I23+I24+I25+I26+I27+I28</f>
        <v>0.99999997387363171</v>
      </c>
      <c r="J29" s="54">
        <f t="shared" ref="J29" si="8">J22+J23+J24+J25+J26+J27+J28</f>
        <v>1.0000000213340863</v>
      </c>
    </row>
    <row r="30" spans="1:13">
      <c r="A30" s="198">
        <f>DataSeries!R11</f>
        <v>2010</v>
      </c>
      <c r="B30" s="163" t="s">
        <v>6</v>
      </c>
      <c r="C30" s="101">
        <f>DataSeries!CN29</f>
        <v>5.2022076680155897E-2</v>
      </c>
      <c r="D30" s="101">
        <f>DataSeries!CQ29</f>
        <v>6.2886753663105098E-4</v>
      </c>
      <c r="E30" s="101">
        <f>DataSeries!CR29</f>
        <v>0</v>
      </c>
      <c r="F30" s="101">
        <f>DataSeries!CS29</f>
        <v>3.5485809130597401E-2</v>
      </c>
      <c r="G30" s="101">
        <f>DataSeries!CT29</f>
        <v>0</v>
      </c>
      <c r="H30" s="101">
        <f>DataSeries!CU29</f>
        <v>0</v>
      </c>
      <c r="I30" s="101">
        <f>DataSeries!CV29</f>
        <v>0.13917642165646099</v>
      </c>
      <c r="J30" s="102">
        <f>DataSeries!CW29</f>
        <v>0</v>
      </c>
    </row>
    <row r="31" spans="1:13">
      <c r="A31" s="199"/>
      <c r="B31" s="164" t="s">
        <v>7</v>
      </c>
      <c r="C31" s="49">
        <f>DataSeries!CN30</f>
        <v>0.541685147975701</v>
      </c>
      <c r="D31" s="49">
        <f>DataSeries!CQ30</f>
        <v>0.47381958749915998</v>
      </c>
      <c r="E31" s="49">
        <f>DataSeries!CR30</f>
        <v>0</v>
      </c>
      <c r="F31" s="49">
        <f>DataSeries!CS30</f>
        <v>0.20170900366166</v>
      </c>
      <c r="G31" s="49">
        <f>DataSeries!CT30</f>
        <v>4.4012566267789899E-3</v>
      </c>
      <c r="H31" s="49">
        <f>DataSeries!CU30</f>
        <v>3.2759869788882602E-2</v>
      </c>
      <c r="I31" s="49">
        <f>DataSeries!CV30</f>
        <v>0.50742251041059805</v>
      </c>
      <c r="J31" s="50">
        <f>DataSeries!CW30</f>
        <v>0.18844306338747899</v>
      </c>
    </row>
    <row r="32" spans="1:13">
      <c r="A32" s="199"/>
      <c r="B32" s="165" t="s">
        <v>8</v>
      </c>
      <c r="C32" s="49">
        <f>DataSeries!CN31</f>
        <v>0.113009823605696</v>
      </c>
      <c r="D32" s="49">
        <f>DataSeries!CQ31</f>
        <v>0.18071388184594001</v>
      </c>
      <c r="E32" s="49">
        <f>DataSeries!CR31</f>
        <v>2.6101607576156E-2</v>
      </c>
      <c r="F32" s="49">
        <f>DataSeries!CS31</f>
        <v>0.10500202785875901</v>
      </c>
      <c r="G32" s="49">
        <f>DataSeries!CT31</f>
        <v>1.30742319587187E-2</v>
      </c>
      <c r="H32" s="49">
        <f>DataSeries!CU31</f>
        <v>8.6057675487803506E-2</v>
      </c>
      <c r="I32" s="49">
        <f>DataSeries!CV31</f>
        <v>0.132015162632378</v>
      </c>
      <c r="J32" s="50">
        <f>DataSeries!CW31</f>
        <v>0.15589918206529599</v>
      </c>
    </row>
    <row r="33" spans="1:10">
      <c r="A33" s="199"/>
      <c r="B33" s="165" t="s">
        <v>9</v>
      </c>
      <c r="C33" s="49">
        <f>DataSeries!CN32</f>
        <v>0.15504719642090201</v>
      </c>
      <c r="D33" s="49">
        <f>DataSeries!CQ32</f>
        <v>0.209434779955748</v>
      </c>
      <c r="E33" s="49">
        <f>DataSeries!CR32</f>
        <v>0.43842806759868302</v>
      </c>
      <c r="F33" s="49">
        <f>DataSeries!CS32</f>
        <v>0.222894074411184</v>
      </c>
      <c r="G33" s="49">
        <f>DataSeries!CT32</f>
        <v>9.0933433438829397E-2</v>
      </c>
      <c r="H33" s="49">
        <f>DataSeries!CU32</f>
        <v>0.26901747762265399</v>
      </c>
      <c r="I33" s="49">
        <f>DataSeries!CV32</f>
        <v>0.152162935281485</v>
      </c>
      <c r="J33" s="50">
        <f>DataSeries!CW32</f>
        <v>0.30007481329245</v>
      </c>
    </row>
    <row r="34" spans="1:10">
      <c r="A34" s="199"/>
      <c r="B34" s="165" t="s">
        <v>26</v>
      </c>
      <c r="C34" s="49">
        <f>DataSeries!CN33</f>
        <v>4.1087459211071702E-2</v>
      </c>
      <c r="D34" s="49">
        <f>DataSeries!CQ33</f>
        <v>4.1690812397273097E-2</v>
      </c>
      <c r="E34" s="49">
        <f>DataSeries!CR33</f>
        <v>0.16787986187680301</v>
      </c>
      <c r="F34" s="49">
        <f>DataSeries!CS33</f>
        <v>8.8146924648478203E-2</v>
      </c>
      <c r="G34" s="49">
        <f>DataSeries!CT33</f>
        <v>0.103900523378555</v>
      </c>
      <c r="H34" s="49">
        <f>DataSeries!CU33</f>
        <v>0.103172630699097</v>
      </c>
      <c r="I34" s="49">
        <f>DataSeries!CV33</f>
        <v>2.7721003741613501E-2</v>
      </c>
      <c r="J34" s="50">
        <f>DataSeries!CW33</f>
        <v>8.7679256033602701E-2</v>
      </c>
    </row>
    <row r="35" spans="1:10">
      <c r="A35" s="199"/>
      <c r="B35" s="165" t="s">
        <v>25</v>
      </c>
      <c r="C35" s="49">
        <f>DataSeries!CN34</f>
        <v>5.60362540875659E-2</v>
      </c>
      <c r="D35" s="49">
        <f>DataSeries!CQ34</f>
        <v>5.3715393993358E-2</v>
      </c>
      <c r="E35" s="49">
        <f>DataSeries!CR34</f>
        <v>0.227337715783619</v>
      </c>
      <c r="F35" s="49">
        <f>DataSeries!CS34</f>
        <v>0.159125210303906</v>
      </c>
      <c r="G35" s="49">
        <f>DataSeries!CT34</f>
        <v>0.27555183927569199</v>
      </c>
      <c r="H35" s="49">
        <f>DataSeries!CU34</f>
        <v>0.19040683500884401</v>
      </c>
      <c r="I35" s="49">
        <f>DataSeries!CV34</f>
        <v>3.2681627235442899E-2</v>
      </c>
      <c r="J35" s="50">
        <f>DataSeries!CW34</f>
        <v>0.17265229717871899</v>
      </c>
    </row>
    <row r="36" spans="1:10">
      <c r="A36" s="199"/>
      <c r="B36" s="165" t="s">
        <v>24</v>
      </c>
      <c r="C36" s="49">
        <f>DataSeries!CN35</f>
        <v>4.1112042836310397E-2</v>
      </c>
      <c r="D36" s="49">
        <f>DataSeries!CQ35</f>
        <v>3.99967173831259E-2</v>
      </c>
      <c r="E36" s="49">
        <f>DataSeries!CR35</f>
        <v>0.140252724802398</v>
      </c>
      <c r="F36" s="49">
        <f>DataSeries!CS35</f>
        <v>0.18763695685908499</v>
      </c>
      <c r="G36" s="49">
        <f>DataSeries!CT35</f>
        <v>0.51213868606060897</v>
      </c>
      <c r="H36" s="49">
        <f>DataSeries!CU35</f>
        <v>0.31858547274576299</v>
      </c>
      <c r="I36" s="49">
        <f>DataSeries!CV35</f>
        <v>8.8203035261287307E-3</v>
      </c>
      <c r="J36" s="50">
        <f>DataSeries!CW35</f>
        <v>9.5251367580629104E-2</v>
      </c>
    </row>
    <row r="37" spans="1:10" ht="15" thickBot="1">
      <c r="A37" s="200"/>
      <c r="B37" s="166" t="s">
        <v>154</v>
      </c>
      <c r="C37" s="53">
        <f>C30+C31+C32+C33+C34+C35+C36</f>
        <v>1.0000000008174028</v>
      </c>
      <c r="D37" s="53">
        <f t="shared" ref="D37" si="9">D30+D31+D32+D33+D34+D35+D36</f>
        <v>1.0000000406112359</v>
      </c>
      <c r="E37" s="53">
        <f t="shared" ref="E37" si="10">E30+E31+E32+E33+E34+E35+E36</f>
        <v>0.99999997763765902</v>
      </c>
      <c r="F37" s="53">
        <f t="shared" ref="F37" si="11">F30+F31+F32+F33+F34+F35+F36</f>
        <v>1.0000000068736696</v>
      </c>
      <c r="G37" s="53">
        <f t="shared" ref="G37" si="12">G30+G31+G32+G33+G34+G35+G36</f>
        <v>0.99999997073918312</v>
      </c>
      <c r="H37" s="53">
        <f t="shared" ref="H37" si="13">H30+H31+H32+H33+H34+H35+H36</f>
        <v>0.99999996135304414</v>
      </c>
      <c r="I37" s="53">
        <f t="shared" ref="I37" si="14">I30+I31+I32+I33+I34+I35+I36</f>
        <v>0.99999996448410722</v>
      </c>
      <c r="J37" s="54">
        <f t="shared" ref="J37" si="15">J30+J31+J32+J33+J34+J35+J36</f>
        <v>0.99999997953817577</v>
      </c>
    </row>
  </sheetData>
  <mergeCells count="5">
    <mergeCell ref="A4:J4"/>
    <mergeCell ref="A22:A29"/>
    <mergeCell ref="A30:A37"/>
    <mergeCell ref="A14:A21"/>
    <mergeCell ref="A6:A13"/>
  </mergeCells>
  <hyperlinks>
    <hyperlink ref="A1" location="Index!A1" display="Back to index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S39"/>
  <sheetViews>
    <sheetView topLeftCell="A4" workbookViewId="0">
      <selection activeCell="K33" sqref="K33"/>
    </sheetView>
  </sheetViews>
  <sheetFormatPr baseColWidth="10" defaultColWidth="8.88671875" defaultRowHeight="14.4"/>
  <cols>
    <col min="4" max="4" width="10.44140625" customWidth="1"/>
    <col min="6" max="6" width="10.44140625" customWidth="1"/>
  </cols>
  <sheetData>
    <row r="1" spans="1:19" ht="15">
      <c r="A1" s="129" t="s">
        <v>138</v>
      </c>
    </row>
    <row r="3" spans="1:19" ht="15" thickBot="1"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</row>
    <row r="4" spans="1:19" ht="25.5" customHeight="1" thickBot="1">
      <c r="A4" s="195" t="s">
        <v>124</v>
      </c>
      <c r="B4" s="196"/>
      <c r="C4" s="196"/>
      <c r="D4" s="196"/>
      <c r="E4" s="196"/>
      <c r="F4" s="196"/>
      <c r="G4" s="196"/>
      <c r="H4" s="196"/>
      <c r="I4" s="197"/>
      <c r="J4" s="115"/>
      <c r="K4" s="79"/>
      <c r="L4" s="118" t="s">
        <v>125</v>
      </c>
      <c r="M4" s="79"/>
      <c r="N4" s="79"/>
      <c r="O4" s="79"/>
      <c r="P4" s="79"/>
      <c r="Q4" s="79"/>
    </row>
    <row r="5" spans="1:19" ht="66.599999999999994" thickBot="1">
      <c r="A5" s="116" t="s">
        <v>65</v>
      </c>
      <c r="B5" s="117" t="s">
        <v>121</v>
      </c>
      <c r="C5" s="135" t="s">
        <v>63</v>
      </c>
      <c r="D5" s="97" t="s">
        <v>58</v>
      </c>
      <c r="E5" s="97" t="s">
        <v>38</v>
      </c>
      <c r="F5" s="97" t="s">
        <v>40</v>
      </c>
      <c r="G5" s="97" t="s">
        <v>41</v>
      </c>
      <c r="H5" s="98" t="s">
        <v>43</v>
      </c>
      <c r="I5" s="99" t="s">
        <v>47</v>
      </c>
      <c r="J5" s="109"/>
      <c r="K5" s="109"/>
      <c r="L5" s="118" t="s">
        <v>40</v>
      </c>
      <c r="M5" s="118" t="s">
        <v>41</v>
      </c>
      <c r="N5" s="118"/>
      <c r="O5" s="11"/>
      <c r="P5" s="11"/>
      <c r="Q5" s="108"/>
      <c r="R5" s="109"/>
      <c r="S5" s="11"/>
    </row>
    <row r="6" spans="1:19">
      <c r="A6" s="188">
        <v>1992</v>
      </c>
      <c r="B6" s="100" t="s">
        <v>6</v>
      </c>
      <c r="C6" s="136">
        <f>'TF1'!I$6</f>
        <v>0.92227351665496826</v>
      </c>
      <c r="D6" s="101">
        <f>'TF1'!L$6</f>
        <v>0.45280605554580688</v>
      </c>
      <c r="E6" s="101">
        <f>'TF1'!M$6</f>
        <v>0.92517387866973877</v>
      </c>
      <c r="F6" s="101">
        <v>1</v>
      </c>
      <c r="G6" s="101">
        <v>1</v>
      </c>
      <c r="H6" s="101">
        <f>'TF1'!T$6</f>
        <v>0.44838342070579529</v>
      </c>
      <c r="I6" s="102">
        <f>'TF1'!V$6</f>
        <v>0.3159547746181488</v>
      </c>
      <c r="J6" s="49"/>
      <c r="K6" s="145">
        <v>1992</v>
      </c>
      <c r="L6" s="120">
        <f>SUMPRODUCT('TF4'!G6:G12,1/F6:F12)*'TF1'!O5</f>
        <v>1</v>
      </c>
      <c r="M6" s="120">
        <f>SUMPRODUCT('TF4'!H6:H12,1/G6:G12)*'TF1'!S5</f>
        <v>0.99999999999999989</v>
      </c>
    </row>
    <row r="7" spans="1:19">
      <c r="A7" s="186"/>
      <c r="B7" s="81" t="s">
        <v>7</v>
      </c>
      <c r="C7" s="137">
        <f>'TF1'!I$6</f>
        <v>0.92227351665496826</v>
      </c>
      <c r="D7" s="49">
        <f>'TF1'!L$6</f>
        <v>0.45280605554580688</v>
      </c>
      <c r="E7" s="49">
        <f>'TF1'!M$6</f>
        <v>0.92517387866973877</v>
      </c>
      <c r="F7" s="49">
        <v>1</v>
      </c>
      <c r="G7" s="49">
        <f>'TF4'!H7*'TF1'!$S$5/'TF5'!H7/(1-'TF4'!$H$6*'TF1'!$S$5)*SUM('TF5'!$H$7:$H$12)</f>
        <v>0.21076848890919386</v>
      </c>
      <c r="H7" s="49">
        <f>'TF1'!T$6</f>
        <v>0.44838342070579529</v>
      </c>
      <c r="I7" s="50">
        <f>'TF1'!V$6</f>
        <v>0.3159547746181488</v>
      </c>
      <c r="J7" s="49"/>
      <c r="K7">
        <v>1998</v>
      </c>
      <c r="L7" s="120">
        <f>SUMPRODUCT('TF4'!G14:G20,1/F13:F19)*'TF1'!O6</f>
        <v>1.0000000000000002</v>
      </c>
      <c r="M7" s="120">
        <f>SUMPRODUCT('TF4'!H14:H20,1/G13:G19)*'TF1'!S6</f>
        <v>1.0000000000000002</v>
      </c>
    </row>
    <row r="8" spans="1:19">
      <c r="A8" s="186"/>
      <c r="B8" s="32" t="s">
        <v>8</v>
      </c>
      <c r="C8" s="137">
        <f>'TF1'!I$6</f>
        <v>0.92227351665496826</v>
      </c>
      <c r="D8" s="49">
        <f>'TF1'!L$6</f>
        <v>0.45280605554580688</v>
      </c>
      <c r="E8" s="49">
        <f>'TF1'!M$6</f>
        <v>0.92517387866973877</v>
      </c>
      <c r="F8" s="49">
        <f>('TF4'!G8*'TF1'!$O$5/'TF5'!G8)/(1-SUM('TF4'!$G$6:$G$7)*'TF1'!$O$5)*SUM('TF5'!$G$8:$G$12)</f>
        <v>0.24603601460026867</v>
      </c>
      <c r="G8" s="49">
        <f>'TF4'!H8*'TF1'!$S$5/'TF5'!H8/(1-'TF4'!$H$6*'TF1'!$S$5)*SUM('TF5'!$H$7:$H$12)</f>
        <v>0.43339823203784711</v>
      </c>
      <c r="H8" s="49">
        <f>'TF1'!T$6</f>
        <v>0.44838342070579529</v>
      </c>
      <c r="I8" s="50">
        <f>'TF1'!V$6</f>
        <v>0.3159547746181488</v>
      </c>
      <c r="J8" s="49"/>
      <c r="K8">
        <v>2004</v>
      </c>
      <c r="L8" s="120">
        <f>SUMPRODUCT('TF4'!G22:G28,1/F20:F26)*'TF1'!O7</f>
        <v>1</v>
      </c>
      <c r="M8" s="120">
        <f>SUMPRODUCT('TF4'!H22:H28,1/G20:G26)*'TF1'!S7</f>
        <v>1</v>
      </c>
    </row>
    <row r="9" spans="1:19">
      <c r="A9" s="186"/>
      <c r="B9" s="32" t="s">
        <v>9</v>
      </c>
      <c r="C9" s="137">
        <f>'TF1'!I$6</f>
        <v>0.92227351665496826</v>
      </c>
      <c r="D9" s="49">
        <f>'TF1'!L$6</f>
        <v>0.45280605554580688</v>
      </c>
      <c r="E9" s="49">
        <f>'TF1'!M$6</f>
        <v>0.92517387866973877</v>
      </c>
      <c r="F9" s="49">
        <f>('TF4'!G9*'TF1'!$O$5/'TF5'!G9)/(1-SUM('TF4'!$G$6:$G$7)*'TF1'!$O$5)*SUM('TF5'!$G$8:$G$12)</f>
        <v>0.16414258137199697</v>
      </c>
      <c r="G9" s="49">
        <f>'TF4'!H9*'TF1'!$S$5/'TF5'!H9/(1-'TF4'!$H$6*'TF1'!$S$5)*SUM('TF5'!$H$7:$H$12)</f>
        <v>0.51174957526451537</v>
      </c>
      <c r="H9" s="49">
        <f>'TF1'!T$6</f>
        <v>0.44838342070579529</v>
      </c>
      <c r="I9" s="50">
        <f>'TF1'!V$6</f>
        <v>0.3159547746181488</v>
      </c>
      <c r="J9" s="49"/>
      <c r="K9">
        <v>2010</v>
      </c>
      <c r="L9" s="120">
        <f>SUMPRODUCT('TF4'!G30:G36,1/F27:F33)*'TF1'!O8</f>
        <v>1.0043590871296637</v>
      </c>
      <c r="M9" s="120">
        <f>SUMPRODUCT('TF4'!H30:H36,1/G27:G33)*'TF1'!S8</f>
        <v>1</v>
      </c>
    </row>
    <row r="10" spans="1:19">
      <c r="A10" s="186"/>
      <c r="B10" s="32" t="s">
        <v>26</v>
      </c>
      <c r="C10" s="137">
        <f>'TF1'!I$6</f>
        <v>0.92227351665496826</v>
      </c>
      <c r="D10" s="49">
        <f>'TF1'!L$6</f>
        <v>0.45280605554580688</v>
      </c>
      <c r="E10" s="49">
        <f>'TF1'!M$6</f>
        <v>0.92517387866973877</v>
      </c>
      <c r="F10" s="49">
        <f>('TF4'!G10*'TF1'!$O$5/'TF5'!G10)/(1-SUM('TF4'!$G$6:$G$7)*'TF1'!$O$5)*SUM('TF5'!$G$8:$G$12)</f>
        <v>0.22072970628687397</v>
      </c>
      <c r="G10" s="49">
        <f>'TF4'!H10*'TF1'!$S$5/'TF5'!H10/(1-'TF4'!$H$6*'TF1'!$S$5)*SUM('TF5'!$H$7:$H$12)</f>
        <v>0.49248555552122381</v>
      </c>
      <c r="H10" s="49">
        <f>'TF1'!T$6</f>
        <v>0.44838342070579529</v>
      </c>
      <c r="I10" s="50">
        <f>'TF1'!V$6</f>
        <v>0.3159547746181488</v>
      </c>
      <c r="J10" s="49"/>
    </row>
    <row r="11" spans="1:19">
      <c r="A11" s="186"/>
      <c r="B11" s="32" t="s">
        <v>25</v>
      </c>
      <c r="C11" s="137">
        <f>'TF1'!I$6</f>
        <v>0.92227351665496826</v>
      </c>
      <c r="D11" s="49">
        <f>'TF1'!L$6</f>
        <v>0.45280605554580688</v>
      </c>
      <c r="E11" s="49">
        <f>'TF1'!M$6</f>
        <v>0.92517387866973877</v>
      </c>
      <c r="F11" s="49">
        <f>('TF4'!G11*'TF1'!$O$5/'TF5'!G11)/(1-SUM('TF4'!$G$6:$G$7)*'TF1'!$O$5)*SUM('TF5'!$G$8:$G$12)</f>
        <v>0.29752243070812212</v>
      </c>
      <c r="G11" s="49">
        <f>'TF4'!H11*'TF1'!$S$5/'TF5'!H11/(1-'TF4'!$H$6*'TF1'!$S$5)*SUM('TF5'!$H$7:$H$12)</f>
        <v>0.46854969890119802</v>
      </c>
      <c r="H11" s="49">
        <f>'TF1'!T$6</f>
        <v>0.44838342070579529</v>
      </c>
      <c r="I11" s="50">
        <f>'TF1'!V$6</f>
        <v>0.3159547746181488</v>
      </c>
      <c r="J11" s="49"/>
    </row>
    <row r="12" spans="1:19" ht="15" thickBot="1">
      <c r="A12" s="187"/>
      <c r="B12" s="103" t="s">
        <v>24</v>
      </c>
      <c r="C12" s="138">
        <f>'TF1'!I$6</f>
        <v>0.92227351665496826</v>
      </c>
      <c r="D12" s="53">
        <f>'TF1'!L$6</f>
        <v>0.45280605554580688</v>
      </c>
      <c r="E12" s="53">
        <f>'TF1'!M$6</f>
        <v>0.92517387866973877</v>
      </c>
      <c r="F12" s="53">
        <f>('TF4'!G12*'TF1'!$O$5/'TF5'!G12)/(1-SUM('TF4'!$G$6:$G$7)*'TF1'!$O$5)*SUM('TF5'!$G$8:$G$12)</f>
        <v>0.35951462536731044</v>
      </c>
      <c r="G12" s="53">
        <f>'TF4'!H12*'TF1'!$S$5/'TF5'!H12/(1-'TF4'!$H$6*'TF1'!$S$5)*SUM('TF5'!$H$7:$H$12)</f>
        <v>0.26917099222177288</v>
      </c>
      <c r="H12" s="53">
        <f>'TF1'!T$6</f>
        <v>0.44838342070579529</v>
      </c>
      <c r="I12" s="54">
        <f>'TF1'!V$6</f>
        <v>0.3159547746181488</v>
      </c>
      <c r="J12" s="49"/>
      <c r="M12" s="120"/>
    </row>
    <row r="13" spans="1:19">
      <c r="A13" s="188">
        <f>DataSeries!R9</f>
        <v>1998</v>
      </c>
      <c r="B13" s="100" t="s">
        <v>6</v>
      </c>
      <c r="C13" s="136">
        <f>'TF1'!I$6</f>
        <v>0.92227351665496826</v>
      </c>
      <c r="D13" s="101">
        <f>'TF1'!L$6</f>
        <v>0.45280605554580688</v>
      </c>
      <c r="E13" s="101">
        <f>'TF1'!M$6</f>
        <v>0.92517387866973877</v>
      </c>
      <c r="F13" s="101">
        <v>1</v>
      </c>
      <c r="G13" s="101">
        <v>1</v>
      </c>
      <c r="H13" s="101">
        <f>'TF1'!T$6</f>
        <v>0.44838342070579529</v>
      </c>
      <c r="I13" s="102">
        <f>'TF1'!V$6</f>
        <v>0.3159547746181488</v>
      </c>
      <c r="J13" s="49"/>
      <c r="N13" s="122"/>
      <c r="O13" s="120"/>
    </row>
    <row r="14" spans="1:19">
      <c r="A14" s="186"/>
      <c r="B14" s="81" t="s">
        <v>7</v>
      </c>
      <c r="C14" s="137">
        <f>'TF1'!I$6</f>
        <v>0.92227351665496826</v>
      </c>
      <c r="D14" s="49">
        <f>'TF1'!L$6</f>
        <v>0.45280605554580688</v>
      </c>
      <c r="E14" s="49">
        <f>'TF1'!M$6</f>
        <v>0.92517387866973877</v>
      </c>
      <c r="F14" s="49">
        <f>('TF4'!G15*'TF1'!$O$6/'TF5'!G15)/(1-'TF4'!$G$14*'TF1'!$O$6)*SUM('TF5'!$G$15:$G$20)</f>
        <v>0.86812641493963838</v>
      </c>
      <c r="G14" s="49">
        <v>1</v>
      </c>
      <c r="H14" s="49">
        <f>'TF1'!T$6</f>
        <v>0.44838342070579529</v>
      </c>
      <c r="I14" s="50">
        <f>'TF1'!V$6</f>
        <v>0.3159547746181488</v>
      </c>
      <c r="J14" s="49"/>
      <c r="N14" s="120"/>
    </row>
    <row r="15" spans="1:19">
      <c r="A15" s="186"/>
      <c r="B15" s="32" t="s">
        <v>8</v>
      </c>
      <c r="C15" s="137">
        <f>'TF1'!I$6</f>
        <v>0.92227351665496826</v>
      </c>
      <c r="D15" s="49">
        <f>'TF1'!L$6</f>
        <v>0.45280605554580688</v>
      </c>
      <c r="E15" s="49">
        <f>'TF1'!M$6</f>
        <v>0.92517387866973877</v>
      </c>
      <c r="F15" s="49">
        <f>('TF4'!G16*'TF1'!$O$6/'TF5'!G16)/(1-'TF4'!$G$14*'TF1'!$O$6)*SUM('TF5'!$G$15:$G$20)</f>
        <v>0.62106575272774689</v>
      </c>
      <c r="G15" s="49">
        <v>1</v>
      </c>
      <c r="H15" s="49">
        <f>'TF1'!T$6</f>
        <v>0.44838342070579529</v>
      </c>
      <c r="I15" s="50">
        <f>'TF1'!V$6</f>
        <v>0.3159547746181488</v>
      </c>
      <c r="J15" s="49"/>
    </row>
    <row r="16" spans="1:19">
      <c r="A16" s="186"/>
      <c r="B16" s="32" t="s">
        <v>9</v>
      </c>
      <c r="C16" s="137">
        <f>'TF1'!I$6</f>
        <v>0.92227351665496826</v>
      </c>
      <c r="D16" s="49">
        <f>'TF1'!L$6</f>
        <v>0.45280605554580688</v>
      </c>
      <c r="E16" s="49">
        <f>'TF1'!M$6</f>
        <v>0.92517387866973877</v>
      </c>
      <c r="F16" s="49">
        <f>('TF4'!G17*'TF1'!$O$6/'TF5'!G17)/(1-'TF4'!$G$14*'TF1'!$O$6)*SUM('TF5'!$G$15:$G$20)</f>
        <v>0.55422252151536455</v>
      </c>
      <c r="G16" s="49">
        <f>'TF4'!H17*'TF1'!$S$6/'TF5'!H17/(1-SUM('TF4'!$H$14:$H$16)*'TF1'!$S$6)*SUM('TF5'!$H$17:$H$20)</f>
        <v>0.75891210088948979</v>
      </c>
      <c r="H16" s="49">
        <f>'TF1'!T$6</f>
        <v>0.44838342070579529</v>
      </c>
      <c r="I16" s="50">
        <f>'TF1'!V$6</f>
        <v>0.3159547746181488</v>
      </c>
      <c r="J16" s="49"/>
      <c r="L16" s="122"/>
      <c r="M16" s="120"/>
    </row>
    <row r="17" spans="1:11">
      <c r="A17" s="186"/>
      <c r="B17" s="32" t="s">
        <v>26</v>
      </c>
      <c r="C17" s="137">
        <f>'TF1'!I$6</f>
        <v>0.92227351665496826</v>
      </c>
      <c r="D17" s="49">
        <f>'TF1'!L$6</f>
        <v>0.45280605554580688</v>
      </c>
      <c r="E17" s="49">
        <f>'TF1'!M$6</f>
        <v>0.92517387866973877</v>
      </c>
      <c r="F17" s="49">
        <f>('TF4'!G18*'TF1'!$O$6/'TF5'!G18)/(1-'TF4'!$G$14*'TF1'!$O$6)*SUM('TF5'!$G$15:$G$20)</f>
        <v>0.4491666322175355</v>
      </c>
      <c r="G17" s="49">
        <f>'TF4'!H18*'TF1'!$S$6/'TF5'!H18/(1-SUM('TF4'!$H$14:$H$16)*'TF1'!$S$6)*SUM('TF5'!$H$17:$H$20)</f>
        <v>0.47728138188861852</v>
      </c>
      <c r="H17" s="49">
        <f>'TF1'!T$6</f>
        <v>0.44838342070579529</v>
      </c>
      <c r="I17" s="50">
        <f>'TF1'!V$6</f>
        <v>0.3159547746181488</v>
      </c>
      <c r="J17" s="49"/>
    </row>
    <row r="18" spans="1:11">
      <c r="A18" s="186"/>
      <c r="B18" s="32" t="s">
        <v>25</v>
      </c>
      <c r="C18" s="137">
        <f>'TF1'!I$6</f>
        <v>0.92227351665496826</v>
      </c>
      <c r="D18" s="49">
        <f>'TF1'!L$6</f>
        <v>0.45280605554580688</v>
      </c>
      <c r="E18" s="49">
        <f>'TF1'!M$6</f>
        <v>0.92517387866973877</v>
      </c>
      <c r="F18" s="49">
        <f>('TF4'!G19*'TF1'!$O$6/'TF5'!G19)/(1-'TF4'!$G$14*'TF1'!$O$6)*SUM('TF5'!$G$15:$G$20)</f>
        <v>0.33688831874530711</v>
      </c>
      <c r="G18" s="49">
        <f>'TF4'!H19*'TF1'!$S$6/'TF5'!H19/(1-SUM('TF4'!$H$14:$H$16)*'TF1'!$S$6)*SUM('TF5'!$H$17:$H$20)</f>
        <v>0.2689335042642409</v>
      </c>
      <c r="H18" s="49">
        <f>'TF1'!T$6</f>
        <v>0.44838342070579529</v>
      </c>
      <c r="I18" s="50">
        <f>'TF1'!V$6</f>
        <v>0.3159547746181488</v>
      </c>
      <c r="J18" s="49"/>
    </row>
    <row r="19" spans="1:11" ht="15" thickBot="1">
      <c r="A19" s="187"/>
      <c r="B19" s="103" t="s">
        <v>24</v>
      </c>
      <c r="C19" s="138">
        <f>'TF1'!I$6</f>
        <v>0.92227351665496826</v>
      </c>
      <c r="D19" s="53">
        <f>'TF1'!L$6</f>
        <v>0.45280605554580688</v>
      </c>
      <c r="E19" s="53">
        <f>'TF1'!M$6</f>
        <v>0.92517387866973877</v>
      </c>
      <c r="F19" s="53">
        <f>('TF4'!G20*'TF1'!$O$6/'TF5'!G20)/(1-'TF4'!$G$14*'TF1'!$O$6)*SUM('TF5'!$G$15:$G$20)</f>
        <v>0.15744295198623365</v>
      </c>
      <c r="G19" s="53">
        <f>'TF4'!H20*'TF1'!$S$6/'TF5'!H20/(1-SUM('TF4'!$H$14:$H$16)*'TF1'!$S$6)*SUM('TF5'!$H$17:$H$20)</f>
        <v>0.11080817260060936</v>
      </c>
      <c r="H19" s="53">
        <f>'TF1'!T$6</f>
        <v>0.44838342070579529</v>
      </c>
      <c r="I19" s="54">
        <f>'TF1'!V$6</f>
        <v>0.3159547746181488</v>
      </c>
      <c r="J19" s="49"/>
    </row>
    <row r="20" spans="1:11">
      <c r="A20" s="188">
        <f>DataSeries!R10</f>
        <v>2004</v>
      </c>
      <c r="B20" s="100" t="s">
        <v>6</v>
      </c>
      <c r="C20" s="136">
        <f>'TF1'!I$7</f>
        <v>0.78119844198226929</v>
      </c>
      <c r="D20" s="101">
        <f>'TF1'!L$7</f>
        <v>0.59771972894668579</v>
      </c>
      <c r="E20" s="101">
        <f>'TF1'!M$7</f>
        <v>0.73341828584671021</v>
      </c>
      <c r="F20" s="101">
        <v>1</v>
      </c>
      <c r="G20" s="101">
        <v>1</v>
      </c>
      <c r="H20" s="101">
        <f>'TF1'!T$7</f>
        <v>0.41843989491462708</v>
      </c>
      <c r="I20" s="102">
        <f>'TF1'!V$7</f>
        <v>0.24691210687160492</v>
      </c>
      <c r="J20" s="49"/>
      <c r="K20" s="120"/>
    </row>
    <row r="21" spans="1:11">
      <c r="A21" s="186"/>
      <c r="B21" s="81" t="s">
        <v>7</v>
      </c>
      <c r="C21" s="137">
        <f>'TF1'!I$7</f>
        <v>0.78119844198226929</v>
      </c>
      <c r="D21" s="49">
        <f>'TF1'!L$7</f>
        <v>0.59771972894668579</v>
      </c>
      <c r="E21" s="49">
        <f>'TF1'!M$7</f>
        <v>0.73341828584671021</v>
      </c>
      <c r="F21" s="49">
        <v>1</v>
      </c>
      <c r="G21" s="49">
        <v>1</v>
      </c>
      <c r="H21" s="49">
        <f>'TF1'!T$7</f>
        <v>0.41843989491462708</v>
      </c>
      <c r="I21" s="50">
        <f>'TF1'!V$7</f>
        <v>0.24691210687160492</v>
      </c>
      <c r="J21" s="49"/>
      <c r="K21" s="120"/>
    </row>
    <row r="22" spans="1:11">
      <c r="A22" s="186"/>
      <c r="B22" s="32" t="s">
        <v>8</v>
      </c>
      <c r="C22" s="137">
        <f>'TF1'!I$7</f>
        <v>0.78119844198226929</v>
      </c>
      <c r="D22" s="49">
        <f>'TF1'!L$7</f>
        <v>0.59771972894668579</v>
      </c>
      <c r="E22" s="49">
        <f>'TF1'!M$7</f>
        <v>0.73341828584671021</v>
      </c>
      <c r="F22" s="49">
        <v>1</v>
      </c>
      <c r="G22" s="49">
        <v>1</v>
      </c>
      <c r="H22" s="49">
        <f>'TF1'!T$7</f>
        <v>0.41843989491462708</v>
      </c>
      <c r="I22" s="50">
        <f>'TF1'!V$7</f>
        <v>0.24691210687160492</v>
      </c>
      <c r="J22" s="49"/>
      <c r="K22" s="120"/>
    </row>
    <row r="23" spans="1:11">
      <c r="A23" s="186"/>
      <c r="B23" s="32" t="s">
        <v>9</v>
      </c>
      <c r="C23" s="137">
        <f>'TF1'!I$7</f>
        <v>0.78119844198226929</v>
      </c>
      <c r="D23" s="49">
        <f>'TF1'!L$7</f>
        <v>0.59771972894668579</v>
      </c>
      <c r="E23" s="49">
        <f>'TF1'!M$7</f>
        <v>0.73341828584671021</v>
      </c>
      <c r="F23" s="49">
        <f>('TF4'!G25*'TF1'!$O$7/'TF5'!G25)/(1-SUM('TF4'!$G$22:$G$24)*'TF1'!$O$7)*SUM('TF5'!$G$25:$G$28)</f>
        <v>0.60532348095376021</v>
      </c>
      <c r="G23" s="49">
        <v>1</v>
      </c>
      <c r="H23" s="49">
        <f>'TF1'!T$7</f>
        <v>0.41843989491462708</v>
      </c>
      <c r="I23" s="50">
        <f>'TF1'!V$7</f>
        <v>0.24691210687160492</v>
      </c>
      <c r="J23" s="49"/>
      <c r="K23" s="120"/>
    </row>
    <row r="24" spans="1:11">
      <c r="A24" s="186"/>
      <c r="B24" s="32" t="s">
        <v>26</v>
      </c>
      <c r="C24" s="137">
        <f>'TF1'!I$7</f>
        <v>0.78119844198226929</v>
      </c>
      <c r="D24" s="49">
        <f>'TF1'!L$7</f>
        <v>0.59771972894668579</v>
      </c>
      <c r="E24" s="49">
        <f>'TF1'!M$7</f>
        <v>0.73341828584671021</v>
      </c>
      <c r="F24" s="49">
        <f>('TF4'!G26*'TF1'!$O$7/'TF5'!G26)/(1-SUM('TF4'!$G$22:$G$24)*'TF1'!$O$7)*SUM('TF5'!$G$25:$G$28)</f>
        <v>0.32617292655506425</v>
      </c>
      <c r="G24" s="49">
        <f>'TF4'!H26*'TF1'!$S$7/'TF5'!H26/(1-SUM('TF4'!$H$22:$H$25)*'TF1'!$S$7)*SUM('TF5'!$H$26:$H$28)</f>
        <v>0.53790511060838586</v>
      </c>
      <c r="H24" s="49">
        <f>'TF1'!T$7</f>
        <v>0.41843989491462708</v>
      </c>
      <c r="I24" s="50">
        <f>'TF1'!V$7</f>
        <v>0.24691210687160492</v>
      </c>
      <c r="J24" s="49"/>
      <c r="K24" s="120"/>
    </row>
    <row r="25" spans="1:11">
      <c r="A25" s="186"/>
      <c r="B25" s="32" t="s">
        <v>25</v>
      </c>
      <c r="C25" s="137">
        <f>'TF1'!I$7</f>
        <v>0.78119844198226929</v>
      </c>
      <c r="D25" s="49">
        <f>'TF1'!L$7</f>
        <v>0.59771972894668579</v>
      </c>
      <c r="E25" s="49">
        <f>'TF1'!M$7</f>
        <v>0.73341828584671021</v>
      </c>
      <c r="F25" s="49">
        <f>('TF4'!G27*'TF1'!$O$7/'TF5'!G27)/(1-SUM('TF4'!$G$22:$G$24)*'TF1'!$O$7)*SUM('TF5'!$G$25:$G$28)</f>
        <v>0.16198990985883213</v>
      </c>
      <c r="G25" s="49">
        <f>'TF4'!H27*'TF1'!$S$7/'TF5'!H27/(1-SUM('TF4'!$H$22:$H$25)*'TF1'!$S$7)*SUM('TF5'!$H$26:$H$28)</f>
        <v>0.16525854892843911</v>
      </c>
      <c r="H25" s="49">
        <f>'TF1'!T$7</f>
        <v>0.41843989491462708</v>
      </c>
      <c r="I25" s="50">
        <f>'TF1'!V$7</f>
        <v>0.24691210687160492</v>
      </c>
      <c r="J25" s="49"/>
      <c r="K25" s="120"/>
    </row>
    <row r="26" spans="1:11" ht="15" thickBot="1">
      <c r="A26" s="187"/>
      <c r="B26" s="103" t="s">
        <v>24</v>
      </c>
      <c r="C26" s="138">
        <f>'TF1'!I$7</f>
        <v>0.78119844198226929</v>
      </c>
      <c r="D26" s="53">
        <f>'TF1'!L$7</f>
        <v>0.59771972894668579</v>
      </c>
      <c r="E26" s="53">
        <f>'TF1'!M$7</f>
        <v>0.73341828584671021</v>
      </c>
      <c r="F26" s="53">
        <f>('TF4'!G28*'TF1'!$O$7/'TF5'!G28)/(1-SUM('TF4'!$G$22:$G$24)*'TF1'!$O$7)*SUM('TF5'!$G$25:$G$28)</f>
        <v>9.7912233084993708E-2</v>
      </c>
      <c r="G26" s="53">
        <f>'TF4'!H28*'TF1'!$S$7/'TF5'!H28/(1-SUM('TF4'!$H$22:$H$25)*'TF1'!$S$7)*SUM('TF5'!$H$26:$H$28)</f>
        <v>7.5013614472910911E-2</v>
      </c>
      <c r="H26" s="53">
        <f>'TF1'!T$7</f>
        <v>0.41843989491462708</v>
      </c>
      <c r="I26" s="54">
        <f>'TF1'!V$7</f>
        <v>0.24691210687160492</v>
      </c>
      <c r="J26" s="49"/>
      <c r="K26" s="120"/>
    </row>
    <row r="27" spans="1:11">
      <c r="A27" s="188">
        <f>DataSeries!R11</f>
        <v>2010</v>
      </c>
      <c r="B27" s="100" t="s">
        <v>6</v>
      </c>
      <c r="C27" s="136">
        <f>'TF1'!I$8</f>
        <v>0.81988263130187988</v>
      </c>
      <c r="D27" s="101">
        <f>'TF1'!L$8</f>
        <v>0.45763477683067322</v>
      </c>
      <c r="E27" s="101">
        <f>'TF1'!M$8</f>
        <v>1.1199157238006592</v>
      </c>
      <c r="F27" s="101">
        <f>100%</f>
        <v>1</v>
      </c>
      <c r="G27" s="101">
        <f>100%</f>
        <v>1</v>
      </c>
      <c r="H27" s="101">
        <f>'TF1'!T$8</f>
        <v>0.47328278422355652</v>
      </c>
      <c r="I27" s="102">
        <f>'TF1'!V$8</f>
        <v>0.39537295699119568</v>
      </c>
      <c r="K27" s="120"/>
    </row>
    <row r="28" spans="1:11">
      <c r="A28" s="186"/>
      <c r="B28" s="81" t="s">
        <v>7</v>
      </c>
      <c r="C28" s="137">
        <f>'TF1'!I$8</f>
        <v>0.81988263130187988</v>
      </c>
      <c r="D28" s="49">
        <f>'TF1'!L$8</f>
        <v>0.45763477683067322</v>
      </c>
      <c r="E28" s="49">
        <f>'TF1'!M$8</f>
        <v>1.1199157238006592</v>
      </c>
      <c r="F28" s="49">
        <f>100%</f>
        <v>1</v>
      </c>
      <c r="G28" s="49">
        <f>100%</f>
        <v>1</v>
      </c>
      <c r="H28" s="49">
        <f>'TF1'!T$8</f>
        <v>0.47328278422355652</v>
      </c>
      <c r="I28" s="50">
        <f>'TF1'!V$8</f>
        <v>0.39537295699119568</v>
      </c>
      <c r="K28" s="120"/>
    </row>
    <row r="29" spans="1:11">
      <c r="A29" s="186"/>
      <c r="B29" s="32" t="s">
        <v>8</v>
      </c>
      <c r="C29" s="137">
        <f>'TF1'!I$8</f>
        <v>0.81988263130187988</v>
      </c>
      <c r="D29" s="49">
        <f>'TF1'!L$8</f>
        <v>0.45763477683067322</v>
      </c>
      <c r="E29" s="49">
        <f>'TF1'!M$8</f>
        <v>1.1199157238006592</v>
      </c>
      <c r="F29" s="49">
        <f>100%</f>
        <v>1</v>
      </c>
      <c r="G29" s="49">
        <f>'TF4'!H32*'TF1'!$S$8/'TF5'!H32/(1-SUM('TF4'!$H$30:$H$31)*'TF1'!$S$8)*SUM('TF5'!$H$32:$H$36)</f>
        <v>0.6816706197272312</v>
      </c>
      <c r="H29" s="49">
        <f>'TF1'!T$8</f>
        <v>0.47328278422355652</v>
      </c>
      <c r="I29" s="50">
        <f>'TF1'!V$8</f>
        <v>0.39537295699119568</v>
      </c>
    </row>
    <row r="30" spans="1:11">
      <c r="A30" s="186"/>
      <c r="B30" s="32" t="s">
        <v>9</v>
      </c>
      <c r="C30" s="137">
        <f>'TF1'!I$8</f>
        <v>0.81988263130187988</v>
      </c>
      <c r="D30" s="49">
        <f>'TF1'!L$8</f>
        <v>0.45763477683067322</v>
      </c>
      <c r="E30" s="49">
        <f>'TF1'!M$8</f>
        <v>1.1199157238006592</v>
      </c>
      <c r="F30" s="49">
        <f>('TF4'!G33*'TF1'!$O$8/'TF5'!G33)/(1-SUM('TF4'!$G$30:$G$33)*'TF1'!$O$8)*SUM('TF5'!$G$34:$G$36)</f>
        <v>0.95112100819589496</v>
      </c>
      <c r="G30" s="49">
        <f>'TF4'!H33*'TF1'!$S$8/'TF5'!H33/(1-SUM('TF4'!$H$30:$H$31)*'TF1'!$S$8)*SUM('TF5'!$H$32:$H$36)</f>
        <v>0.4625382510405886</v>
      </c>
      <c r="H30" s="49">
        <f>'TF1'!T$8</f>
        <v>0.47328278422355652</v>
      </c>
      <c r="I30" s="50">
        <f>'TF1'!V$8</f>
        <v>0.39537295699119568</v>
      </c>
    </row>
    <row r="31" spans="1:11">
      <c r="A31" s="186"/>
      <c r="B31" s="32" t="s">
        <v>26</v>
      </c>
      <c r="C31" s="137">
        <f>'TF1'!I$8</f>
        <v>0.81988263130187988</v>
      </c>
      <c r="D31" s="49">
        <f>'TF1'!L$8</f>
        <v>0.45763477683067322</v>
      </c>
      <c r="E31" s="49">
        <f>'TF1'!M$8</f>
        <v>1.1199157238006592</v>
      </c>
      <c r="F31" s="49">
        <f>('TF4'!G34*'TF1'!$O$8/'TF5'!G34)/(1-SUM('TF4'!$G$30:$G$33)*'TF1'!$O$8)*SUM('TF5'!$G$34:$G$36)</f>
        <v>0.30280418049726693</v>
      </c>
      <c r="G31" s="49">
        <f>'TF4'!H34*'TF1'!$S$8/'TF5'!H34/(1-SUM('TF4'!$H$30:$H$31)*'TF1'!$S$8)*SUM('TF5'!$H$32:$H$36)</f>
        <v>0.32848724190170026</v>
      </c>
      <c r="H31" s="49">
        <f>'TF1'!T$8</f>
        <v>0.47328278422355652</v>
      </c>
      <c r="I31" s="50">
        <f>'TF1'!V$8</f>
        <v>0.39537295699119568</v>
      </c>
    </row>
    <row r="32" spans="1:11">
      <c r="A32" s="186"/>
      <c r="B32" s="32" t="s">
        <v>25</v>
      </c>
      <c r="C32" s="137">
        <f>'TF1'!I$8</f>
        <v>0.81988263130187988</v>
      </c>
      <c r="D32" s="49">
        <f>'TF1'!L$8</f>
        <v>0.45763477683067322</v>
      </c>
      <c r="E32" s="49">
        <f>'TF1'!M$8</f>
        <v>1.1199157238006592</v>
      </c>
      <c r="F32" s="49">
        <f>('TF4'!G35*'TF1'!$O$8/'TF5'!G35)/(1-SUM('TF4'!$G$30:$G$33)*'TF1'!$O$8)*SUM('TF5'!$G$34:$G$36)</f>
        <v>0.2152803516677172</v>
      </c>
      <c r="G32" s="49">
        <f>'TF4'!H35*'TF1'!$S$8/'TF5'!H35/(1-SUM('TF4'!$H$30:$H$31)*'TF1'!$S$8)*SUM('TF5'!$H$32:$H$36)</f>
        <v>0.26684124576663359</v>
      </c>
      <c r="H32" s="49">
        <f>'TF1'!T$8</f>
        <v>0.47328278422355652</v>
      </c>
      <c r="I32" s="50">
        <f>'TF1'!V$8</f>
        <v>0.39537295699119568</v>
      </c>
    </row>
    <row r="33" spans="1:9" ht="15" thickBot="1">
      <c r="A33" s="187"/>
      <c r="B33" s="103" t="s">
        <v>24</v>
      </c>
      <c r="C33" s="138">
        <f>'TF1'!I$8</f>
        <v>0.81988263130187988</v>
      </c>
      <c r="D33" s="53">
        <f>'TF1'!L$8</f>
        <v>0.45763477683067322</v>
      </c>
      <c r="E33" s="53">
        <f>'TF1'!M$8</f>
        <v>1.1199157238006592</v>
      </c>
      <c r="F33" s="53">
        <f>('TF4'!G36*'TF1'!$O$8/'TF5'!G36)/(1-SUM('TF4'!$G$30:$G$33)*'TF1'!$O$8)*SUM('TF5'!$G$34:$G$36)</f>
        <v>0.19787340342043444</v>
      </c>
      <c r="G33" s="53">
        <f>'TF4'!H36*'TF1'!$S$8/'TF5'!H36/(1-SUM('TF4'!$H$30:$H$31)*'TF1'!$S$8)*SUM('TF5'!$H$32:$H$36)</f>
        <v>0.19208898100354699</v>
      </c>
      <c r="H33" s="53">
        <f>'TF1'!T$8</f>
        <v>0.47328278422355652</v>
      </c>
      <c r="I33" s="54">
        <f>'TF1'!V$8</f>
        <v>0.39537295699119568</v>
      </c>
    </row>
    <row r="34" spans="1:9">
      <c r="A34" s="11"/>
      <c r="B34" s="11"/>
      <c r="C34" s="11"/>
      <c r="D34" s="11"/>
      <c r="E34" s="11"/>
      <c r="F34" s="11"/>
      <c r="G34" s="11"/>
      <c r="H34" s="11"/>
      <c r="I34" s="11"/>
    </row>
    <row r="35" spans="1:9">
      <c r="A35" s="11"/>
      <c r="B35" s="11"/>
      <c r="C35" s="11"/>
      <c r="D35" s="11"/>
      <c r="E35" s="11"/>
      <c r="F35" s="11"/>
      <c r="G35" s="11"/>
      <c r="H35" s="11"/>
      <c r="I35" s="11"/>
    </row>
    <row r="36" spans="1:9">
      <c r="A36" s="11"/>
      <c r="B36" s="11"/>
      <c r="C36" s="10"/>
      <c r="D36" s="10"/>
      <c r="E36" s="123"/>
      <c r="F36" s="123"/>
      <c r="G36" s="11"/>
      <c r="H36" s="11"/>
      <c r="I36" s="11"/>
    </row>
    <row r="37" spans="1:9">
      <c r="A37" s="11"/>
      <c r="B37" s="11"/>
      <c r="C37" s="11"/>
      <c r="D37" s="11"/>
      <c r="E37" s="11"/>
      <c r="F37" s="11"/>
      <c r="G37" s="11"/>
      <c r="H37" s="11"/>
      <c r="I37" s="11"/>
    </row>
    <row r="38" spans="1:9">
      <c r="A38" s="11"/>
      <c r="B38" s="11"/>
      <c r="C38" s="11"/>
      <c r="D38" s="11"/>
      <c r="E38" s="11"/>
      <c r="F38" s="11"/>
      <c r="G38" s="11"/>
      <c r="H38" s="11"/>
      <c r="I38" s="11"/>
    </row>
    <row r="39" spans="1:9">
      <c r="A39" s="11"/>
      <c r="B39" s="11"/>
      <c r="C39" s="11"/>
      <c r="D39" s="11"/>
      <c r="E39" s="11"/>
      <c r="F39" s="11"/>
      <c r="G39" s="11"/>
      <c r="H39" s="11"/>
      <c r="I39" s="11"/>
    </row>
  </sheetData>
  <mergeCells count="5">
    <mergeCell ref="A13:A19"/>
    <mergeCell ref="A20:A26"/>
    <mergeCell ref="A27:A33"/>
    <mergeCell ref="A4:I4"/>
    <mergeCell ref="A6:A12"/>
  </mergeCells>
  <hyperlinks>
    <hyperlink ref="A1" location="Index!A1" display="Back to index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42"/>
  <sheetViews>
    <sheetView workbookViewId="0">
      <selection activeCell="D34" sqref="D34"/>
    </sheetView>
  </sheetViews>
  <sheetFormatPr baseColWidth="10" defaultColWidth="9.109375" defaultRowHeight="13.2"/>
  <cols>
    <col min="1" max="1" width="21.88671875" style="17" customWidth="1"/>
    <col min="2" max="3" width="9.109375" style="17"/>
    <col min="4" max="4" width="9.88671875" style="17" customWidth="1"/>
    <col min="5" max="5" width="9.44140625" style="17" customWidth="1"/>
    <col min="6" max="16384" width="9.109375" style="17"/>
  </cols>
  <sheetData>
    <row r="1" spans="1:7" ht="15">
      <c r="A1" s="129" t="s">
        <v>138</v>
      </c>
    </row>
    <row r="2" spans="1:7" ht="21">
      <c r="A2" s="91" t="s">
        <v>153</v>
      </c>
    </row>
    <row r="3" spans="1:7" ht="15" customHeight="1"/>
    <row r="4" spans="1:7" ht="64.5" customHeight="1">
      <c r="A4" s="173" t="s">
        <v>132</v>
      </c>
      <c r="B4" s="174"/>
      <c r="C4" s="174"/>
      <c r="D4" s="174"/>
      <c r="E4" s="175"/>
    </row>
    <row r="5" spans="1:7">
      <c r="A5" s="18"/>
      <c r="B5" s="67">
        <v>1992</v>
      </c>
      <c r="C5" s="67">
        <v>1998</v>
      </c>
      <c r="D5" s="67">
        <v>2004</v>
      </c>
      <c r="E5" s="68">
        <v>2010</v>
      </c>
    </row>
    <row r="6" spans="1:7">
      <c r="A6" s="112" t="s">
        <v>83</v>
      </c>
      <c r="B6" s="113"/>
      <c r="C6" s="113"/>
      <c r="D6" s="113"/>
      <c r="E6" s="114"/>
    </row>
    <row r="7" spans="1:7">
      <c r="A7" s="56" t="s">
        <v>17</v>
      </c>
      <c r="B7" s="172">
        <f>DataSeries!CG9/1000</f>
        <v>29.854902343749998</v>
      </c>
      <c r="C7" s="86">
        <f>DataSeries!CG16/1000</f>
        <v>25.24349609375</v>
      </c>
      <c r="D7" s="84">
        <f>DataSeries!CG23/1000</f>
        <v>46.88637109375</v>
      </c>
      <c r="E7" s="85">
        <f>DataSeries!CG30/1000</f>
        <v>67.634124999999997</v>
      </c>
    </row>
    <row r="8" spans="1:7">
      <c r="A8" s="20" t="s">
        <v>14</v>
      </c>
      <c r="B8" s="172">
        <f>DataSeries!CG10/1000</f>
        <v>163.79128125</v>
      </c>
      <c r="C8" s="86">
        <f>DataSeries!CG17/1000</f>
        <v>180.25049999999999</v>
      </c>
      <c r="D8" s="84">
        <f>DataSeries!CG24/1000</f>
        <v>294.27712500000001</v>
      </c>
      <c r="E8" s="85">
        <f>DataSeries!CG31/1000</f>
        <v>386.6916875</v>
      </c>
    </row>
    <row r="9" spans="1:7">
      <c r="A9" s="20" t="s">
        <v>15</v>
      </c>
      <c r="B9" s="172">
        <f>DataSeries!CG11/1000</f>
        <v>276.62459374999997</v>
      </c>
      <c r="C9" s="86">
        <f>DataSeries!CG18/1000</f>
        <v>276.05668750000001</v>
      </c>
      <c r="D9" s="84">
        <f>DataSeries!CG25/1000</f>
        <v>477.5270625</v>
      </c>
      <c r="E9" s="85">
        <f>DataSeries!CG32/1000</f>
        <v>595.599875</v>
      </c>
      <c r="G9" s="31"/>
    </row>
    <row r="10" spans="1:7">
      <c r="A10" s="20" t="s">
        <v>16</v>
      </c>
      <c r="B10" s="172">
        <f>DataSeries!CG12/1000</f>
        <v>618.84287500000005</v>
      </c>
      <c r="C10" s="86">
        <f>DataSeries!CG19/1000</f>
        <v>709.20381250000003</v>
      </c>
      <c r="D10" s="84">
        <f>DataSeries!CG26/1000</f>
        <v>1286.4361249999999</v>
      </c>
      <c r="E10" s="85">
        <f>DataSeries!CG33/1000</f>
        <v>1657.8723749999999</v>
      </c>
    </row>
    <row r="11" spans="1:7">
      <c r="A11" s="20" t="s">
        <v>27</v>
      </c>
      <c r="B11" s="172">
        <f>DataSeries!CG13/1000</f>
        <v>806.64931249999995</v>
      </c>
      <c r="C11" s="86">
        <f>DataSeries!CG20/1000</f>
        <v>1275.8122499999999</v>
      </c>
      <c r="D11" s="84">
        <f>DataSeries!CG27/1000</f>
        <v>1883.3318750000001</v>
      </c>
      <c r="E11" s="85">
        <f>DataSeries!CG34/1000</f>
        <v>2577.5545000000002</v>
      </c>
    </row>
    <row r="12" spans="1:7">
      <c r="A12" s="20" t="s">
        <v>28</v>
      </c>
      <c r="B12" s="172">
        <f>DataSeries!CG14/1000</f>
        <v>1768.9359999999999</v>
      </c>
      <c r="C12" s="86">
        <f>DataSeries!CG21/1000</f>
        <v>6890.6234999999997</v>
      </c>
      <c r="D12" s="84">
        <f>DataSeries!CG28/1000</f>
        <v>7264.4534999999996</v>
      </c>
      <c r="E12" s="85">
        <f>DataSeries!CG35/1000</f>
        <v>8206.9689999999991</v>
      </c>
    </row>
    <row r="13" spans="1:7">
      <c r="A13" s="112" t="s">
        <v>82</v>
      </c>
      <c r="B13" s="113"/>
      <c r="C13" s="87"/>
      <c r="D13" s="87"/>
      <c r="E13" s="88"/>
    </row>
    <row r="14" spans="1:7">
      <c r="A14" s="56" t="s">
        <v>6</v>
      </c>
      <c r="B14" s="86">
        <f>DataSeries!CF8/1000</f>
        <v>8.1925869140625007</v>
      </c>
      <c r="C14" s="84">
        <f>DataSeries!CF15/1000</f>
        <v>5.9316474609374996</v>
      </c>
      <c r="D14" s="84">
        <f>DataSeries!CF22/1000</f>
        <v>10.8321005859375</v>
      </c>
      <c r="E14" s="85">
        <f>DataSeries!CF29/1000</f>
        <v>13.067002929687501</v>
      </c>
    </row>
    <row r="15" spans="1:7">
      <c r="A15" s="56" t="s">
        <v>7</v>
      </c>
      <c r="B15" s="86">
        <f>DataSeries!CF9/1000</f>
        <v>75.395640624999999</v>
      </c>
      <c r="C15" s="84">
        <f>DataSeries!CF16/1000</f>
        <v>77.439390625000001</v>
      </c>
      <c r="D15" s="84">
        <f>DataSeries!CF23/1000</f>
        <v>131.25551562499999</v>
      </c>
      <c r="E15" s="85">
        <f>DataSeries!CF30/1000</f>
        <v>183.94998437500001</v>
      </c>
    </row>
    <row r="16" spans="1:7">
      <c r="A16" s="20" t="s">
        <v>4</v>
      </c>
      <c r="B16" s="86">
        <f>DataSeries!CF10/1000</f>
        <v>373.22206249999999</v>
      </c>
      <c r="C16" s="84">
        <f>DataSeries!CF17/1000</f>
        <v>512.89171875</v>
      </c>
      <c r="D16" s="84">
        <f>DataSeries!CF24/1000</f>
        <v>797.63006250000001</v>
      </c>
      <c r="E16" s="85">
        <f>DataSeries!CF31/1000</f>
        <v>1059.4760000000001</v>
      </c>
    </row>
    <row r="17" spans="1:5">
      <c r="A17" s="20" t="s">
        <v>10</v>
      </c>
      <c r="B17" s="86">
        <f>DataSeries!CF11/1000</f>
        <v>538.2276875</v>
      </c>
      <c r="C17" s="84">
        <f>DataSeries!CF18/1000</f>
        <v>803.48893750000002</v>
      </c>
      <c r="D17" s="84">
        <f>DataSeries!CF25/1000</f>
        <v>1227.89375</v>
      </c>
      <c r="E17" s="85">
        <f>DataSeries!CF32/1000</f>
        <v>1644.778125</v>
      </c>
    </row>
    <row r="18" spans="1:5">
      <c r="A18" s="20" t="s">
        <v>5</v>
      </c>
      <c r="B18" s="86">
        <f>DataSeries!CF12/1000</f>
        <v>1100.2816250000001</v>
      </c>
      <c r="C18" s="84">
        <f>DataSeries!CF19/1000</f>
        <v>2386.2182499999999</v>
      </c>
      <c r="D18" s="84">
        <f>DataSeries!CF26/1000</f>
        <v>3223.8187499999999</v>
      </c>
      <c r="E18" s="85">
        <f>DataSeries!CF33/1000</f>
        <v>4653.0439999999999</v>
      </c>
    </row>
    <row r="19" spans="1:5">
      <c r="A19" s="20" t="s">
        <v>23</v>
      </c>
      <c r="B19" s="86">
        <f>DataSeries!CF13/1000</f>
        <v>1490.683</v>
      </c>
      <c r="C19" s="84">
        <f>DataSeries!CF20/1000</f>
        <v>3861.9949999999999</v>
      </c>
      <c r="D19" s="84">
        <f>DataSeries!CF27/1000</f>
        <v>4938.9160000000002</v>
      </c>
      <c r="E19" s="85">
        <f>DataSeries!CF34/1000</f>
        <v>7249.7974999999997</v>
      </c>
    </row>
    <row r="20" spans="1:5">
      <c r="A20" s="20" t="s">
        <v>24</v>
      </c>
      <c r="B20" s="86">
        <f>DataSeries!CF14/1000</f>
        <v>3033.2204999999999</v>
      </c>
      <c r="C20" s="84">
        <f>DataSeries!CF21/1000</f>
        <v>9348.5380000000005</v>
      </c>
      <c r="D20" s="84">
        <f>DataSeries!CF28/1000</f>
        <v>12069.331</v>
      </c>
      <c r="E20" s="85">
        <f>DataSeries!CF35/1000</f>
        <v>19660.356</v>
      </c>
    </row>
    <row r="21" spans="1:5">
      <c r="A21" s="112" t="s">
        <v>84</v>
      </c>
      <c r="B21" s="113"/>
      <c r="C21" s="113"/>
      <c r="D21" s="113"/>
      <c r="E21" s="114"/>
    </row>
    <row r="22" spans="1:5">
      <c r="A22" s="20" t="s">
        <v>6</v>
      </c>
      <c r="B22" s="59">
        <f>DataSeries!CE8</f>
        <v>5.7214081287384033E-2</v>
      </c>
      <c r="C22" s="89">
        <f>DataSeries!CE15</f>
        <v>3.4784592688083649E-2</v>
      </c>
      <c r="D22" s="59">
        <f>DataSeries!CE22</f>
        <v>3.9322957396507263E-2</v>
      </c>
      <c r="E22" s="126">
        <f>DataSeries!CE29</f>
        <v>3.5101205110549927E-2</v>
      </c>
    </row>
    <row r="23" spans="1:5">
      <c r="A23" s="20" t="s">
        <v>7</v>
      </c>
      <c r="B23" s="59">
        <f>DataSeries!CE9</f>
        <v>0.42139282822608948</v>
      </c>
      <c r="C23" s="89">
        <f>DataSeries!CE16</f>
        <v>0.36330178380012512</v>
      </c>
      <c r="D23" s="59">
        <f>DataSeries!CE23</f>
        <v>0.38120558857917786</v>
      </c>
      <c r="E23" s="60">
        <f>DataSeries!CE30</f>
        <v>0.39547988772392273</v>
      </c>
    </row>
    <row r="24" spans="1:5">
      <c r="A24" s="20" t="s">
        <v>4</v>
      </c>
      <c r="B24" s="59">
        <f>DataSeries!CE10</f>
        <v>0.5213930606842041</v>
      </c>
      <c r="C24" s="89">
        <f>DataSeries!CE17</f>
        <v>0.60191363096237183</v>
      </c>
      <c r="D24" s="59">
        <f>DataSeries!CE24</f>
        <v>0.5794714093208313</v>
      </c>
      <c r="E24" s="60">
        <f>DataSeries!CE31</f>
        <v>0.56941896677017212</v>
      </c>
    </row>
    <row r="25" spans="1:5">
      <c r="A25" s="20" t="s">
        <v>5</v>
      </c>
      <c r="B25" s="59">
        <f>DataSeries!CE12</f>
        <v>0.15392714738845825</v>
      </c>
      <c r="C25" s="89">
        <f>DataSeries!CE19</f>
        <v>0.28086906671524048</v>
      </c>
      <c r="D25" s="59">
        <f>DataSeries!CE26</f>
        <v>0.23448967933654785</v>
      </c>
      <c r="E25" s="126">
        <f>DataSeries!CE33</f>
        <v>0.25013324618339539</v>
      </c>
    </row>
    <row r="26" spans="1:5">
      <c r="A26" s="20" t="s">
        <v>24</v>
      </c>
      <c r="B26" s="59">
        <f>DataSeries!CE14</f>
        <v>4.6455912292003632E-2</v>
      </c>
      <c r="C26" s="89">
        <f>DataSeries!CE21</f>
        <v>0.11586876958608627</v>
      </c>
      <c r="D26" s="59">
        <f>DataSeries!CE28</f>
        <v>8.9386910200119019E-2</v>
      </c>
      <c r="E26" s="126">
        <f>DataSeries!CE35</f>
        <v>0.10738886892795563</v>
      </c>
    </row>
    <row r="27" spans="1:5">
      <c r="A27" s="112" t="s">
        <v>18</v>
      </c>
      <c r="B27" s="113"/>
      <c r="C27" s="113"/>
      <c r="D27" s="113"/>
      <c r="E27" s="114"/>
    </row>
    <row r="28" spans="1:5">
      <c r="A28" s="20" t="s">
        <v>4</v>
      </c>
      <c r="B28" s="21">
        <f t="shared" ref="B28" si="0">B16/B8</f>
        <v>2.2786442578121049</v>
      </c>
      <c r="C28" s="21">
        <f t="shared" ref="C28:E28" si="1">C16/C8</f>
        <v>2.8454385355380429</v>
      </c>
      <c r="D28" s="140">
        <f t="shared" si="1"/>
        <v>2.7104725265342999</v>
      </c>
      <c r="E28" s="61">
        <f t="shared" si="1"/>
        <v>2.739846845039823</v>
      </c>
    </row>
    <row r="29" spans="1:5">
      <c r="A29" s="20" t="s">
        <v>10</v>
      </c>
      <c r="B29" s="21">
        <f t="shared" ref="B29" si="2">B17/B9</f>
        <v>1.9456971638119218</v>
      </c>
      <c r="C29" s="21">
        <f t="shared" ref="C29:E32" si="3">C17/C9</f>
        <v>2.9105939971115533</v>
      </c>
      <c r="D29" s="21">
        <f t="shared" si="3"/>
        <v>2.5713595027925771</v>
      </c>
      <c r="E29" s="61">
        <f t="shared" si="3"/>
        <v>2.7615488082498341</v>
      </c>
    </row>
    <row r="30" spans="1:5">
      <c r="A30" s="20" t="s">
        <v>5</v>
      </c>
      <c r="B30" s="21">
        <f t="shared" ref="B30" si="4">B18/B10</f>
        <v>1.7779660547921796</v>
      </c>
      <c r="C30" s="21">
        <f t="shared" si="3"/>
        <v>3.364643855464327</v>
      </c>
      <c r="D30" s="21">
        <f t="shared" si="3"/>
        <v>2.5060076340751083</v>
      </c>
      <c r="E30" s="61">
        <f t="shared" si="3"/>
        <v>2.8066358244252667</v>
      </c>
    </row>
    <row r="31" spans="1:5">
      <c r="A31" s="20" t="s">
        <v>23</v>
      </c>
      <c r="B31" s="21">
        <f t="shared" ref="B31" si="5">B19/B11</f>
        <v>1.8479938889181164</v>
      </c>
      <c r="C31" s="21">
        <f t="shared" si="3"/>
        <v>3.0270872536299915</v>
      </c>
      <c r="D31" s="21">
        <f t="shared" si="3"/>
        <v>2.6224353049830902</v>
      </c>
      <c r="E31" s="61">
        <f t="shared" si="3"/>
        <v>2.8126650668298185</v>
      </c>
    </row>
    <row r="32" spans="1:5">
      <c r="A32" s="20" t="s">
        <v>24</v>
      </c>
      <c r="B32" s="21">
        <f t="shared" ref="B32" si="6">B20/B12</f>
        <v>1.7147146646345599</v>
      </c>
      <c r="C32" s="21">
        <f t="shared" si="3"/>
        <v>1.3567042227746156</v>
      </c>
      <c r="D32" s="141">
        <f t="shared" si="3"/>
        <v>1.66142312012872</v>
      </c>
      <c r="E32" s="61">
        <f t="shared" si="3"/>
        <v>2.3955684492045726</v>
      </c>
    </row>
    <row r="33" spans="1:5">
      <c r="A33" s="69" t="s">
        <v>19</v>
      </c>
      <c r="B33" s="70"/>
      <c r="C33" s="70"/>
      <c r="D33" s="70"/>
      <c r="E33" s="71"/>
    </row>
    <row r="34" spans="1:5">
      <c r="A34" s="19" t="s">
        <v>20</v>
      </c>
      <c r="B34" s="86">
        <f>DataSeries!CJ8/1000</f>
        <v>71.583328124999994</v>
      </c>
      <c r="C34" s="86">
        <f>DataSeries!CJ15/1000</f>
        <v>85.257015624999994</v>
      </c>
      <c r="D34" s="57">
        <f>DataSeries!CJ22/1000</f>
        <v>137.72174999999999</v>
      </c>
      <c r="E34" s="58">
        <f>DataSeries!CJ29/1000</f>
        <v>186.09385937499999</v>
      </c>
    </row>
    <row r="35" spans="1:5">
      <c r="A35" s="20" t="s">
        <v>21</v>
      </c>
      <c r="B35" s="62">
        <f>DataSeries!$B30/DataSeries!$P30*1000</f>
        <v>71.583323994825605</v>
      </c>
      <c r="C35" s="86">
        <f>DataSeries!$B36/DataSeries!$P36*1000</f>
        <v>85.224653768166249</v>
      </c>
      <c r="D35" s="86">
        <f>DataSeries!$B42/DataSeries!$P42*1000</f>
        <v>137.72174178767534</v>
      </c>
      <c r="E35" s="90">
        <f>DataSeries!$B48/DataSeries!$P48*1000</f>
        <v>186.00499883908853</v>
      </c>
    </row>
    <row r="36" spans="1:5">
      <c r="A36" s="20" t="s">
        <v>29</v>
      </c>
      <c r="B36" s="59">
        <f>B34/B35</f>
        <v>1.0000000576974379</v>
      </c>
      <c r="C36" s="59">
        <f>C34/C35</f>
        <v>1.0003797241221042</v>
      </c>
      <c r="D36" s="59">
        <f t="shared" ref="D36:E36" si="7">D34/D35</f>
        <v>1.0000000596298344</v>
      </c>
      <c r="E36" s="60">
        <f t="shared" si="7"/>
        <v>1.0004777319774525</v>
      </c>
    </row>
    <row r="37" spans="1:5">
      <c r="A37" s="19" t="s">
        <v>61</v>
      </c>
      <c r="B37" s="63">
        <f>DataSeries!CI8/1000</f>
        <v>43856.212</v>
      </c>
      <c r="C37" s="63">
        <f>DataSeries!CI15/1000</f>
        <v>45750.2</v>
      </c>
      <c r="D37" s="63">
        <f>DataSeries!CI22/1000</f>
        <v>48070.987999999998</v>
      </c>
      <c r="E37" s="64">
        <f>DataSeries!CI29/1000</f>
        <v>50112.392</v>
      </c>
    </row>
    <row r="38" spans="1:5">
      <c r="A38" s="72" t="s">
        <v>22</v>
      </c>
      <c r="B38" s="65">
        <f>DataSeries!CH8/1000</f>
        <v>19.085000000000001</v>
      </c>
      <c r="C38" s="65">
        <f>DataSeries!CH15/1000</f>
        <v>18.948</v>
      </c>
      <c r="D38" s="65">
        <f>DataSeries!CH22/1000</f>
        <v>17.126000000000001</v>
      </c>
      <c r="E38" s="66">
        <f>DataSeries!CH29/1000</f>
        <v>27.096</v>
      </c>
    </row>
    <row r="39" spans="1:5">
      <c r="A39" s="20"/>
      <c r="B39" s="21"/>
      <c r="C39" s="21"/>
      <c r="D39" s="21"/>
      <c r="E39" s="21"/>
    </row>
    <row r="42" spans="1:5" ht="13.5" customHeight="1"/>
  </sheetData>
  <mergeCells count="1">
    <mergeCell ref="A4:E4"/>
  </mergeCells>
  <hyperlinks>
    <hyperlink ref="A1" location="Index!A1" display="Back to index"/>
  </hyperlink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L60"/>
  <sheetViews>
    <sheetView topLeftCell="CI1" workbookViewId="0">
      <pane ySplit="7" topLeftCell="A20" activePane="bottomLeft" state="frozen"/>
      <selection pane="bottomLeft" activeCell="CP21" sqref="CP21"/>
    </sheetView>
  </sheetViews>
  <sheetFormatPr baseColWidth="10" defaultColWidth="9.109375" defaultRowHeight="14.4"/>
  <cols>
    <col min="2" max="2" width="11.44140625" bestFit="1" customWidth="1"/>
    <col min="3" max="5" width="10.44140625" bestFit="1" customWidth="1"/>
    <col min="6" max="6" width="9.33203125" bestFit="1" customWidth="1"/>
    <col min="7" max="7" width="10.44140625" bestFit="1" customWidth="1"/>
    <col min="8" max="11" width="9.33203125" bestFit="1" customWidth="1"/>
    <col min="12" max="14" width="11.6640625" customWidth="1"/>
    <col min="15" max="16" width="13" customWidth="1"/>
    <col min="19" max="19" width="11.44140625" bestFit="1" customWidth="1"/>
    <col min="20" max="20" width="11.44140625" customWidth="1"/>
    <col min="21" max="23" width="10.44140625" bestFit="1" customWidth="1"/>
    <col min="24" max="24" width="9.33203125" bestFit="1" customWidth="1"/>
    <col min="25" max="25" width="9.33203125" customWidth="1"/>
    <col min="26" max="26" width="10.44140625" bestFit="1" customWidth="1"/>
    <col min="27" max="30" width="9.33203125" bestFit="1" customWidth="1"/>
    <col min="31" max="32" width="11.6640625" customWidth="1"/>
    <col min="33" max="35" width="13" customWidth="1"/>
    <col min="36" max="36" width="7.5546875" customWidth="1"/>
    <col min="38" max="40" width="13" customWidth="1"/>
    <col min="42" max="44" width="13" customWidth="1"/>
    <col min="46" max="48" width="13" customWidth="1"/>
    <col min="50" max="50" width="13" customWidth="1"/>
    <col min="52" max="54" width="13" customWidth="1"/>
    <col min="57" max="57" width="13" customWidth="1"/>
    <col min="59" max="59" width="13" customWidth="1"/>
    <col min="62" max="62" width="13" customWidth="1"/>
    <col min="65" max="67" width="13" customWidth="1"/>
    <col min="68" max="68" width="7.5546875" customWidth="1"/>
    <col min="70" max="72" width="13" customWidth="1"/>
    <col min="74" max="76" width="13" customWidth="1"/>
    <col min="77" max="77" width="10.109375" customWidth="1"/>
    <col min="79" max="79" width="13" customWidth="1"/>
    <col min="80" max="80" width="8.109375" customWidth="1"/>
    <col min="81" max="81" width="13" customWidth="1"/>
    <col min="82" max="82" width="7.5546875" customWidth="1"/>
    <col min="84" max="86" width="13" customWidth="1"/>
    <col min="88" max="89" width="13" customWidth="1"/>
    <col min="91" max="91" width="13" customWidth="1"/>
    <col min="95" max="95" width="13" customWidth="1"/>
    <col min="98" max="98" width="13" customWidth="1"/>
    <col min="101" max="102" width="13" customWidth="1"/>
    <col min="104" max="104" width="13.5546875" customWidth="1"/>
    <col min="105" max="105" width="12.44140625" customWidth="1"/>
    <col min="106" max="106" width="10" customWidth="1"/>
    <col min="107" max="107" width="11.44140625" customWidth="1"/>
    <col min="108" max="108" width="14" customWidth="1"/>
    <col min="109" max="109" width="12.44140625" customWidth="1"/>
    <col min="110" max="110" width="10.44140625" customWidth="1"/>
    <col min="111" max="111" width="10.109375" customWidth="1"/>
    <col min="112" max="112" width="13.5546875" customWidth="1"/>
    <col min="113" max="113" width="11.33203125" customWidth="1"/>
  </cols>
  <sheetData>
    <row r="2" spans="1:116" ht="25.8">
      <c r="S2" s="74" t="s">
        <v>85</v>
      </c>
      <c r="BO2" s="74" t="s">
        <v>114</v>
      </c>
      <c r="BX2" s="74" t="s">
        <v>126</v>
      </c>
      <c r="CC2" s="74"/>
      <c r="CL2" s="143" t="s">
        <v>146</v>
      </c>
      <c r="CY2" s="74" t="s">
        <v>139</v>
      </c>
    </row>
    <row r="3" spans="1:116" ht="15.75" customHeight="1" thickBot="1"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O3" s="107"/>
      <c r="BP3" s="107"/>
      <c r="BQ3" s="107"/>
      <c r="BR3" s="107"/>
      <c r="BS3" s="107"/>
      <c r="BT3" s="107"/>
      <c r="BU3" s="107"/>
      <c r="BV3" s="107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5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</row>
    <row r="4" spans="1:116" ht="24" customHeight="1" thickBot="1">
      <c r="B4" s="180" t="s">
        <v>30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2"/>
      <c r="S4" s="180" t="s">
        <v>62</v>
      </c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2"/>
      <c r="AH4" s="38"/>
      <c r="AI4" s="180" t="s">
        <v>86</v>
      </c>
      <c r="AJ4" s="181"/>
      <c r="AK4" s="181"/>
      <c r="AL4" s="181"/>
      <c r="AM4" s="181"/>
      <c r="AN4" s="181"/>
      <c r="AO4" s="181"/>
      <c r="AP4" s="182"/>
      <c r="AQ4" s="79"/>
      <c r="AR4" s="208" t="s">
        <v>104</v>
      </c>
      <c r="AS4" s="209"/>
      <c r="AT4" s="209"/>
      <c r="AU4" s="209"/>
      <c r="AV4" s="209"/>
      <c r="AW4" s="209"/>
      <c r="AX4" s="209"/>
      <c r="AY4" s="209"/>
      <c r="AZ4" s="209"/>
      <c r="BA4" s="209"/>
      <c r="BB4" s="210"/>
      <c r="BC4" s="79"/>
      <c r="BD4" s="191" t="s">
        <v>118</v>
      </c>
      <c r="BE4" s="204"/>
      <c r="BF4" s="204"/>
      <c r="BG4" s="204"/>
      <c r="BH4" s="204"/>
      <c r="BI4" s="204"/>
      <c r="BJ4" s="204"/>
      <c r="BK4" s="204"/>
      <c r="BL4" s="204"/>
      <c r="BM4" s="205"/>
      <c r="BN4" s="142"/>
      <c r="BO4" s="181" t="s">
        <v>115</v>
      </c>
      <c r="BP4" s="181"/>
      <c r="BQ4" s="181"/>
      <c r="BR4" s="181"/>
      <c r="BS4" s="181"/>
      <c r="BT4" s="181"/>
      <c r="BU4" s="181"/>
      <c r="BV4" s="182"/>
      <c r="BW4" s="79"/>
      <c r="BX4" s="211" t="s">
        <v>128</v>
      </c>
      <c r="BY4" s="202"/>
      <c r="BZ4" s="202"/>
      <c r="CA4" s="212"/>
      <c r="CB4" s="133"/>
      <c r="CC4" s="180" t="s">
        <v>129</v>
      </c>
      <c r="CD4" s="181"/>
      <c r="CE4" s="181"/>
      <c r="CF4" s="181"/>
      <c r="CG4" s="181"/>
      <c r="CH4" s="181"/>
      <c r="CI4" s="181"/>
      <c r="CJ4" s="182"/>
      <c r="CK4" s="115"/>
      <c r="CL4" s="191" t="s">
        <v>147</v>
      </c>
      <c r="CM4" s="204"/>
      <c r="CN4" s="204"/>
      <c r="CO4" s="204"/>
      <c r="CP4" s="204"/>
      <c r="CQ4" s="204"/>
      <c r="CR4" s="204"/>
      <c r="CS4" s="204"/>
      <c r="CT4" s="204"/>
      <c r="CU4" s="204"/>
      <c r="CV4" s="204"/>
      <c r="CW4" s="205"/>
      <c r="CX4" s="79"/>
      <c r="CZ4" s="195" t="s">
        <v>4</v>
      </c>
      <c r="DA4" s="196"/>
      <c r="DB4" s="196"/>
      <c r="DC4" s="197"/>
      <c r="DD4" s="195" t="s">
        <v>5</v>
      </c>
      <c r="DE4" s="196"/>
      <c r="DF4" s="196"/>
      <c r="DG4" s="197"/>
      <c r="DH4" s="195" t="s">
        <v>130</v>
      </c>
      <c r="DI4" s="196"/>
      <c r="DJ4" s="196"/>
      <c r="DK4" s="197"/>
      <c r="DL4" s="131"/>
    </row>
    <row r="5" spans="1:116" ht="15.75" customHeight="1" thickBot="1">
      <c r="B5" s="183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  <c r="S5" s="183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5"/>
      <c r="AH5" s="38"/>
      <c r="AI5" s="183"/>
      <c r="AJ5" s="184"/>
      <c r="AK5" s="184"/>
      <c r="AL5" s="184"/>
      <c r="AM5" s="184"/>
      <c r="AN5" s="184"/>
      <c r="AO5" s="184"/>
      <c r="AP5" s="185"/>
      <c r="AQ5" s="79"/>
      <c r="AR5" s="193" t="s">
        <v>65</v>
      </c>
      <c r="AS5" s="189" t="s">
        <v>99</v>
      </c>
      <c r="AT5" s="189" t="s">
        <v>13</v>
      </c>
      <c r="AU5" s="179" t="s">
        <v>103</v>
      </c>
      <c r="AV5" s="177"/>
      <c r="AW5" s="177"/>
      <c r="AX5" s="177"/>
      <c r="AY5" s="177"/>
      <c r="AZ5" s="177"/>
      <c r="BA5" s="177"/>
      <c r="BB5" s="178"/>
      <c r="BC5" s="79"/>
      <c r="BD5" s="192"/>
      <c r="BE5" s="206"/>
      <c r="BF5" s="206"/>
      <c r="BG5" s="206"/>
      <c r="BH5" s="206"/>
      <c r="BI5" s="206"/>
      <c r="BJ5" s="206"/>
      <c r="BK5" s="206"/>
      <c r="BL5" s="206"/>
      <c r="BM5" s="207"/>
      <c r="BN5" s="142"/>
      <c r="BO5" s="184"/>
      <c r="BP5" s="184"/>
      <c r="BQ5" s="184"/>
      <c r="BR5" s="184"/>
      <c r="BS5" s="184"/>
      <c r="BT5" s="184"/>
      <c r="BU5" s="184"/>
      <c r="BV5" s="185"/>
      <c r="BW5" s="79"/>
      <c r="BX5" s="213"/>
      <c r="BY5" s="214"/>
      <c r="BZ5" s="214"/>
      <c r="CA5" s="215"/>
      <c r="CB5" s="133"/>
      <c r="CC5" s="183"/>
      <c r="CD5" s="184"/>
      <c r="CE5" s="184"/>
      <c r="CF5" s="184"/>
      <c r="CG5" s="184"/>
      <c r="CH5" s="184"/>
      <c r="CI5" s="184"/>
      <c r="CJ5" s="185"/>
      <c r="CK5" s="115"/>
      <c r="CL5" s="192"/>
      <c r="CM5" s="206"/>
      <c r="CN5" s="206"/>
      <c r="CO5" s="206"/>
      <c r="CP5" s="206"/>
      <c r="CQ5" s="206"/>
      <c r="CR5" s="206"/>
      <c r="CS5" s="206"/>
      <c r="CT5" s="206"/>
      <c r="CU5" s="206"/>
      <c r="CV5" s="206"/>
      <c r="CW5" s="207"/>
      <c r="CX5" s="79"/>
      <c r="CZ5" s="201" t="s">
        <v>131</v>
      </c>
      <c r="DA5" s="202" t="s">
        <v>140</v>
      </c>
      <c r="DB5" s="202"/>
      <c r="DC5" s="202"/>
      <c r="DD5" s="202" t="s">
        <v>131</v>
      </c>
      <c r="DE5" s="202" t="s">
        <v>140</v>
      </c>
      <c r="DF5" s="202"/>
      <c r="DG5" s="202"/>
      <c r="DH5" s="202" t="s">
        <v>131</v>
      </c>
      <c r="DI5" s="203" t="s">
        <v>140</v>
      </c>
      <c r="DJ5" s="203"/>
      <c r="DK5" s="202"/>
    </row>
    <row r="6" spans="1:116" ht="71.25" customHeight="1" thickBot="1">
      <c r="B6" s="73" t="s">
        <v>32</v>
      </c>
      <c r="C6" s="73" t="s">
        <v>34</v>
      </c>
      <c r="D6" s="33" t="s">
        <v>33</v>
      </c>
      <c r="E6" s="33" t="s">
        <v>58</v>
      </c>
      <c r="F6" s="33" t="s">
        <v>38</v>
      </c>
      <c r="G6" s="33" t="s">
        <v>40</v>
      </c>
      <c r="H6" s="33" t="s">
        <v>49</v>
      </c>
      <c r="I6" s="33" t="s">
        <v>48</v>
      </c>
      <c r="J6" s="33" t="s">
        <v>50</v>
      </c>
      <c r="K6" s="33" t="s">
        <v>41</v>
      </c>
      <c r="L6" s="34" t="s">
        <v>43</v>
      </c>
      <c r="M6" s="34" t="s">
        <v>54</v>
      </c>
      <c r="N6" s="34" t="s">
        <v>55</v>
      </c>
      <c r="O6" s="73" t="s">
        <v>47</v>
      </c>
      <c r="P6" s="41" t="s">
        <v>59</v>
      </c>
      <c r="S6" s="75" t="s">
        <v>32</v>
      </c>
      <c r="T6" s="73" t="s">
        <v>63</v>
      </c>
      <c r="U6" s="73" t="s">
        <v>34</v>
      </c>
      <c r="V6" s="33" t="s">
        <v>33</v>
      </c>
      <c r="W6" s="33" t="s">
        <v>58</v>
      </c>
      <c r="X6" s="33" t="s">
        <v>38</v>
      </c>
      <c r="Y6" s="33" t="s">
        <v>64</v>
      </c>
      <c r="Z6" s="33" t="s">
        <v>40</v>
      </c>
      <c r="AA6" s="33" t="s">
        <v>49</v>
      </c>
      <c r="AB6" s="33" t="s">
        <v>48</v>
      </c>
      <c r="AC6" s="33" t="s">
        <v>50</v>
      </c>
      <c r="AD6" s="33" t="s">
        <v>41</v>
      </c>
      <c r="AE6" s="34" t="s">
        <v>43</v>
      </c>
      <c r="AF6" s="34" t="s">
        <v>54</v>
      </c>
      <c r="AG6" s="76" t="s">
        <v>47</v>
      </c>
      <c r="AH6" s="78"/>
      <c r="AI6" s="78"/>
      <c r="AJ6" s="78" t="s">
        <v>99</v>
      </c>
      <c r="AK6" s="16" t="s">
        <v>93</v>
      </c>
      <c r="AL6" s="78" t="s">
        <v>94</v>
      </c>
      <c r="AM6" s="78" t="s">
        <v>95</v>
      </c>
      <c r="AN6" s="78" t="s">
        <v>96</v>
      </c>
      <c r="AO6" s="78" t="s">
        <v>97</v>
      </c>
      <c r="AP6" s="78" t="s">
        <v>98</v>
      </c>
      <c r="AQ6" s="78"/>
      <c r="AR6" s="194"/>
      <c r="AS6" s="190"/>
      <c r="AT6" s="190"/>
      <c r="AU6" s="92" t="s">
        <v>63</v>
      </c>
      <c r="AV6" s="93" t="s">
        <v>58</v>
      </c>
      <c r="AW6" s="93" t="s">
        <v>38</v>
      </c>
      <c r="AX6" s="93" t="s">
        <v>64</v>
      </c>
      <c r="AY6" s="94" t="s">
        <v>40</v>
      </c>
      <c r="AZ6" s="94" t="s">
        <v>41</v>
      </c>
      <c r="BA6" s="95" t="s">
        <v>43</v>
      </c>
      <c r="BB6" s="96" t="s">
        <v>47</v>
      </c>
      <c r="BC6" s="108"/>
      <c r="BD6" s="110" t="s">
        <v>65</v>
      </c>
      <c r="BE6" s="111" t="s">
        <v>119</v>
      </c>
      <c r="BF6" s="92" t="s">
        <v>63</v>
      </c>
      <c r="BG6" s="93" t="s">
        <v>58</v>
      </c>
      <c r="BH6" s="93" t="s">
        <v>38</v>
      </c>
      <c r="BI6" s="93" t="s">
        <v>64</v>
      </c>
      <c r="BJ6" s="94" t="s">
        <v>40</v>
      </c>
      <c r="BK6" s="94" t="s">
        <v>41</v>
      </c>
      <c r="BL6" s="95" t="s">
        <v>43</v>
      </c>
      <c r="BM6" s="96" t="s">
        <v>47</v>
      </c>
      <c r="BN6" s="109"/>
      <c r="BO6" s="78"/>
      <c r="BP6" s="78" t="s">
        <v>99</v>
      </c>
      <c r="BQ6" s="16" t="s">
        <v>93</v>
      </c>
      <c r="BR6" s="78" t="s">
        <v>94</v>
      </c>
      <c r="BS6" s="78" t="s">
        <v>95</v>
      </c>
      <c r="BT6" s="78" t="s">
        <v>96</v>
      </c>
      <c r="BU6" s="78" t="s">
        <v>97</v>
      </c>
      <c r="BV6" s="78" t="s">
        <v>98</v>
      </c>
      <c r="BW6" s="78"/>
      <c r="BX6" s="78"/>
      <c r="BY6" s="78" t="s">
        <v>127</v>
      </c>
      <c r="BZ6" s="97" t="s">
        <v>40</v>
      </c>
      <c r="CA6" s="97" t="s">
        <v>41</v>
      </c>
      <c r="CB6" s="118"/>
      <c r="CC6" s="78"/>
      <c r="CD6" s="78" t="s">
        <v>99</v>
      </c>
      <c r="CE6" s="16" t="s">
        <v>93</v>
      </c>
      <c r="CF6" s="78" t="s">
        <v>94</v>
      </c>
      <c r="CG6" s="78" t="s">
        <v>95</v>
      </c>
      <c r="CH6" s="78" t="s">
        <v>96</v>
      </c>
      <c r="CI6" s="78" t="s">
        <v>97</v>
      </c>
      <c r="CJ6" s="78" t="s">
        <v>98</v>
      </c>
      <c r="CK6" s="78"/>
      <c r="CL6" s="110" t="s">
        <v>65</v>
      </c>
      <c r="CM6" s="111" t="s">
        <v>119</v>
      </c>
      <c r="CN6" s="92" t="s">
        <v>63</v>
      </c>
      <c r="CO6" s="92" t="s">
        <v>151</v>
      </c>
      <c r="CP6" s="92" t="s">
        <v>152</v>
      </c>
      <c r="CQ6" s="93" t="s">
        <v>58</v>
      </c>
      <c r="CR6" s="93" t="s">
        <v>38</v>
      </c>
      <c r="CS6" s="93" t="s">
        <v>64</v>
      </c>
      <c r="CT6" s="94" t="s">
        <v>40</v>
      </c>
      <c r="CU6" s="94" t="s">
        <v>41</v>
      </c>
      <c r="CV6" s="95" t="s">
        <v>43</v>
      </c>
      <c r="CW6" s="96" t="s">
        <v>47</v>
      </c>
      <c r="CX6" s="78"/>
      <c r="CY6" s="9"/>
      <c r="CZ6" s="201"/>
      <c r="DA6" s="127" t="s">
        <v>141</v>
      </c>
      <c r="DB6" s="16" t="s">
        <v>142</v>
      </c>
      <c r="DC6" s="127" t="s">
        <v>143</v>
      </c>
      <c r="DD6" s="203"/>
      <c r="DE6" s="127" t="s">
        <v>141</v>
      </c>
      <c r="DF6" s="127" t="s">
        <v>142</v>
      </c>
      <c r="DG6" s="127" t="s">
        <v>143</v>
      </c>
      <c r="DH6" s="201"/>
      <c r="DI6" s="127" t="s">
        <v>141</v>
      </c>
      <c r="DJ6" s="127" t="s">
        <v>142</v>
      </c>
      <c r="DK6" s="127" t="s">
        <v>143</v>
      </c>
    </row>
    <row r="7" spans="1:116" ht="15" customHeight="1">
      <c r="A7" t="s">
        <v>11</v>
      </c>
      <c r="B7" s="26" t="s">
        <v>31</v>
      </c>
      <c r="C7" s="26" t="s">
        <v>35</v>
      </c>
      <c r="D7" s="26" t="s">
        <v>36</v>
      </c>
      <c r="E7" s="26" t="s">
        <v>39</v>
      </c>
      <c r="F7" s="23" t="s">
        <v>37</v>
      </c>
      <c r="G7" s="26" t="s">
        <v>42</v>
      </c>
      <c r="H7" s="26" t="s">
        <v>51</v>
      </c>
      <c r="I7" s="26" t="s">
        <v>52</v>
      </c>
      <c r="J7" s="26" t="s">
        <v>53</v>
      </c>
      <c r="K7" s="26" t="s">
        <v>46</v>
      </c>
      <c r="L7" s="26" t="s">
        <v>45</v>
      </c>
      <c r="M7" s="26" t="s">
        <v>56</v>
      </c>
      <c r="N7" s="26" t="s">
        <v>57</v>
      </c>
      <c r="O7" s="26" t="s">
        <v>44</v>
      </c>
      <c r="P7" s="27" t="s">
        <v>60</v>
      </c>
      <c r="R7" t="s">
        <v>11</v>
      </c>
      <c r="S7" s="77" t="s">
        <v>66</v>
      </c>
      <c r="T7" s="11" t="s">
        <v>67</v>
      </c>
      <c r="U7" s="11" t="s">
        <v>68</v>
      </c>
      <c r="V7" s="11" t="s">
        <v>69</v>
      </c>
      <c r="W7" s="11" t="s">
        <v>70</v>
      </c>
      <c r="X7" s="11" t="s">
        <v>71</v>
      </c>
      <c r="Y7" s="11" t="s">
        <v>72</v>
      </c>
      <c r="Z7" s="11" t="s">
        <v>73</v>
      </c>
      <c r="AA7" s="11" t="s">
        <v>74</v>
      </c>
      <c r="AB7" s="11" t="s">
        <v>75</v>
      </c>
      <c r="AC7" s="11" t="s">
        <v>76</v>
      </c>
      <c r="AD7" s="11" t="s">
        <v>77</v>
      </c>
      <c r="AE7" s="11" t="s">
        <v>78</v>
      </c>
      <c r="AF7" s="11" t="s">
        <v>79</v>
      </c>
      <c r="AG7" s="12" t="s">
        <v>80</v>
      </c>
      <c r="AH7" s="11"/>
      <c r="AI7" s="11" t="s">
        <v>11</v>
      </c>
      <c r="AJ7" s="11" t="s">
        <v>12</v>
      </c>
      <c r="AK7" t="s">
        <v>87</v>
      </c>
      <c r="AL7" s="11" t="s">
        <v>88</v>
      </c>
      <c r="AM7" s="11" t="s">
        <v>89</v>
      </c>
      <c r="AN7" s="11" t="s">
        <v>90</v>
      </c>
      <c r="AO7" t="s">
        <v>91</v>
      </c>
      <c r="AP7" s="11" t="s">
        <v>92</v>
      </c>
      <c r="AQ7" s="11"/>
      <c r="AR7" s="11" t="s">
        <v>11</v>
      </c>
      <c r="AS7" t="s">
        <v>12</v>
      </c>
      <c r="AT7" s="11" t="s">
        <v>105</v>
      </c>
      <c r="AU7" s="11" t="s">
        <v>106</v>
      </c>
      <c r="AV7" s="11" t="s">
        <v>107</v>
      </c>
      <c r="AW7" t="s">
        <v>108</v>
      </c>
      <c r="AX7" s="11" t="s">
        <v>109</v>
      </c>
      <c r="AY7" t="s">
        <v>110</v>
      </c>
      <c r="AZ7" s="11" t="s">
        <v>111</v>
      </c>
      <c r="BA7" s="11" t="s">
        <v>112</v>
      </c>
      <c r="BB7" s="11" t="s">
        <v>113</v>
      </c>
      <c r="BD7" t="s">
        <v>11</v>
      </c>
      <c r="BE7" s="11" t="s">
        <v>12</v>
      </c>
      <c r="BF7" t="s">
        <v>106</v>
      </c>
      <c r="BG7" s="11" t="s">
        <v>107</v>
      </c>
      <c r="BH7" t="s">
        <v>108</v>
      </c>
      <c r="BI7" t="s">
        <v>109</v>
      </c>
      <c r="BJ7" s="11" t="s">
        <v>110</v>
      </c>
      <c r="BK7" t="s">
        <v>111</v>
      </c>
      <c r="BL7" t="s">
        <v>112</v>
      </c>
      <c r="BM7" s="11" t="s">
        <v>113</v>
      </c>
      <c r="BN7" s="11"/>
      <c r="BO7" s="11" t="s">
        <v>11</v>
      </c>
      <c r="BP7" s="11" t="s">
        <v>12</v>
      </c>
      <c r="BQ7" t="s">
        <v>87</v>
      </c>
      <c r="BR7" s="11" t="s">
        <v>88</v>
      </c>
      <c r="BS7" s="11" t="s">
        <v>89</v>
      </c>
      <c r="BT7" s="11" t="s">
        <v>90</v>
      </c>
      <c r="BU7" t="s">
        <v>91</v>
      </c>
      <c r="BV7" s="11" t="s">
        <v>92</v>
      </c>
      <c r="BW7" s="11"/>
      <c r="BX7" s="11" t="s">
        <v>11</v>
      </c>
      <c r="BY7" s="11" t="s">
        <v>12</v>
      </c>
      <c r="BZ7" s="125" t="s">
        <v>73</v>
      </c>
      <c r="CA7" s="125" t="s">
        <v>77</v>
      </c>
      <c r="CB7" s="125"/>
      <c r="CC7" s="11" t="s">
        <v>11</v>
      </c>
      <c r="CD7" s="11" t="s">
        <v>12</v>
      </c>
      <c r="CE7" s="145" t="s">
        <v>87</v>
      </c>
      <c r="CF7" s="11" t="s">
        <v>88</v>
      </c>
      <c r="CG7" s="11" t="s">
        <v>89</v>
      </c>
      <c r="CH7" s="11" t="s">
        <v>90</v>
      </c>
      <c r="CI7" s="145" t="s">
        <v>91</v>
      </c>
      <c r="CJ7" s="11" t="s">
        <v>92</v>
      </c>
      <c r="CK7" s="11"/>
      <c r="CL7" s="145" t="s">
        <v>11</v>
      </c>
      <c r="CM7" s="11" t="s">
        <v>12</v>
      </c>
      <c r="CN7" s="145" t="s">
        <v>148</v>
      </c>
      <c r="CO7" s="145" t="s">
        <v>149</v>
      </c>
      <c r="CP7" s="145" t="s">
        <v>150</v>
      </c>
      <c r="CQ7" s="145" t="s">
        <v>107</v>
      </c>
      <c r="CR7" s="145" t="s">
        <v>108</v>
      </c>
      <c r="CS7" s="145" t="s">
        <v>109</v>
      </c>
      <c r="CT7" s="145" t="s">
        <v>110</v>
      </c>
      <c r="CU7" s="145" t="s">
        <v>111</v>
      </c>
      <c r="CV7" s="145" t="s">
        <v>112</v>
      </c>
      <c r="CW7" s="145" t="s">
        <v>113</v>
      </c>
      <c r="CY7" s="9"/>
      <c r="CZ7" s="16"/>
      <c r="DA7" s="127"/>
      <c r="DB7" s="16"/>
      <c r="DC7" s="16"/>
      <c r="DD7" s="132"/>
      <c r="DE7" s="127"/>
      <c r="DF7" s="16"/>
      <c r="DG7" s="16"/>
      <c r="DH7" s="132"/>
    </row>
    <row r="8" spans="1:116">
      <c r="A8">
        <f>1970</f>
        <v>1970</v>
      </c>
      <c r="B8" s="24">
        <f>[1]A20!B29</f>
        <v>339.32102256702797</v>
      </c>
      <c r="C8" s="25">
        <f>[1]A20!F29/[1]A20!$C29*[1]A20!$D29</f>
        <v>88.882511527147699</v>
      </c>
      <c r="D8" s="25">
        <f>[1]A20!G29/[1]A20!$C29*[1]A20!$D29</f>
        <v>28.83861958358062</v>
      </c>
      <c r="E8" s="25">
        <f>[1]A20!$E29</f>
        <v>19.719280379659033</v>
      </c>
      <c r="F8" s="25">
        <f>[1]A20!$H29</f>
        <v>121.70005046062471</v>
      </c>
      <c r="G8" s="25">
        <f>[1]A20!$M29</f>
        <v>26.335567727762644</v>
      </c>
      <c r="H8" s="25"/>
      <c r="I8" s="25"/>
      <c r="J8" s="25"/>
      <c r="K8" s="25">
        <f>[1]A20!$P29</f>
        <v>41.4451051170875</v>
      </c>
      <c r="L8" s="25">
        <f>[1]A20!$Q29</f>
        <v>44.642854916878136</v>
      </c>
      <c r="M8" s="25"/>
      <c r="N8" s="25"/>
      <c r="O8" s="25">
        <f>[1]A20!$R29</f>
        <v>7.1955936136057694</v>
      </c>
      <c r="P8" s="40">
        <f>[1]A0!$P125</f>
        <v>35172.802321980431</v>
      </c>
      <c r="R8">
        <v>1992</v>
      </c>
      <c r="S8">
        <v>0.72245997190475464</v>
      </c>
      <c r="T8">
        <v>0.93381601572036743</v>
      </c>
      <c r="U8">
        <v>0.94492876529693604</v>
      </c>
      <c r="V8">
        <v>0.89834564924240112</v>
      </c>
      <c r="W8">
        <v>0.58158797025680542</v>
      </c>
      <c r="X8">
        <v>0.63459551334381104</v>
      </c>
      <c r="Y8">
        <v>0.44400477409362793</v>
      </c>
      <c r="Z8">
        <v>0.2311570942401886</v>
      </c>
      <c r="AD8">
        <v>0.35971570014953613</v>
      </c>
      <c r="AE8">
        <v>0.76778709888458252</v>
      </c>
      <c r="AG8">
        <v>0.45879542827606201</v>
      </c>
      <c r="AH8" s="11"/>
      <c r="AI8">
        <v>1992</v>
      </c>
      <c r="AJ8">
        <v>0</v>
      </c>
      <c r="AK8">
        <v>6.0376636683940887E-2</v>
      </c>
      <c r="AL8">
        <v>6244.951171875</v>
      </c>
      <c r="AM8">
        <v>0</v>
      </c>
      <c r="AN8">
        <v>19085</v>
      </c>
      <c r="AO8">
        <v>43856212</v>
      </c>
      <c r="AP8">
        <v>51716.08984375</v>
      </c>
      <c r="AQ8" s="11"/>
      <c r="AR8">
        <v>1992</v>
      </c>
      <c r="AS8">
        <v>0</v>
      </c>
      <c r="AT8">
        <v>6.037663734973954E-2</v>
      </c>
      <c r="AU8">
        <v>0.73566496973647666</v>
      </c>
      <c r="AV8">
        <v>0.49555615651655771</v>
      </c>
      <c r="AW8">
        <v>4.5698913242126528E-2</v>
      </c>
      <c r="AX8">
        <v>0.71419184428927984</v>
      </c>
      <c r="AY8">
        <v>2.439412658983791E-2</v>
      </c>
      <c r="AZ8">
        <v>0.13153480381442803</v>
      </c>
      <c r="BA8">
        <v>0.45388353865400688</v>
      </c>
      <c r="BB8">
        <v>0.10437992714197854</v>
      </c>
      <c r="BD8">
        <v>1992</v>
      </c>
      <c r="BE8">
        <v>0</v>
      </c>
      <c r="BF8">
        <v>5.6713591867882619E-3</v>
      </c>
      <c r="BG8">
        <v>0</v>
      </c>
      <c r="BH8">
        <v>0</v>
      </c>
      <c r="BI8">
        <v>5.5624283792198338E-2</v>
      </c>
      <c r="BJ8">
        <v>0</v>
      </c>
      <c r="BK8">
        <v>0</v>
      </c>
      <c r="BL8">
        <v>5.2395022778852829E-2</v>
      </c>
      <c r="BM8">
        <v>0</v>
      </c>
      <c r="BN8" s="11"/>
      <c r="BO8">
        <v>1992</v>
      </c>
      <c r="BP8">
        <v>0</v>
      </c>
      <c r="BQ8">
        <v>5.4785575717687607E-2</v>
      </c>
      <c r="BR8">
        <v>7844.9873046875</v>
      </c>
      <c r="BS8">
        <v>0</v>
      </c>
      <c r="BT8">
        <v>19085</v>
      </c>
      <c r="BU8">
        <v>43856212</v>
      </c>
      <c r="BV8">
        <v>71583.328125</v>
      </c>
      <c r="BW8" s="11"/>
      <c r="BX8" s="145">
        <v>1992</v>
      </c>
      <c r="BY8" s="145">
        <v>0</v>
      </c>
      <c r="BZ8" s="13">
        <f>'TF6'!F6</f>
        <v>1</v>
      </c>
      <c r="CA8" s="13">
        <f>'TF6'!G6</f>
        <v>1</v>
      </c>
      <c r="CB8" s="145"/>
      <c r="CC8">
        <v>1992</v>
      </c>
      <c r="CD8">
        <v>0</v>
      </c>
      <c r="CE8">
        <v>5.7214081287384033E-2</v>
      </c>
      <c r="CF8">
        <v>8192.5869140625</v>
      </c>
      <c r="CG8">
        <v>0</v>
      </c>
      <c r="CH8">
        <v>19085</v>
      </c>
      <c r="CI8">
        <v>43856212</v>
      </c>
      <c r="CJ8">
        <v>71583.328125</v>
      </c>
      <c r="CL8">
        <v>1992</v>
      </c>
      <c r="CM8">
        <v>0</v>
      </c>
      <c r="CN8">
        <v>3.6441700600598783E-4</v>
      </c>
      <c r="CO8">
        <v>0</v>
      </c>
      <c r="CP8">
        <v>0</v>
      </c>
      <c r="CQ8">
        <v>0</v>
      </c>
      <c r="CR8">
        <v>0</v>
      </c>
      <c r="CS8">
        <v>8.4478076741713273E-2</v>
      </c>
      <c r="CT8">
        <v>0</v>
      </c>
      <c r="CU8">
        <v>0</v>
      </c>
      <c r="CV8">
        <v>0.23366004055060877</v>
      </c>
      <c r="CW8">
        <v>0</v>
      </c>
      <c r="CX8" s="11"/>
      <c r="CY8" s="14">
        <v>1990</v>
      </c>
      <c r="CZ8" s="15">
        <f>[2]TB1!F27</f>
        <v>0.50271689891815186</v>
      </c>
      <c r="DD8" s="13">
        <f>[2]TB1!G27</f>
        <v>0.17182576656341553</v>
      </c>
      <c r="DH8" s="13">
        <f>[2]TB1!H27</f>
        <v>6.5560989081859589E-2</v>
      </c>
    </row>
    <row r="9" spans="1:116">
      <c r="A9">
        <f>A8+1</f>
        <v>1971</v>
      </c>
      <c r="B9" s="24">
        <f>[1]A20!B30</f>
        <v>371.40391824464098</v>
      </c>
      <c r="C9" s="25">
        <f>[1]A20!F30/[1]A20!$C30*[1]A20!$D30</f>
        <v>100.94530252435706</v>
      </c>
      <c r="D9" s="25">
        <f>[1]A20!G30/[1]A20!$C30*[1]A20!$D30</f>
        <v>32.752485592851848</v>
      </c>
      <c r="E9" s="25">
        <f>[1]A20!$E30</f>
        <v>22.928332192506524</v>
      </c>
      <c r="F9" s="25">
        <f>[1]A20!$H30</f>
        <v>130.50398120608514</v>
      </c>
      <c r="G9" s="25">
        <f>[1]A20!$M30</f>
        <v>24.071699821787099</v>
      </c>
      <c r="H9" s="25"/>
      <c r="I9" s="25"/>
      <c r="J9" s="25"/>
      <c r="K9" s="25">
        <f>[1]A20!$P30</f>
        <v>46.226202534458267</v>
      </c>
      <c r="L9" s="25">
        <f>[1]A20!$Q30</f>
        <v>51.592709375926106</v>
      </c>
      <c r="M9" s="25"/>
      <c r="N9" s="25"/>
      <c r="O9" s="25">
        <f>[1]A20!$R30</f>
        <v>8.2398693816820305</v>
      </c>
      <c r="P9" s="40">
        <f>[1]A0!$P126</f>
        <v>35674.949009174852</v>
      </c>
      <c r="R9">
        <v>1998</v>
      </c>
      <c r="S9">
        <v>0.69430422782897949</v>
      </c>
      <c r="T9">
        <v>0.92227351665496826</v>
      </c>
      <c r="U9">
        <v>0.92035692930221558</v>
      </c>
      <c r="V9">
        <v>0.92841881513595581</v>
      </c>
      <c r="W9">
        <v>0.45280605554580688</v>
      </c>
      <c r="X9">
        <v>0.92517387866973877</v>
      </c>
      <c r="Y9">
        <v>0.37913998961448669</v>
      </c>
      <c r="Z9">
        <v>0.30838346481323242</v>
      </c>
      <c r="AA9">
        <v>4.8577424138784409E-2</v>
      </c>
      <c r="AB9">
        <v>0.57735192775726318</v>
      </c>
      <c r="AC9">
        <v>0.52778440713882446</v>
      </c>
      <c r="AD9">
        <v>0.47387689352035522</v>
      </c>
      <c r="AE9">
        <v>0.44838342070579529</v>
      </c>
      <c r="AF9">
        <v>0.25622877478599548</v>
      </c>
      <c r="AG9">
        <v>0.3159547746181488</v>
      </c>
      <c r="AH9" s="11"/>
      <c r="AI9">
        <v>1992</v>
      </c>
      <c r="AJ9">
        <v>50</v>
      </c>
      <c r="AK9">
        <v>0.46431070566177368</v>
      </c>
      <c r="AL9">
        <v>60039.01171875</v>
      </c>
      <c r="AM9">
        <v>24990</v>
      </c>
      <c r="AN9">
        <v>19085</v>
      </c>
      <c r="AO9">
        <v>43856212</v>
      </c>
      <c r="AP9">
        <v>51716.08984375</v>
      </c>
      <c r="AQ9" s="11"/>
      <c r="AR9">
        <v>1992</v>
      </c>
      <c r="AS9">
        <v>50</v>
      </c>
      <c r="AT9">
        <v>0.46431069779678458</v>
      </c>
      <c r="AU9">
        <v>0.78521092791695091</v>
      </c>
      <c r="AV9">
        <v>0.13400086187977356</v>
      </c>
      <c r="AW9">
        <v>8.2101458460255267E-2</v>
      </c>
      <c r="AX9">
        <v>0.26668825590287204</v>
      </c>
      <c r="AY9">
        <v>3.055736049430895E-2</v>
      </c>
      <c r="AZ9">
        <v>5.2204608833292046E-2</v>
      </c>
      <c r="BA9">
        <v>0.13624574801036166</v>
      </c>
      <c r="BB9">
        <v>4.7680710622798599E-2</v>
      </c>
      <c r="BD9">
        <v>1992</v>
      </c>
      <c r="BE9">
        <v>50</v>
      </c>
      <c r="BF9">
        <v>0.51127287841145452</v>
      </c>
      <c r="BG9">
        <v>0.35888419948419309</v>
      </c>
      <c r="BH9">
        <v>3.099089738880291E-2</v>
      </c>
      <c r="BI9">
        <v>0.36791628960958211</v>
      </c>
      <c r="BJ9">
        <v>4.2335770457332854E-2</v>
      </c>
      <c r="BK9">
        <v>0.19463719356298387</v>
      </c>
      <c r="BL9">
        <v>0.34142111250498947</v>
      </c>
      <c r="BM9">
        <v>0.20322318616152549</v>
      </c>
      <c r="BN9" s="11"/>
      <c r="BO9">
        <v>1992</v>
      </c>
      <c r="BP9">
        <v>50</v>
      </c>
      <c r="BQ9">
        <v>0.42137876152992249</v>
      </c>
      <c r="BR9">
        <v>75404.21875</v>
      </c>
      <c r="BS9">
        <v>29457.255859375</v>
      </c>
      <c r="BT9">
        <v>19085</v>
      </c>
      <c r="BU9">
        <v>43856212</v>
      </c>
      <c r="BV9">
        <v>71583.328125</v>
      </c>
      <c r="BW9" s="11"/>
      <c r="BX9" s="145">
        <v>1992</v>
      </c>
      <c r="BY9" s="145">
        <v>50</v>
      </c>
      <c r="BZ9" s="13">
        <f>'TF6'!F7</f>
        <v>1</v>
      </c>
      <c r="CA9" s="13">
        <f>'TF6'!G7</f>
        <v>0.21076848890919386</v>
      </c>
      <c r="CB9" s="145"/>
      <c r="CC9">
        <v>1992</v>
      </c>
      <c r="CD9">
        <v>50</v>
      </c>
      <c r="CE9">
        <v>0.42139282822608948</v>
      </c>
      <c r="CF9">
        <v>75395.640625</v>
      </c>
      <c r="CG9">
        <v>29854.90234375</v>
      </c>
      <c r="CH9">
        <v>19085</v>
      </c>
      <c r="CI9">
        <v>43856212</v>
      </c>
      <c r="CJ9">
        <v>71583.328125</v>
      </c>
      <c r="CL9">
        <v>1992</v>
      </c>
      <c r="CM9">
        <v>50</v>
      </c>
      <c r="CN9">
        <v>0.55863444760663161</v>
      </c>
      <c r="CO9">
        <v>0.63803771689035993</v>
      </c>
      <c r="CP9">
        <v>4.0852563949878777E-4</v>
      </c>
      <c r="CQ9">
        <v>0.46009450905476434</v>
      </c>
      <c r="CR9">
        <v>2.4683363142966744E-5</v>
      </c>
      <c r="CS9">
        <v>0.30412233233465691</v>
      </c>
      <c r="CT9">
        <v>2.1542727036261713E-2</v>
      </c>
      <c r="CU9">
        <v>9.3755974258488792E-2</v>
      </c>
      <c r="CV9">
        <v>0.453001679827996</v>
      </c>
      <c r="CW9">
        <v>0.41544437926598993</v>
      </c>
      <c r="CX9" s="11"/>
      <c r="CY9" s="14">
        <v>1991</v>
      </c>
      <c r="CZ9" s="15">
        <f>[2]TB1!F28</f>
        <v>0.5065423846244812</v>
      </c>
      <c r="DD9" s="13">
        <f>[2]TB1!G28</f>
        <v>0.18091574311256409</v>
      </c>
      <c r="DH9" s="13">
        <f>[2]TB1!H28</f>
        <v>7.300073653459549E-2</v>
      </c>
    </row>
    <row r="10" spans="1:116">
      <c r="A10">
        <f t="shared" ref="A10:A49" si="0">A9+1</f>
        <v>1972</v>
      </c>
      <c r="B10" s="24">
        <f>[1]A20!B31</f>
        <v>417.71030723050444</v>
      </c>
      <c r="C10" s="25">
        <f>[1]A20!F31/[1]A20!$C31*[1]A20!$D31</f>
        <v>115.06268149198806</v>
      </c>
      <c r="D10" s="25">
        <f>[1]A20!G31/[1]A20!$C31*[1]A20!$D31</f>
        <v>37.332978589389221</v>
      </c>
      <c r="E10" s="25">
        <f>[1]A20!$E31</f>
        <v>28.157333483749696</v>
      </c>
      <c r="F10" s="25">
        <f>[1]A20!$H31</f>
        <v>144.90279088415855</v>
      </c>
      <c r="G10" s="25">
        <f>[1]A20!$M31</f>
        <v>26.602353507928111</v>
      </c>
      <c r="H10" s="25"/>
      <c r="I10" s="25"/>
      <c r="J10" s="25"/>
      <c r="K10" s="25">
        <f>[1]A20!$P31</f>
        <v>52.202503838781375</v>
      </c>
      <c r="L10" s="25">
        <f>[1]A20!$Q31</f>
        <v>60.335360685874967</v>
      </c>
      <c r="M10" s="25"/>
      <c r="N10" s="25"/>
      <c r="O10" s="25">
        <f>[1]A20!$R31</f>
        <v>9.4289717161338338</v>
      </c>
      <c r="P10" s="40">
        <f>[1]A0!$P127</f>
        <v>36101.23506798366</v>
      </c>
      <c r="R10">
        <v>2004</v>
      </c>
      <c r="S10">
        <v>0.58940064907073975</v>
      </c>
      <c r="T10">
        <v>0.78119844198226929</v>
      </c>
      <c r="U10">
        <v>0.76454973220825195</v>
      </c>
      <c r="V10">
        <v>0.83611297607421875</v>
      </c>
      <c r="W10">
        <v>0.59771972894668579</v>
      </c>
      <c r="X10">
        <v>0.73341828584671021</v>
      </c>
      <c r="Y10">
        <v>0.3022075891494751</v>
      </c>
      <c r="Z10">
        <v>0.2265419065952301</v>
      </c>
      <c r="AA10">
        <v>0.23498129844665527</v>
      </c>
      <c r="AB10">
        <v>0.15304107964038849</v>
      </c>
      <c r="AC10">
        <v>0.25181558728218079</v>
      </c>
      <c r="AD10">
        <v>0.38294786214828491</v>
      </c>
      <c r="AE10">
        <v>0.41843989491462708</v>
      </c>
      <c r="AF10">
        <v>0.3170522153377533</v>
      </c>
      <c r="AG10">
        <v>0.24691210687160492</v>
      </c>
      <c r="AH10" s="11"/>
      <c r="AI10">
        <v>1992</v>
      </c>
      <c r="AJ10">
        <v>90</v>
      </c>
      <c r="AK10">
        <v>0.47531265020370483</v>
      </c>
      <c r="AL10">
        <v>245666.5625</v>
      </c>
      <c r="AM10">
        <v>123152</v>
      </c>
      <c r="AN10">
        <v>19085</v>
      </c>
      <c r="AO10">
        <v>43856212</v>
      </c>
      <c r="AP10">
        <v>51716.08984375</v>
      </c>
      <c r="AQ10" s="11"/>
      <c r="AR10">
        <v>1992</v>
      </c>
      <c r="AS10">
        <v>90</v>
      </c>
      <c r="AT10">
        <v>0.1409838699015746</v>
      </c>
      <c r="AU10">
        <v>0.70228275094447035</v>
      </c>
      <c r="AV10">
        <v>6.2373352625685982E-2</v>
      </c>
      <c r="AW10">
        <v>0.14600482998886791</v>
      </c>
      <c r="AX10">
        <v>0.21408607405044772</v>
      </c>
      <c r="AY10">
        <v>4.286491015901199E-2</v>
      </c>
      <c r="AZ10">
        <v>4.5975652631829199E-2</v>
      </c>
      <c r="BA10">
        <v>8.8873507771124544E-2</v>
      </c>
      <c r="BB10">
        <v>3.6371807701041828E-2</v>
      </c>
      <c r="BD10">
        <v>1992</v>
      </c>
      <c r="BE10">
        <v>90</v>
      </c>
      <c r="BF10">
        <v>0.15144385902781157</v>
      </c>
      <c r="BG10">
        <v>0.23611697552324709</v>
      </c>
      <c r="BH10">
        <v>0.14049526854959435</v>
      </c>
      <c r="BI10">
        <v>0.14907610035901428</v>
      </c>
      <c r="BJ10">
        <v>0.11320673725074909</v>
      </c>
      <c r="BK10">
        <v>0.17083661652744098</v>
      </c>
      <c r="BL10">
        <v>0.13591649368236783</v>
      </c>
      <c r="BM10">
        <v>0.17310366663149787</v>
      </c>
      <c r="BN10" s="11"/>
      <c r="BO10">
        <v>1992</v>
      </c>
      <c r="BP10">
        <v>90</v>
      </c>
      <c r="BQ10">
        <v>0.52383565902709961</v>
      </c>
      <c r="BR10">
        <v>374715.90625</v>
      </c>
      <c r="BS10">
        <v>163009.1875</v>
      </c>
      <c r="BT10">
        <v>19085</v>
      </c>
      <c r="BU10">
        <v>43856212</v>
      </c>
      <c r="BV10">
        <v>71583.328125</v>
      </c>
      <c r="BW10" s="11"/>
      <c r="BX10" s="145">
        <v>1992</v>
      </c>
      <c r="BY10" s="145">
        <v>90</v>
      </c>
      <c r="BZ10" s="13">
        <f>'TF6'!F8</f>
        <v>0.24603601460026867</v>
      </c>
      <c r="CA10" s="13">
        <f>'TF6'!G8</f>
        <v>0.43339823203784711</v>
      </c>
      <c r="CB10" s="145"/>
      <c r="CC10">
        <v>1992</v>
      </c>
      <c r="CD10">
        <v>90</v>
      </c>
      <c r="CE10">
        <v>0.5213930606842041</v>
      </c>
      <c r="CF10">
        <v>373222.0625</v>
      </c>
      <c r="CG10">
        <v>163791.28125</v>
      </c>
      <c r="CH10">
        <v>19085</v>
      </c>
      <c r="CI10">
        <v>43856212</v>
      </c>
      <c r="CJ10">
        <v>71583.328125</v>
      </c>
      <c r="CL10">
        <v>1992</v>
      </c>
      <c r="CM10">
        <v>90</v>
      </c>
      <c r="CN10">
        <v>0.13285585289260782</v>
      </c>
      <c r="CO10">
        <v>0.14822878672032155</v>
      </c>
      <c r="CP10">
        <v>0.11125999166629862</v>
      </c>
      <c r="CQ10">
        <v>0.18440706552844438</v>
      </c>
      <c r="CR10">
        <v>0.10740911381444522</v>
      </c>
      <c r="CS10">
        <v>0.12981413580898787</v>
      </c>
      <c r="CT10">
        <v>0.10903682562385815</v>
      </c>
      <c r="CU10">
        <v>0.1658437313507172</v>
      </c>
      <c r="CV10">
        <v>0.11119443056499438</v>
      </c>
      <c r="CW10">
        <v>0.18741134940613532</v>
      </c>
      <c r="CX10" s="11"/>
      <c r="CY10" s="14">
        <v>1992</v>
      </c>
      <c r="CZ10" s="15">
        <f>[2]TB1!F29</f>
        <v>0.51005303859710693</v>
      </c>
      <c r="DA10" s="10">
        <f>AK10</f>
        <v>0.47531265020370483</v>
      </c>
      <c r="DB10" s="13">
        <f>BQ10</f>
        <v>0.52383565902709961</v>
      </c>
      <c r="DC10" s="13">
        <f>CE10</f>
        <v>0.5213930606842041</v>
      </c>
      <c r="DD10" s="13">
        <f>[2]TB1!G29</f>
        <v>0.17498084902763367</v>
      </c>
      <c r="DE10" s="10">
        <f>AK12</f>
        <v>0.13978004455566406</v>
      </c>
      <c r="DF10" s="13">
        <f>BQ12</f>
        <v>0.1646467000246048</v>
      </c>
      <c r="DG10" s="13">
        <f>CE12</f>
        <v>0.15392714738845825</v>
      </c>
      <c r="DH10" s="13">
        <f>[2]TB1!H29</f>
        <v>6.8332821130752563E-2</v>
      </c>
      <c r="DI10" s="10">
        <f>AK14</f>
        <v>3.9402622729539871E-2</v>
      </c>
      <c r="DJ10" s="13">
        <f>BQ14</f>
        <v>5.0639379769563675E-2</v>
      </c>
      <c r="DK10" s="13">
        <f>CE14</f>
        <v>4.6455912292003632E-2</v>
      </c>
    </row>
    <row r="11" spans="1:116">
      <c r="A11">
        <f t="shared" si="0"/>
        <v>1973</v>
      </c>
      <c r="B11" s="24">
        <f>[1]A20!B32</f>
        <v>474.86344379280956</v>
      </c>
      <c r="C11" s="25">
        <f>[1]A20!F32/[1]A20!$C32*[1]A20!$D32</f>
        <v>134.35969399849714</v>
      </c>
      <c r="D11" s="25">
        <f>[1]A20!G32/[1]A20!$C32*[1]A20!$D32</f>
        <v>43.594043822731997</v>
      </c>
      <c r="E11" s="25">
        <f>[1]A20!$E32</f>
        <v>34.636416716339639</v>
      </c>
      <c r="F11" s="25">
        <f>[1]A20!$H32</f>
        <v>160.59741720874996</v>
      </c>
      <c r="G11" s="25">
        <f>[1]A20!$M32</f>
        <v>32.502130475015896</v>
      </c>
      <c r="H11" s="25"/>
      <c r="I11" s="25"/>
      <c r="J11" s="25"/>
      <c r="K11" s="25">
        <f>[1]A20!$P32</f>
        <v>57.851775310762029</v>
      </c>
      <c r="L11" s="25">
        <f>[1]A20!$Q32</f>
        <v>69.847143978154776</v>
      </c>
      <c r="M11" s="25"/>
      <c r="N11" s="25"/>
      <c r="O11" s="25">
        <f>[1]A20!$R32</f>
        <v>10.747655715237432</v>
      </c>
      <c r="P11" s="40">
        <f>[1]A0!$P128</f>
        <v>36515.054341009061</v>
      </c>
      <c r="R11">
        <v>2010</v>
      </c>
      <c r="S11">
        <v>0.71511250734329224</v>
      </c>
      <c r="T11">
        <v>0.81988263130187988</v>
      </c>
      <c r="U11">
        <v>0.81582605838775635</v>
      </c>
      <c r="V11">
        <v>0.8331868052482605</v>
      </c>
      <c r="W11">
        <v>0.45763477683067322</v>
      </c>
      <c r="X11">
        <v>1.1199157238006592</v>
      </c>
      <c r="Y11">
        <v>0.38737505674362183</v>
      </c>
      <c r="Z11">
        <v>0.31400835514068604</v>
      </c>
      <c r="AA11">
        <v>0.30243894457817078</v>
      </c>
      <c r="AB11">
        <v>0.38055005669593811</v>
      </c>
      <c r="AC11">
        <v>0.30253168940544128</v>
      </c>
      <c r="AD11">
        <v>0.37469738721847534</v>
      </c>
      <c r="AE11">
        <v>0.47328278422355652</v>
      </c>
      <c r="AF11">
        <v>0.35023438930511475</v>
      </c>
      <c r="AG11">
        <v>0.39537295699119568</v>
      </c>
      <c r="AH11" s="37"/>
      <c r="AI11">
        <v>1992</v>
      </c>
      <c r="AJ11">
        <v>95</v>
      </c>
      <c r="AK11">
        <v>0.33432880043983459</v>
      </c>
      <c r="AL11">
        <v>345634.9375</v>
      </c>
      <c r="AM11">
        <v>178114</v>
      </c>
      <c r="AN11">
        <v>19085</v>
      </c>
      <c r="AO11">
        <v>43856212</v>
      </c>
      <c r="AP11">
        <v>51716.08984375</v>
      </c>
      <c r="AQ11" s="37"/>
      <c r="AR11">
        <v>1992</v>
      </c>
      <c r="AS11">
        <v>95</v>
      </c>
      <c r="AT11">
        <v>0.19454875906957533</v>
      </c>
      <c r="AU11">
        <v>0.63519201750378629</v>
      </c>
      <c r="AV11">
        <v>3.1422919614614561E-2</v>
      </c>
      <c r="AW11">
        <v>0.16285491878971531</v>
      </c>
      <c r="AX11">
        <v>0.23337619794728925</v>
      </c>
      <c r="AY11">
        <v>8.4955907695898419E-2</v>
      </c>
      <c r="AZ11">
        <v>3.857436704684062E-2</v>
      </c>
      <c r="BA11">
        <v>7.4266635089197827E-2</v>
      </c>
      <c r="BB11">
        <v>3.5579526026117386E-2</v>
      </c>
      <c r="BD11">
        <v>1992</v>
      </c>
      <c r="BE11">
        <v>95</v>
      </c>
      <c r="BF11">
        <v>0.19609113948254975</v>
      </c>
      <c r="BG11">
        <v>0.27427429438176598</v>
      </c>
      <c r="BH11">
        <v>0.40574254823056949</v>
      </c>
      <c r="BI11">
        <v>0.23937227735640337</v>
      </c>
      <c r="BJ11">
        <v>0.33383372804344547</v>
      </c>
      <c r="BK11">
        <v>0.31721363947591308</v>
      </c>
      <c r="BL11">
        <v>0.23621984654368869</v>
      </c>
      <c r="BM11">
        <v>0.32546017206740502</v>
      </c>
      <c r="BN11" s="37"/>
      <c r="BO11">
        <v>1992</v>
      </c>
      <c r="BP11">
        <v>95</v>
      </c>
      <c r="BQ11">
        <v>0.37980544567108154</v>
      </c>
      <c r="BR11">
        <v>543553</v>
      </c>
      <c r="BS11">
        <v>264817.15625</v>
      </c>
      <c r="BT11">
        <v>19085</v>
      </c>
      <c r="BU11">
        <v>43856212</v>
      </c>
      <c r="BV11">
        <v>71583.328125</v>
      </c>
      <c r="BW11" s="37"/>
      <c r="BX11" s="145">
        <v>1992</v>
      </c>
      <c r="BY11" s="145">
        <v>95</v>
      </c>
      <c r="BZ11" s="13">
        <f>'TF6'!F9</f>
        <v>0.16414258137199697</v>
      </c>
      <c r="CA11" s="13">
        <f>'TF6'!G9</f>
        <v>0.51174957526451537</v>
      </c>
      <c r="CB11" s="145"/>
      <c r="CC11">
        <v>1992</v>
      </c>
      <c r="CD11">
        <v>95</v>
      </c>
      <c r="CE11">
        <v>0.37626683712005615</v>
      </c>
      <c r="CF11">
        <v>538227.6875</v>
      </c>
      <c r="CG11">
        <v>276624.59375</v>
      </c>
      <c r="CH11">
        <v>19085</v>
      </c>
      <c r="CI11">
        <v>43856212</v>
      </c>
      <c r="CJ11">
        <v>71583.328125</v>
      </c>
      <c r="CL11">
        <v>1992</v>
      </c>
      <c r="CM11">
        <v>95</v>
      </c>
      <c r="CN11">
        <v>0.16949465327443627</v>
      </c>
      <c r="CO11">
        <v>0.14958811914372167</v>
      </c>
      <c r="CP11">
        <v>0.3717564964109778</v>
      </c>
      <c r="CQ11">
        <v>0.2205165029611095</v>
      </c>
      <c r="CR11">
        <v>0.47476259677583199</v>
      </c>
      <c r="CS11">
        <v>0.20413737329142806</v>
      </c>
      <c r="CT11">
        <v>0.25587329662315617</v>
      </c>
      <c r="CU11">
        <v>0.35068492126357209</v>
      </c>
      <c r="CV11">
        <v>0.12326579346413997</v>
      </c>
      <c r="CW11">
        <v>0.22755476196523994</v>
      </c>
      <c r="CX11" s="37"/>
      <c r="CY11" s="14">
        <v>1993</v>
      </c>
      <c r="CZ11" s="15">
        <f>[2]TB1!F30</f>
        <v>0.51213240623474121</v>
      </c>
      <c r="DA11" s="10"/>
      <c r="DB11" s="6"/>
      <c r="DC11" s="13"/>
      <c r="DD11" s="13">
        <f>[2]TB1!G30</f>
        <v>0.18789564073085785</v>
      </c>
      <c r="DE11" s="13"/>
      <c r="DF11" s="6"/>
      <c r="DG11" s="13"/>
      <c r="DH11" s="13">
        <f>[2]TB1!H30</f>
        <v>7.8780032694339752E-2</v>
      </c>
    </row>
    <row r="12" spans="1:116">
      <c r="A12">
        <f t="shared" si="0"/>
        <v>1974</v>
      </c>
      <c r="B12" s="24">
        <f>[1]A20!B33</f>
        <v>547.36057394006002</v>
      </c>
      <c r="C12" s="25">
        <f>[1]A20!F33/[1]A20!$C33*[1]A20!$D33</f>
        <v>166.48493223629424</v>
      </c>
      <c r="D12" s="25">
        <f>[1]A20!G33/[1]A20!$C33*[1]A20!$D33</f>
        <v>54.017326295896147</v>
      </c>
      <c r="E12" s="25">
        <f>[1]A20!$E33</f>
        <v>40.50570387997994</v>
      </c>
      <c r="F12" s="25">
        <f>[1]A20!$H33</f>
        <v>180.18711592375718</v>
      </c>
      <c r="G12" s="25">
        <f>[1]A20!$M33</f>
        <v>30.062946199217329</v>
      </c>
      <c r="H12" s="25"/>
      <c r="I12" s="25"/>
      <c r="J12" s="25"/>
      <c r="K12" s="25">
        <f>[1]A20!$P33</f>
        <v>64.662597042855111</v>
      </c>
      <c r="L12" s="25">
        <f>[1]A20!$Q33</f>
        <v>80.194459136132238</v>
      </c>
      <c r="M12" s="25"/>
      <c r="N12" s="25"/>
      <c r="O12" s="25">
        <f>[1]A20!$R33</f>
        <v>12.256900985887794</v>
      </c>
      <c r="P12" s="40">
        <f>[1]A0!$P129</f>
        <v>36914.520383885014</v>
      </c>
      <c r="R12" s="11"/>
      <c r="S12" s="36"/>
      <c r="T12" s="36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>
        <v>1992</v>
      </c>
      <c r="AJ12">
        <v>99</v>
      </c>
      <c r="AK12">
        <v>0.13978004455566406</v>
      </c>
      <c r="AL12">
        <v>720439.4375</v>
      </c>
      <c r="AM12">
        <v>382387</v>
      </c>
      <c r="AN12">
        <v>19085</v>
      </c>
      <c r="AO12">
        <v>43856212</v>
      </c>
      <c r="AP12">
        <v>51716.08984375</v>
      </c>
      <c r="AQ12" s="37"/>
      <c r="AR12">
        <v>1992</v>
      </c>
      <c r="AS12">
        <v>99</v>
      </c>
      <c r="AT12">
        <v>4.3640172160309978E-2</v>
      </c>
      <c r="AU12">
        <v>0.63161211388726324</v>
      </c>
      <c r="AV12">
        <v>3.0090052442297031E-2</v>
      </c>
      <c r="AW12">
        <v>0.22944496060516992</v>
      </c>
      <c r="AX12">
        <v>0.16903266815952997</v>
      </c>
      <c r="AY12">
        <v>4.0025095607608467E-2</v>
      </c>
      <c r="AZ12">
        <v>2.1088077916854003E-2</v>
      </c>
      <c r="BA12">
        <v>8.2364705245758646E-2</v>
      </c>
      <c r="BB12">
        <v>2.5554927768748154E-2</v>
      </c>
      <c r="BD12">
        <v>1992</v>
      </c>
      <c r="BE12">
        <v>99</v>
      </c>
      <c r="BF12">
        <v>4.3873819797804324E-2</v>
      </c>
      <c r="BG12">
        <v>4.979479091467226E-2</v>
      </c>
      <c r="BH12">
        <v>0.1245385167331912</v>
      </c>
      <c r="BI12">
        <v>5.7893106765149374E-2</v>
      </c>
      <c r="BJ12">
        <v>0.13707558331125838</v>
      </c>
      <c r="BK12">
        <v>8.5778439175665078E-2</v>
      </c>
      <c r="BL12">
        <v>6.933604226009725E-2</v>
      </c>
      <c r="BM12">
        <v>8.8131500202121321E-2</v>
      </c>
      <c r="BN12" s="37"/>
      <c r="BO12">
        <v>1992</v>
      </c>
      <c r="BP12">
        <v>99</v>
      </c>
      <c r="BQ12">
        <v>0.1646467000246048</v>
      </c>
      <c r="BR12">
        <v>1178268.875</v>
      </c>
      <c r="BS12">
        <v>628981.875</v>
      </c>
      <c r="BT12">
        <v>19085</v>
      </c>
      <c r="BU12">
        <v>43856212</v>
      </c>
      <c r="BV12">
        <v>71583.328125</v>
      </c>
      <c r="BW12" s="37"/>
      <c r="BX12" s="145">
        <v>1992</v>
      </c>
      <c r="BY12" s="145">
        <v>99</v>
      </c>
      <c r="BZ12" s="13">
        <f>'TF6'!F10</f>
        <v>0.22072970628687397</v>
      </c>
      <c r="CA12" s="13">
        <f>'TF6'!G10</f>
        <v>0.49248555552122381</v>
      </c>
      <c r="CB12" s="145"/>
      <c r="CC12">
        <v>1992</v>
      </c>
      <c r="CD12">
        <v>99</v>
      </c>
      <c r="CE12">
        <v>0.15392714738845825</v>
      </c>
      <c r="CF12">
        <v>1100281.625</v>
      </c>
      <c r="CG12">
        <v>618842.875</v>
      </c>
      <c r="CH12">
        <v>19085</v>
      </c>
      <c r="CI12">
        <v>43856212</v>
      </c>
      <c r="CJ12">
        <v>71583.328125</v>
      </c>
      <c r="CL12">
        <v>1992</v>
      </c>
      <c r="CM12">
        <v>99</v>
      </c>
      <c r="CN12">
        <v>4.1076912925152274E-2</v>
      </c>
      <c r="CO12">
        <v>2.7983675238393606E-2</v>
      </c>
      <c r="CP12">
        <v>0.1374796998032039</v>
      </c>
      <c r="CQ12">
        <v>4.0694659900150337E-2</v>
      </c>
      <c r="CR12">
        <v>0.14496623524939958</v>
      </c>
      <c r="CS12">
        <v>5.7360483403627142E-2</v>
      </c>
      <c r="CT12">
        <v>9.5057058296203464E-2</v>
      </c>
      <c r="CU12">
        <v>9.8927118393914298E-2</v>
      </c>
      <c r="CV12">
        <v>2.8593659515428263E-2</v>
      </c>
      <c r="CW12">
        <v>5.1167939323843808E-2</v>
      </c>
      <c r="CX12" s="37"/>
      <c r="CY12" s="14">
        <v>1994</v>
      </c>
      <c r="CZ12" s="15">
        <f>[2]TB1!F31</f>
        <v>0.5119936466217041</v>
      </c>
      <c r="DA12" s="10"/>
      <c r="DB12" s="6"/>
      <c r="DC12" s="13"/>
      <c r="DD12" s="13">
        <f>[2]TB1!G31</f>
        <v>0.19323830306529999</v>
      </c>
      <c r="DE12" s="13"/>
      <c r="DF12" s="6"/>
      <c r="DG12" s="13"/>
      <c r="DH12" s="13">
        <f>[2]TB1!H31</f>
        <v>8.2003191113471985E-2</v>
      </c>
    </row>
    <row r="13" spans="1:116">
      <c r="A13">
        <f t="shared" si="0"/>
        <v>1975</v>
      </c>
      <c r="B13" s="24">
        <f>[1]A20!B34</f>
        <v>634.57665670158258</v>
      </c>
      <c r="C13" s="25">
        <f>[1]A20!F34/[1]A20!$C34*[1]A20!$D34</f>
        <v>201.90211534546717</v>
      </c>
      <c r="D13" s="25">
        <f>[1]A20!G34/[1]A20!$C34*[1]A20!$D34</f>
        <v>65.508705790674369</v>
      </c>
      <c r="E13" s="25">
        <f>[1]A20!$E34</f>
        <v>46.809470742746853</v>
      </c>
      <c r="F13" s="25">
        <f>[1]A20!$H34</f>
        <v>205.0134383808695</v>
      </c>
      <c r="G13" s="25">
        <f>[1]A20!$M34</f>
        <v>28.607058084600059</v>
      </c>
      <c r="H13" s="25"/>
      <c r="I13" s="25"/>
      <c r="J13" s="25"/>
      <c r="K13" s="25">
        <f>[1]A20!$P34</f>
        <v>72.815710171119179</v>
      </c>
      <c r="L13" s="25">
        <f>[1]A20!$Q34</f>
        <v>93.551902340066761</v>
      </c>
      <c r="M13" s="25"/>
      <c r="N13" s="25"/>
      <c r="O13" s="25">
        <f>[1]A20!$R34</f>
        <v>13.987197331532403</v>
      </c>
      <c r="P13" s="40">
        <f>[1]A0!$P130</f>
        <v>37281.95811993815</v>
      </c>
      <c r="R13" s="11"/>
      <c r="S13" s="36"/>
      <c r="T13" s="36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>
        <v>1992</v>
      </c>
      <c r="AJ13">
        <v>995</v>
      </c>
      <c r="AK13">
        <v>9.6139863133430481E-2</v>
      </c>
      <c r="AL13">
        <v>989195.5</v>
      </c>
      <c r="AM13">
        <v>545018</v>
      </c>
      <c r="AN13">
        <v>19085</v>
      </c>
      <c r="AO13">
        <v>43856212</v>
      </c>
      <c r="AP13">
        <v>51716.08984375</v>
      </c>
      <c r="AQ13" s="37"/>
      <c r="AR13">
        <v>1992</v>
      </c>
      <c r="AS13">
        <v>995</v>
      </c>
      <c r="AT13">
        <v>5.6737238586676786E-2</v>
      </c>
      <c r="AU13">
        <v>0.56204891495487574</v>
      </c>
      <c r="AV13">
        <v>1.3991569299379216E-2</v>
      </c>
      <c r="AW13">
        <v>0.1954729418727838</v>
      </c>
      <c r="AX13">
        <v>0.25646963477419954</v>
      </c>
      <c r="AY13">
        <v>7.29091583594981E-2</v>
      </c>
      <c r="AZ13">
        <v>1.6980843610385876E-2</v>
      </c>
      <c r="BA13">
        <v>0.10271993661823466</v>
      </c>
      <c r="BB13">
        <v>6.3859599938779488E-2</v>
      </c>
      <c r="BD13">
        <v>1992</v>
      </c>
      <c r="BE13">
        <v>995</v>
      </c>
      <c r="BF13">
        <v>5.292612036082351E-2</v>
      </c>
      <c r="BG13">
        <v>5.5469113376460558E-2</v>
      </c>
      <c r="BH13">
        <v>0.1676063413442743</v>
      </c>
      <c r="BI13">
        <v>7.6765677432399829E-2</v>
      </c>
      <c r="BJ13">
        <v>0.2238840018263725</v>
      </c>
      <c r="BK13">
        <v>0.12137716345514878</v>
      </c>
      <c r="BL13">
        <v>9.1791221181523719E-2</v>
      </c>
      <c r="BM13">
        <v>0.12816838410093181</v>
      </c>
      <c r="BN13" s="37"/>
      <c r="BO13">
        <v>1992</v>
      </c>
      <c r="BP13">
        <v>995</v>
      </c>
      <c r="BQ13">
        <v>0.11364930123090744</v>
      </c>
      <c r="BR13">
        <v>1621281.5</v>
      </c>
      <c r="BS13">
        <v>866333.875</v>
      </c>
      <c r="BT13">
        <v>19085</v>
      </c>
      <c r="BU13">
        <v>43856212</v>
      </c>
      <c r="BV13">
        <v>71583.328125</v>
      </c>
      <c r="BW13" s="37"/>
      <c r="BX13" s="145">
        <v>1992</v>
      </c>
      <c r="BY13" s="145">
        <v>995</v>
      </c>
      <c r="BZ13" s="13">
        <f>'TF6'!F11</f>
        <v>0.29752243070812212</v>
      </c>
      <c r="CA13" s="13">
        <f>'TF6'!G11</f>
        <v>0.46854969890119802</v>
      </c>
      <c r="CB13" s="145"/>
      <c r="CC13">
        <v>1992</v>
      </c>
      <c r="CD13">
        <v>995</v>
      </c>
      <c r="CE13">
        <v>0.10609292238950729</v>
      </c>
      <c r="CF13">
        <v>1490683</v>
      </c>
      <c r="CG13">
        <v>806649.3125</v>
      </c>
      <c r="CH13">
        <v>19085</v>
      </c>
      <c r="CI13">
        <v>43856212</v>
      </c>
      <c r="CJ13">
        <v>71583.328125</v>
      </c>
      <c r="CL13">
        <v>1992</v>
      </c>
      <c r="CM13">
        <v>995</v>
      </c>
      <c r="CN13">
        <v>5.7040520570664673E-2</v>
      </c>
      <c r="CO13">
        <v>2.6881073221746106E-2</v>
      </c>
      <c r="CP13">
        <v>0.21524141973789779</v>
      </c>
      <c r="CQ13">
        <v>5.4716960039316496E-2</v>
      </c>
      <c r="CR13">
        <v>0.17565919609917999</v>
      </c>
      <c r="CS13">
        <v>8.5311873851639422E-2</v>
      </c>
      <c r="CT13">
        <v>0.18035062147758796</v>
      </c>
      <c r="CU13">
        <v>0.12577478558567909</v>
      </c>
      <c r="CV13">
        <v>3.5608451076893061E-2</v>
      </c>
      <c r="CW13">
        <v>6.9977814352464571E-2</v>
      </c>
      <c r="CX13" s="37"/>
      <c r="CY13" s="14">
        <v>1995</v>
      </c>
      <c r="CZ13" s="15">
        <f>[2]TB1!F32</f>
        <v>0.51116663217544556</v>
      </c>
      <c r="DA13" s="10"/>
      <c r="DB13" s="6"/>
      <c r="DC13" s="13"/>
      <c r="DD13" s="13">
        <f>[2]TB1!G32</f>
        <v>0.1964225172996521</v>
      </c>
      <c r="DE13" s="13"/>
      <c r="DF13" s="6"/>
      <c r="DG13" s="13"/>
      <c r="DH13" s="13">
        <f>[2]TB1!H32</f>
        <v>8.2842394709587097E-2</v>
      </c>
    </row>
    <row r="14" spans="1:116">
      <c r="A14">
        <f t="shared" si="0"/>
        <v>1976</v>
      </c>
      <c r="B14" s="24">
        <f>[1]A20!B35</f>
        <v>723.99562776218568</v>
      </c>
      <c r="C14" s="25">
        <f>[1]A20!F35/[1]A20!$C35*[1]A20!$D35</f>
        <v>237.10635796470845</v>
      </c>
      <c r="D14" s="25">
        <f>[1]A20!G35/[1]A20!$C35*[1]A20!$D35</f>
        <v>76.930995093495056</v>
      </c>
      <c r="E14" s="25">
        <f>[1]A20!$E35</f>
        <v>55.964034227853347</v>
      </c>
      <c r="F14" s="25">
        <f>[1]A20!$H35</f>
        <v>228.80310752076736</v>
      </c>
      <c r="G14" s="25">
        <f>[1]A20!$M35</f>
        <v>30.41357893886337</v>
      </c>
      <c r="H14" s="25"/>
      <c r="I14" s="25"/>
      <c r="J14" s="25"/>
      <c r="K14" s="25">
        <f>[1]A20!$P35</f>
        <v>81.233581713929567</v>
      </c>
      <c r="L14" s="25">
        <f>[1]A20!$Q35</f>
        <v>109.54874090782764</v>
      </c>
      <c r="M14" s="25"/>
      <c r="N14" s="25"/>
      <c r="O14" s="25">
        <f>[1]A20!$R35</f>
        <v>15.923299850447513</v>
      </c>
      <c r="P14" s="40">
        <f>[1]A0!$P131</f>
        <v>37591.040685146763</v>
      </c>
      <c r="R14" s="11"/>
      <c r="S14" s="36"/>
      <c r="T14" s="36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>
        <v>1992</v>
      </c>
      <c r="AJ14">
        <v>999</v>
      </c>
      <c r="AK14">
        <v>3.9402622729539871E-2</v>
      </c>
      <c r="AL14">
        <v>2032726.125</v>
      </c>
      <c r="AM14">
        <v>1015723</v>
      </c>
      <c r="AN14">
        <v>19085</v>
      </c>
      <c r="AO14">
        <v>43856212</v>
      </c>
      <c r="AP14">
        <v>51716.08984375</v>
      </c>
      <c r="AQ14" s="37"/>
      <c r="AR14">
        <v>1992</v>
      </c>
      <c r="AS14">
        <v>999</v>
      </c>
      <c r="AT14">
        <v>3.9402624552576718E-2</v>
      </c>
      <c r="AU14">
        <v>0.57717350772759834</v>
      </c>
      <c r="AV14">
        <v>6.8147496655204644E-3</v>
      </c>
      <c r="AW14">
        <v>0.21982677680026513</v>
      </c>
      <c r="AX14">
        <v>0.20981434341620628</v>
      </c>
      <c r="AY14">
        <v>8.5547859016969374E-2</v>
      </c>
      <c r="AZ14">
        <v>6.6429238010417807E-2</v>
      </c>
      <c r="BA14">
        <v>3.1412113854520841E-2</v>
      </c>
      <c r="BB14">
        <v>2.6425096455272148E-2</v>
      </c>
      <c r="BD14">
        <v>1992</v>
      </c>
      <c r="BE14">
        <v>999</v>
      </c>
      <c r="BF14">
        <v>3.8720790757594506E-2</v>
      </c>
      <c r="BG14">
        <v>2.5460626613983264E-2</v>
      </c>
      <c r="BH14">
        <v>0.1306263710236471</v>
      </c>
      <c r="BI14">
        <v>5.3352264164875346E-2</v>
      </c>
      <c r="BJ14">
        <v>0.14966415928305263</v>
      </c>
      <c r="BK14">
        <v>0.11015694826785109</v>
      </c>
      <c r="BL14">
        <v>7.2920309287080418E-2</v>
      </c>
      <c r="BM14">
        <v>8.1913073998029481E-2</v>
      </c>
      <c r="BN14" s="37"/>
      <c r="BO14">
        <v>1992</v>
      </c>
      <c r="BP14">
        <v>999</v>
      </c>
      <c r="BQ14">
        <v>5.0639379769563675E-2</v>
      </c>
      <c r="BR14">
        <v>3319603</v>
      </c>
      <c r="BS14">
        <v>2200006.5</v>
      </c>
      <c r="BT14">
        <v>19085</v>
      </c>
      <c r="BU14">
        <v>43856212</v>
      </c>
      <c r="BV14">
        <v>71583.328125</v>
      </c>
      <c r="BW14" s="37"/>
      <c r="BX14" s="145">
        <v>1992</v>
      </c>
      <c r="BY14" s="145">
        <v>999</v>
      </c>
      <c r="BZ14" s="13">
        <f>'TF6'!F12</f>
        <v>0.35951462536731044</v>
      </c>
      <c r="CA14" s="13">
        <f>'TF6'!G12</f>
        <v>0.26917099222177288</v>
      </c>
      <c r="CB14" s="145"/>
      <c r="CC14">
        <v>1992</v>
      </c>
      <c r="CD14">
        <v>999</v>
      </c>
      <c r="CE14">
        <v>4.6455912292003632E-2</v>
      </c>
      <c r="CF14">
        <v>3033220.5</v>
      </c>
      <c r="CG14">
        <v>1768936</v>
      </c>
      <c r="CH14">
        <v>19085</v>
      </c>
      <c r="CI14">
        <v>43856212</v>
      </c>
      <c r="CJ14">
        <v>71583.328125</v>
      </c>
      <c r="CL14">
        <v>1992</v>
      </c>
      <c r="CM14">
        <v>999</v>
      </c>
      <c r="CN14">
        <v>4.0533168964751565E-2</v>
      </c>
      <c r="CO14">
        <v>9.2806271727863179E-3</v>
      </c>
      <c r="CP14">
        <v>0.16385383595916572</v>
      </c>
      <c r="CQ14">
        <v>3.9570331415750414E-2</v>
      </c>
      <c r="CR14">
        <v>9.7178186710437736E-2</v>
      </c>
      <c r="CS14">
        <v>0.13477576354711807</v>
      </c>
      <c r="CT14">
        <v>0.33813949559820344</v>
      </c>
      <c r="CU14">
        <v>0.1650135197188195</v>
      </c>
      <c r="CV14">
        <v>1.4675930663606489E-2</v>
      </c>
      <c r="CW14">
        <v>4.8443760074282215E-2</v>
      </c>
      <c r="CX14" s="37"/>
      <c r="CY14" s="14">
        <v>1996</v>
      </c>
      <c r="CZ14" s="15">
        <f>[2]TB1!F33</f>
        <v>0.5400693416595459</v>
      </c>
      <c r="DA14" s="10"/>
      <c r="DB14" s="6"/>
      <c r="DC14" s="13"/>
      <c r="DD14" s="13">
        <f>[2]TB1!G33</f>
        <v>0.23320880532264709</v>
      </c>
      <c r="DE14" s="13"/>
      <c r="DF14" s="6"/>
      <c r="DG14" s="13"/>
      <c r="DH14" s="13">
        <f>[2]TB1!H33</f>
        <v>0.10425201803445816</v>
      </c>
    </row>
    <row r="15" spans="1:116">
      <c r="A15">
        <f t="shared" si="0"/>
        <v>1977</v>
      </c>
      <c r="B15" s="24">
        <f>[1]A20!B36</f>
        <v>817.53072228819872</v>
      </c>
      <c r="C15" s="25">
        <f>[1]A20!F36/[1]A20!$C36*[1]A20!$D36</f>
        <v>276.7132890919961</v>
      </c>
      <c r="D15" s="25">
        <f>[1]A20!G36/[1]A20!$C36*[1]A20!$D36</f>
        <v>89.781770797600345</v>
      </c>
      <c r="E15" s="25">
        <f>[1]A20!$E36</f>
        <v>66.902251214637545</v>
      </c>
      <c r="F15" s="25">
        <f>[1]A20!$H36</f>
        <v>251.7466846149976</v>
      </c>
      <c r="G15" s="25">
        <f>[1]A20!$M36</f>
        <v>28.820486708732432</v>
      </c>
      <c r="H15" s="25"/>
      <c r="I15" s="25"/>
      <c r="J15" s="25"/>
      <c r="K15" s="25">
        <f>[1]A20!$P36</f>
        <v>91.531716072258376</v>
      </c>
      <c r="L15" s="25">
        <f>[1]A20!$Q36</f>
        <v>126.44751122465286</v>
      </c>
      <c r="M15" s="25"/>
      <c r="N15" s="25"/>
      <c r="O15" s="25">
        <f>[1]A20!$R36</f>
        <v>19.391514992598601</v>
      </c>
      <c r="P15" s="40">
        <f>[1]A0!$P132</f>
        <v>37951.744025887907</v>
      </c>
      <c r="R15" s="11"/>
      <c r="S15" s="36"/>
      <c r="T15" s="36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>
        <v>1998</v>
      </c>
      <c r="AJ15">
        <v>0</v>
      </c>
      <c r="AK15">
        <v>4.9668226391077042E-2</v>
      </c>
      <c r="AL15">
        <v>5878.0673828125</v>
      </c>
      <c r="AM15">
        <v>0</v>
      </c>
      <c r="AN15">
        <v>18948</v>
      </c>
      <c r="AO15">
        <v>45750200</v>
      </c>
      <c r="AP15">
        <v>59171.84375</v>
      </c>
      <c r="AQ15" s="37"/>
      <c r="AR15">
        <v>1998</v>
      </c>
      <c r="AS15">
        <v>0</v>
      </c>
      <c r="AT15">
        <v>4.9668226263603399E-2</v>
      </c>
      <c r="AU15">
        <v>0.97025878462023907</v>
      </c>
      <c r="AV15">
        <v>0.61623312594446977</v>
      </c>
      <c r="AW15">
        <v>4.8446589360423092E-2</v>
      </c>
      <c r="AX15">
        <v>0.59752677852922631</v>
      </c>
      <c r="AY15">
        <v>2.5442711025802398E-2</v>
      </c>
      <c r="AZ15">
        <v>0.17611518404734761</v>
      </c>
      <c r="BA15">
        <v>0.31051526587751149</v>
      </c>
      <c r="BB15">
        <v>8.545343177245715E-2</v>
      </c>
      <c r="BD15">
        <v>1998</v>
      </c>
      <c r="BE15">
        <v>0</v>
      </c>
      <c r="BF15">
        <v>2.5064561288535153E-2</v>
      </c>
      <c r="BG15">
        <v>0</v>
      </c>
      <c r="BH15">
        <v>0</v>
      </c>
      <c r="BI15">
        <v>3.6537773490536114E-2</v>
      </c>
      <c r="BJ15">
        <v>0</v>
      </c>
      <c r="BK15">
        <v>0</v>
      </c>
      <c r="BL15">
        <v>6.4145343744475683E-2</v>
      </c>
      <c r="BM15">
        <v>0</v>
      </c>
      <c r="BN15" s="37"/>
      <c r="BO15">
        <v>1998</v>
      </c>
      <c r="BP15">
        <v>0</v>
      </c>
      <c r="BQ15">
        <v>4.0159959346055984E-2</v>
      </c>
      <c r="BR15">
        <v>6847.94677734375</v>
      </c>
      <c r="BS15">
        <v>0</v>
      </c>
      <c r="BT15">
        <v>18948</v>
      </c>
      <c r="BU15">
        <v>45750200</v>
      </c>
      <c r="BV15">
        <v>85256.03125</v>
      </c>
      <c r="BW15" s="37"/>
      <c r="BX15">
        <v>1998</v>
      </c>
      <c r="BY15">
        <v>0</v>
      </c>
      <c r="BZ15" s="13">
        <f>'TF6'!F13</f>
        <v>1</v>
      </c>
      <c r="CA15" s="13">
        <f>'TF6'!G13</f>
        <v>1</v>
      </c>
      <c r="CC15">
        <v>1998</v>
      </c>
      <c r="CD15">
        <v>0</v>
      </c>
      <c r="CE15">
        <v>3.4784592688083649E-2</v>
      </c>
      <c r="CF15">
        <v>5931.6474609375</v>
      </c>
      <c r="CG15">
        <v>0</v>
      </c>
      <c r="CH15">
        <v>18948</v>
      </c>
      <c r="CI15">
        <v>45750200</v>
      </c>
      <c r="CJ15">
        <v>85257.015625</v>
      </c>
      <c r="CL15">
        <v>1998</v>
      </c>
      <c r="CM15">
        <v>0</v>
      </c>
      <c r="CN15">
        <v>3.1833193520738802E-2</v>
      </c>
      <c r="CO15">
        <v>1.23785213892017E-2</v>
      </c>
      <c r="CP15">
        <v>0</v>
      </c>
      <c r="CQ15">
        <v>2.4170182274682801E-4</v>
      </c>
      <c r="CR15">
        <v>0</v>
      </c>
      <c r="CS15">
        <v>6.0047845068662203E-2</v>
      </c>
      <c r="CT15">
        <v>0</v>
      </c>
      <c r="CU15">
        <v>0</v>
      </c>
      <c r="CV15">
        <v>0.228191169870196</v>
      </c>
      <c r="CW15">
        <v>0</v>
      </c>
      <c r="CX15" s="37"/>
      <c r="CY15" s="14">
        <v>1997</v>
      </c>
      <c r="CZ15" s="15">
        <f>[2]TB1!F34</f>
        <v>0.55238485336303711</v>
      </c>
      <c r="DA15" s="10"/>
      <c r="DB15" s="6"/>
      <c r="DC15" s="13"/>
      <c r="DD15" s="13">
        <f>[2]TB1!G34</f>
        <v>0.25308188796043396</v>
      </c>
      <c r="DE15" s="13"/>
      <c r="DF15" s="6"/>
      <c r="DG15" s="13"/>
      <c r="DH15" s="13">
        <f>[2]TB1!H34</f>
        <v>0.1152852401137352</v>
      </c>
    </row>
    <row r="16" spans="1:116">
      <c r="A16">
        <f t="shared" si="0"/>
        <v>1978</v>
      </c>
      <c r="B16" s="24">
        <f>[1]A20!B37</f>
        <v>959.32467542838936</v>
      </c>
      <c r="C16" s="25">
        <f>[1]A20!F37/[1]A20!$C37*[1]A20!$D37</f>
        <v>335.34577221123118</v>
      </c>
      <c r="D16" s="25">
        <f>[1]A20!G37/[1]A20!$C37*[1]A20!$D37</f>
        <v>108.80553426764898</v>
      </c>
      <c r="E16" s="25">
        <f>[1]A20!$E37</f>
        <v>72.620641593884955</v>
      </c>
      <c r="F16" s="25">
        <f>[1]A20!$H37</f>
        <v>281.35503676691184</v>
      </c>
      <c r="G16" s="25">
        <f>[1]A20!$M37</f>
        <v>31.138666834106502</v>
      </c>
      <c r="H16" s="25"/>
      <c r="I16" s="25"/>
      <c r="J16" s="25"/>
      <c r="K16" s="25">
        <f>[1]A20!$P37</f>
        <v>108.98842020808394</v>
      </c>
      <c r="L16" s="25">
        <f>[1]A20!$Q37</f>
        <v>143.36191464923141</v>
      </c>
      <c r="M16" s="25"/>
      <c r="N16" s="25"/>
      <c r="O16" s="25">
        <f>[1]A20!$R37</f>
        <v>22.949972085060452</v>
      </c>
      <c r="P16" s="40">
        <f>[1]A0!$P133</f>
        <v>38330.742957349496</v>
      </c>
      <c r="R16" s="11"/>
      <c r="S16" s="36"/>
      <c r="T16" s="36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>
        <v>1998</v>
      </c>
      <c r="AJ16">
        <v>50</v>
      </c>
      <c r="AK16">
        <v>0.45000049471855164</v>
      </c>
      <c r="AL16">
        <v>66569.09375</v>
      </c>
      <c r="AM16">
        <v>27826</v>
      </c>
      <c r="AN16">
        <v>18948</v>
      </c>
      <c r="AO16">
        <v>45750200</v>
      </c>
      <c r="AP16">
        <v>59171.84375</v>
      </c>
      <c r="AQ16" s="37"/>
      <c r="AR16">
        <v>1998</v>
      </c>
      <c r="AS16">
        <v>50</v>
      </c>
      <c r="AT16">
        <v>0.4500004975976713</v>
      </c>
      <c r="AU16">
        <v>0.79554826979698323</v>
      </c>
      <c r="AV16">
        <v>0.11507104071282852</v>
      </c>
      <c r="AW16">
        <v>7.3327424287780052E-2</v>
      </c>
      <c r="AX16">
        <v>0.24619534374437335</v>
      </c>
      <c r="AY16">
        <v>2.3104129734305714E-2</v>
      </c>
      <c r="AZ16">
        <v>7.8088323409478022E-2</v>
      </c>
      <c r="BA16">
        <v>9.3366225377522025E-2</v>
      </c>
      <c r="BB16">
        <v>5.1636361640107743E-2</v>
      </c>
      <c r="BD16">
        <v>1998</v>
      </c>
      <c r="BE16">
        <v>50</v>
      </c>
      <c r="BF16">
        <v>0.54212221267589933</v>
      </c>
      <c r="BG16">
        <v>0.36073537656311894</v>
      </c>
      <c r="BH16">
        <v>3.3238076075273883E-2</v>
      </c>
      <c r="BI16">
        <v>0.33079372552016406</v>
      </c>
      <c r="BJ16">
        <v>1.8271364437146862E-2</v>
      </c>
      <c r="BK16">
        <v>0.27989346163924012</v>
      </c>
      <c r="BL16">
        <v>0.45582010106674292</v>
      </c>
      <c r="BM16">
        <v>0.14591353794163742</v>
      </c>
      <c r="BN16" s="37"/>
      <c r="BO16">
        <v>1998</v>
      </c>
      <c r="BP16">
        <v>50</v>
      </c>
      <c r="BQ16">
        <v>0.39751735329627991</v>
      </c>
      <c r="BR16">
        <v>84725.484375</v>
      </c>
      <c r="BS16">
        <v>28559.7890625</v>
      </c>
      <c r="BT16">
        <v>18948</v>
      </c>
      <c r="BU16">
        <v>45750200</v>
      </c>
      <c r="BV16">
        <v>85256.03125</v>
      </c>
      <c r="BW16" s="37"/>
      <c r="BX16">
        <v>1998</v>
      </c>
      <c r="BY16">
        <v>50</v>
      </c>
      <c r="BZ16" s="13">
        <f>'TF6'!F14</f>
        <v>0.86812641493963838</v>
      </c>
      <c r="CA16" s="13">
        <f>'TF6'!G14</f>
        <v>1</v>
      </c>
      <c r="CC16">
        <v>1998</v>
      </c>
      <c r="CD16">
        <v>50</v>
      </c>
      <c r="CE16">
        <v>0.36330178380012512</v>
      </c>
      <c r="CF16">
        <v>77439.390625</v>
      </c>
      <c r="CG16">
        <v>25243.49609375</v>
      </c>
      <c r="CH16">
        <v>18948</v>
      </c>
      <c r="CI16">
        <v>45750200</v>
      </c>
      <c r="CJ16">
        <v>85257.015625</v>
      </c>
      <c r="CL16">
        <v>1998</v>
      </c>
      <c r="CM16">
        <v>50</v>
      </c>
      <c r="CN16">
        <v>0.55991964588159904</v>
      </c>
      <c r="CO16">
        <v>0.67279334109764799</v>
      </c>
      <c r="CP16">
        <v>4.4135828649730698E-3</v>
      </c>
      <c r="CQ16">
        <v>0.50740562415254198</v>
      </c>
      <c r="CR16">
        <v>0</v>
      </c>
      <c r="CS16">
        <v>0.24747185973687699</v>
      </c>
      <c r="CT16">
        <v>6.4905141578145602E-3</v>
      </c>
      <c r="CU16">
        <v>1.0773271381855E-2</v>
      </c>
      <c r="CV16">
        <v>0.48361360336149301</v>
      </c>
      <c r="CW16">
        <v>0.33967093567543399</v>
      </c>
      <c r="CX16" s="37"/>
      <c r="CY16" s="14">
        <v>1998</v>
      </c>
      <c r="CZ16" s="15">
        <f>[2]TB1!F35</f>
        <v>0.56328427791595459</v>
      </c>
      <c r="DA16" s="10">
        <f>AK17</f>
        <v>0.50033128261566162</v>
      </c>
      <c r="DB16" s="13">
        <f>BQ17</f>
        <v>0.56232267618179321</v>
      </c>
      <c r="DC16" s="13">
        <f>CE17</f>
        <v>0.60191363096237183</v>
      </c>
      <c r="DD16" s="13">
        <f>[2]TB1!G35</f>
        <v>0.26698580384254456</v>
      </c>
      <c r="DE16" s="10">
        <f>AK19</f>
        <v>0.15769539773464203</v>
      </c>
      <c r="DF16" s="13">
        <f>BQ19</f>
        <v>0.21076309680938721</v>
      </c>
      <c r="DG16" s="13">
        <f>CE19</f>
        <v>0.28086906671524048</v>
      </c>
      <c r="DH16" s="13">
        <f>[2]TB1!H35</f>
        <v>0.12071345001459122</v>
      </c>
      <c r="DI16" s="10">
        <f>AK21</f>
        <v>4.4568866491317749E-2</v>
      </c>
      <c r="DJ16" s="13">
        <f>BQ21</f>
        <v>6.2372636049985886E-2</v>
      </c>
      <c r="DK16" s="13">
        <f>CE21</f>
        <v>0.11586876958608627</v>
      </c>
    </row>
    <row r="17" spans="1:115">
      <c r="A17">
        <f t="shared" si="0"/>
        <v>1979</v>
      </c>
      <c r="B17" s="24">
        <f>[1]A20!B38</f>
        <v>1130.8120405</v>
      </c>
      <c r="C17" s="25">
        <f>[1]A20!F38/[1]A20!$C38*[1]A20!$D38</f>
        <v>409.05907500594287</v>
      </c>
      <c r="D17" s="25">
        <f>[1]A20!G38/[1]A20!$C38*[1]A20!$D38</f>
        <v>132.72238653725088</v>
      </c>
      <c r="E17" s="25">
        <f>[1]A20!$E38</f>
        <v>82.766499999999994</v>
      </c>
      <c r="F17" s="25">
        <f>[1]A20!$H38</f>
        <v>316.72057895680626</v>
      </c>
      <c r="G17" s="25">
        <f>[1]A20!$M38</f>
        <v>34.966999999999999</v>
      </c>
      <c r="H17" s="25"/>
      <c r="I17" s="25"/>
      <c r="J17" s="25"/>
      <c r="K17" s="25">
        <f>[1]A20!$P38</f>
        <v>131.584</v>
      </c>
      <c r="L17" s="25">
        <f>[1]A20!$Q38</f>
        <v>162.71299999999999</v>
      </c>
      <c r="M17" s="25"/>
      <c r="N17" s="25"/>
      <c r="O17" s="25">
        <f>[1]A20!$R38</f>
        <v>25.8125</v>
      </c>
      <c r="P17" s="40">
        <f>[1]A0!$P134</f>
        <v>38676.539651727275</v>
      </c>
      <c r="R17" s="11"/>
      <c r="S17" s="36"/>
      <c r="T17" s="36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>
        <v>1998</v>
      </c>
      <c r="AJ17">
        <v>90</v>
      </c>
      <c r="AK17">
        <v>0.50033128261566162</v>
      </c>
      <c r="AL17">
        <v>296005.6875</v>
      </c>
      <c r="AM17">
        <v>142714</v>
      </c>
      <c r="AN17">
        <v>18948</v>
      </c>
      <c r="AO17">
        <v>45750200</v>
      </c>
      <c r="AP17">
        <v>59171.84375</v>
      </c>
      <c r="AQ17" s="37"/>
      <c r="AR17">
        <v>1998</v>
      </c>
      <c r="AS17">
        <v>90</v>
      </c>
      <c r="AT17">
        <v>0.14545332863383176</v>
      </c>
      <c r="AU17">
        <v>0.63436600002933163</v>
      </c>
      <c r="AV17">
        <v>4.374307122284081E-2</v>
      </c>
      <c r="AW17">
        <v>0.14521206833414005</v>
      </c>
      <c r="AX17">
        <v>0.26416511665850234</v>
      </c>
      <c r="AY17">
        <v>5.0675271541392383E-2</v>
      </c>
      <c r="AZ17">
        <v>8.8805731512949265E-2</v>
      </c>
      <c r="BA17">
        <v>6.2751227556452627E-2</v>
      </c>
      <c r="BB17">
        <v>6.1932816925781793E-2</v>
      </c>
      <c r="BD17">
        <v>1998</v>
      </c>
      <c r="BE17">
        <v>90</v>
      </c>
      <c r="BF17">
        <v>0.14559180336912542</v>
      </c>
      <c r="BG17">
        <v>0.2283076042256808</v>
      </c>
      <c r="BH17">
        <v>0.12444866884043752</v>
      </c>
      <c r="BI17">
        <v>0.14054140415291627</v>
      </c>
      <c r="BJ17">
        <v>7.6136353179520319E-2</v>
      </c>
      <c r="BK17">
        <v>0.17379602898276927</v>
      </c>
      <c r="BL17">
        <v>0.16134424175155765</v>
      </c>
      <c r="BM17">
        <v>0.15954414160313971</v>
      </c>
      <c r="BN17" s="37"/>
      <c r="BO17">
        <v>1998</v>
      </c>
      <c r="BP17">
        <v>90</v>
      </c>
      <c r="BQ17">
        <v>0.56232267618179321</v>
      </c>
      <c r="BR17">
        <v>479379.09375</v>
      </c>
      <c r="BS17">
        <v>200213.765625</v>
      </c>
      <c r="BT17">
        <v>18948</v>
      </c>
      <c r="BU17">
        <v>45750200</v>
      </c>
      <c r="BV17">
        <v>85256.03125</v>
      </c>
      <c r="BW17" s="37"/>
      <c r="BX17">
        <v>1998</v>
      </c>
      <c r="BY17">
        <v>90</v>
      </c>
      <c r="BZ17" s="13">
        <f>'TF6'!F15</f>
        <v>0.62106575272774689</v>
      </c>
      <c r="CA17" s="13">
        <f>'TF6'!G15</f>
        <v>1</v>
      </c>
      <c r="CC17">
        <v>1998</v>
      </c>
      <c r="CD17">
        <v>90</v>
      </c>
      <c r="CE17">
        <v>0.60191363096237183</v>
      </c>
      <c r="CF17">
        <v>512891.71875</v>
      </c>
      <c r="CG17">
        <v>180250.5</v>
      </c>
      <c r="CH17">
        <v>18948</v>
      </c>
      <c r="CI17">
        <v>45750200</v>
      </c>
      <c r="CJ17">
        <v>85257.015625</v>
      </c>
      <c r="CL17">
        <v>1998</v>
      </c>
      <c r="CM17">
        <v>90</v>
      </c>
      <c r="CN17">
        <v>0.12286295643152501</v>
      </c>
      <c r="CO17">
        <v>0.13309957291958399</v>
      </c>
      <c r="CP17">
        <v>0.12241405490065101</v>
      </c>
      <c r="CQ17">
        <v>0.17387190190642501</v>
      </c>
      <c r="CR17">
        <v>6.4933412158382303E-2</v>
      </c>
      <c r="CS17">
        <v>9.7773244185846306E-2</v>
      </c>
      <c r="CT17">
        <v>3.7804681336234901E-2</v>
      </c>
      <c r="CU17">
        <v>6.2772531682721205E-2</v>
      </c>
      <c r="CV17">
        <v>0.110094062914252</v>
      </c>
      <c r="CW17">
        <v>0.18961596280499399</v>
      </c>
      <c r="CX17" s="37"/>
      <c r="CY17" s="14">
        <v>1999</v>
      </c>
      <c r="CZ17" s="15">
        <f>[2]TB1!F36</f>
        <v>0.56875842809677124</v>
      </c>
      <c r="DA17" s="10"/>
      <c r="DB17" s="13"/>
      <c r="DC17" s="13"/>
      <c r="DD17" s="13">
        <f>[2]TB1!G36</f>
        <v>0.27835509181022644</v>
      </c>
      <c r="DE17" s="10"/>
      <c r="DF17" s="13"/>
      <c r="DG17" s="13"/>
      <c r="DH17" s="13">
        <f>[2]TB1!H36</f>
        <v>0.12615177035331726</v>
      </c>
    </row>
    <row r="18" spans="1:115">
      <c r="A18">
        <f t="shared" si="0"/>
        <v>1980</v>
      </c>
      <c r="B18" s="24">
        <f>[1]A20!B39</f>
        <v>1290.2272189999999</v>
      </c>
      <c r="C18" s="25">
        <f>[1]A20!F39/[1]A20!$C39*[1]A20!$D39</f>
        <v>481.14854130683187</v>
      </c>
      <c r="D18" s="25">
        <f>[1]A20!G39/[1]A20!$C39*[1]A20!$D39</f>
        <v>156.11237247390741</v>
      </c>
      <c r="E18" s="25">
        <f>[1]A20!$E39</f>
        <v>101.386</v>
      </c>
      <c r="F18" s="25">
        <f>[1]A20!$H39</f>
        <v>347.61680521926064</v>
      </c>
      <c r="G18" s="25">
        <f>[1]A20!$M39</f>
        <v>38.28</v>
      </c>
      <c r="H18" s="25"/>
      <c r="I18" s="25"/>
      <c r="J18" s="25"/>
      <c r="K18" s="25">
        <f>[1]A20!$P39</f>
        <v>157.06650000000002</v>
      </c>
      <c r="L18" s="25">
        <f>[1]A20!$Q39</f>
        <v>181.7285</v>
      </c>
      <c r="M18" s="25"/>
      <c r="N18" s="25"/>
      <c r="O18" s="25">
        <f>[1]A20!$R39</f>
        <v>29.660499999999999</v>
      </c>
      <c r="P18" s="40">
        <f>[1]A0!$P135</f>
        <v>39055.460679992044</v>
      </c>
      <c r="R18" s="11"/>
      <c r="S18" s="36"/>
      <c r="T18" s="36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>
        <v>1998</v>
      </c>
      <c r="AJ18">
        <v>95</v>
      </c>
      <c r="AK18">
        <v>0.35487791895866394</v>
      </c>
      <c r="AL18">
        <v>419872.21875</v>
      </c>
      <c r="AM18">
        <v>213416</v>
      </c>
      <c r="AN18">
        <v>18948</v>
      </c>
      <c r="AO18">
        <v>45750200</v>
      </c>
      <c r="AP18">
        <v>59171.84375</v>
      </c>
      <c r="AQ18" s="37"/>
      <c r="AR18">
        <v>1998</v>
      </c>
      <c r="AS18">
        <v>95</v>
      </c>
      <c r="AT18">
        <v>0.19718252094081223</v>
      </c>
      <c r="AU18">
        <v>0.53370975296751699</v>
      </c>
      <c r="AV18">
        <v>3.8018657967309272E-2</v>
      </c>
      <c r="AW18">
        <v>0.22766890316696844</v>
      </c>
      <c r="AX18">
        <v>0.27664004905712331</v>
      </c>
      <c r="AY18">
        <v>8.6946648681581473E-2</v>
      </c>
      <c r="AZ18">
        <v>8.2245509251664642E-2</v>
      </c>
      <c r="BA18">
        <v>4.0631203524021539E-2</v>
      </c>
      <c r="BB18">
        <v>6.6816731133090793E-2</v>
      </c>
      <c r="BD18">
        <v>1998</v>
      </c>
      <c r="BE18">
        <v>95</v>
      </c>
      <c r="BF18">
        <v>0.18001122457823729</v>
      </c>
      <c r="BG18">
        <v>0.27422767436926204</v>
      </c>
      <c r="BH18">
        <v>0.41191092535905816</v>
      </c>
      <c r="BI18">
        <v>0.22663495533469546</v>
      </c>
      <c r="BJ18">
        <v>0.28116831296892641</v>
      </c>
      <c r="BK18">
        <v>0.29051955638280041</v>
      </c>
      <c r="BL18">
        <v>0.21048007538076213</v>
      </c>
      <c r="BM18">
        <v>0.31916239418400016</v>
      </c>
      <c r="BN18" s="37"/>
      <c r="BO18">
        <v>1998</v>
      </c>
      <c r="BP18">
        <v>95</v>
      </c>
      <c r="BQ18">
        <v>0.41815605759620667</v>
      </c>
      <c r="BR18">
        <v>712435.3125</v>
      </c>
      <c r="BS18">
        <v>304741.75</v>
      </c>
      <c r="BT18">
        <v>18948</v>
      </c>
      <c r="BU18">
        <v>45750200</v>
      </c>
      <c r="BV18">
        <v>85256.03125</v>
      </c>
      <c r="BW18" s="37"/>
      <c r="BX18">
        <v>1998</v>
      </c>
      <c r="BY18">
        <v>95</v>
      </c>
      <c r="BZ18" s="13">
        <f>'TF6'!F16</f>
        <v>0.55422252151536455</v>
      </c>
      <c r="CA18" s="13">
        <f>'TF6'!G16</f>
        <v>0.75891210088948979</v>
      </c>
      <c r="CC18">
        <v>1998</v>
      </c>
      <c r="CD18">
        <v>95</v>
      </c>
      <c r="CE18">
        <v>0.47128289937973022</v>
      </c>
      <c r="CF18">
        <v>803488.9375</v>
      </c>
      <c r="CG18">
        <v>276056.6875</v>
      </c>
      <c r="CH18">
        <v>18948</v>
      </c>
      <c r="CI18">
        <v>45750200</v>
      </c>
      <c r="CJ18">
        <v>85257.015625</v>
      </c>
      <c r="CL18">
        <v>1998</v>
      </c>
      <c r="CM18">
        <v>95</v>
      </c>
      <c r="CN18">
        <v>0.15872935409479499</v>
      </c>
      <c r="CO18">
        <v>0.13135300130208399</v>
      </c>
      <c r="CP18">
        <v>0.40330904348562502</v>
      </c>
      <c r="CQ18">
        <v>0.195837092081591</v>
      </c>
      <c r="CR18">
        <v>0.48530058054764702</v>
      </c>
      <c r="CS18">
        <v>0.172989665706199</v>
      </c>
      <c r="CT18">
        <v>0.15644918232628399</v>
      </c>
      <c r="CU18">
        <v>0.21409170612474401</v>
      </c>
      <c r="CV18">
        <v>0.121544600154564</v>
      </c>
      <c r="CW18">
        <v>0.263977436805859</v>
      </c>
      <c r="CX18" s="37"/>
      <c r="CY18" s="14">
        <v>2000</v>
      </c>
      <c r="CZ18" s="15">
        <f>[2]TB1!F37</f>
        <v>0.57056242227554321</v>
      </c>
      <c r="DD18" s="13">
        <f>[2]TB1!G37</f>
        <v>0.28112286329269409</v>
      </c>
      <c r="DH18" s="13">
        <f>[2]TB1!H37</f>
        <v>0.12695282697677612</v>
      </c>
    </row>
    <row r="19" spans="1:115">
      <c r="A19">
        <f t="shared" si="0"/>
        <v>1981</v>
      </c>
      <c r="B19" s="24">
        <f>[1]A20!B40</f>
        <v>1450.1511580000001</v>
      </c>
      <c r="C19" s="25">
        <f>[1]A20!F40/[1]A20!$C40*[1]A20!$D40</f>
        <v>559.2743646645273</v>
      </c>
      <c r="D19" s="25">
        <f>[1]A20!G40/[1]A20!$C40*[1]A20!$D40</f>
        <v>181.46090123120339</v>
      </c>
      <c r="E19" s="25">
        <f>[1]A20!$E40</f>
        <v>117.48599999999999</v>
      </c>
      <c r="F19" s="25">
        <f>[1]A20!$H40</f>
        <v>374.56339210426933</v>
      </c>
      <c r="G19" s="25">
        <f>[1]A20!$M40</f>
        <v>39.030500000000004</v>
      </c>
      <c r="H19" s="25"/>
      <c r="I19" s="25"/>
      <c r="J19" s="25"/>
      <c r="K19" s="25">
        <f>[1]A20!$P40</f>
        <v>173.9785</v>
      </c>
      <c r="L19" s="25">
        <f>[1]A20!$Q40</f>
        <v>205.09649999999999</v>
      </c>
      <c r="M19" s="25"/>
      <c r="N19" s="25"/>
      <c r="O19" s="25">
        <f>[1]A20!$R40</f>
        <v>34.233000000000004</v>
      </c>
      <c r="P19" s="40">
        <f>[1]A0!$P136</f>
        <v>39427.998575676451</v>
      </c>
      <c r="R19" s="11"/>
      <c r="S19" s="36"/>
      <c r="T19" s="36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>
        <v>1998</v>
      </c>
      <c r="AJ19">
        <v>99</v>
      </c>
      <c r="AK19">
        <v>0.15769539773464203</v>
      </c>
      <c r="AL19">
        <v>932585</v>
      </c>
      <c r="AM19">
        <v>457894</v>
      </c>
      <c r="AN19">
        <v>18948</v>
      </c>
      <c r="AO19">
        <v>45750200</v>
      </c>
      <c r="AP19">
        <v>59171.84375</v>
      </c>
      <c r="AQ19" s="37"/>
      <c r="AR19">
        <v>1998</v>
      </c>
      <c r="AS19">
        <v>99</v>
      </c>
      <c r="AT19">
        <v>4.6432198047633828E-2</v>
      </c>
      <c r="AU19">
        <v>0.41105150567465598</v>
      </c>
      <c r="AV19">
        <v>2.2267444706139856E-2</v>
      </c>
      <c r="AW19">
        <v>0.29687575479106304</v>
      </c>
      <c r="AX19">
        <v>0.3143402808823797</v>
      </c>
      <c r="AY19">
        <v>0.13658073133748863</v>
      </c>
      <c r="AZ19">
        <v>7.9675196690532371E-2</v>
      </c>
      <c r="BA19">
        <v>2.4770554771454744E-2</v>
      </c>
      <c r="BB19">
        <v>7.3313693004888672E-2</v>
      </c>
      <c r="BD19">
        <v>1998</v>
      </c>
      <c r="BE19">
        <v>99</v>
      </c>
      <c r="BF19">
        <v>3.7362975184065138E-2</v>
      </c>
      <c r="BG19">
        <v>5.1629497777307784E-2</v>
      </c>
      <c r="BH19">
        <v>0.13020473822591519</v>
      </c>
      <c r="BI19">
        <v>6.4121153990112534E-2</v>
      </c>
      <c r="BJ19">
        <v>0.11940257421757948</v>
      </c>
      <c r="BK19">
        <v>7.2219248759725935E-2</v>
      </c>
      <c r="BL19">
        <v>4.0708409521248552E-2</v>
      </c>
      <c r="BM19">
        <v>9.1901545800829848E-2</v>
      </c>
      <c r="BN19" s="37"/>
      <c r="BO19">
        <v>1998</v>
      </c>
      <c r="BP19">
        <v>99</v>
      </c>
      <c r="BQ19">
        <v>0.21076309680938721</v>
      </c>
      <c r="BR19">
        <v>1788958.125</v>
      </c>
      <c r="BS19">
        <v>718375.375</v>
      </c>
      <c r="BT19">
        <v>18948</v>
      </c>
      <c r="BU19">
        <v>45750200</v>
      </c>
      <c r="BV19">
        <v>85256.03125</v>
      </c>
      <c r="BW19" s="37"/>
      <c r="BX19">
        <v>1998</v>
      </c>
      <c r="BY19">
        <v>99</v>
      </c>
      <c r="BZ19" s="13">
        <f>'TF6'!F17</f>
        <v>0.4491666322175355</v>
      </c>
      <c r="CA19" s="13">
        <f>'TF6'!G17</f>
        <v>0.47728138188861852</v>
      </c>
      <c r="CC19">
        <v>1998</v>
      </c>
      <c r="CD19">
        <v>99</v>
      </c>
      <c r="CE19">
        <v>0.28086906671524048</v>
      </c>
      <c r="CF19">
        <v>2386218.25</v>
      </c>
      <c r="CG19">
        <v>709203.8125</v>
      </c>
      <c r="CH19">
        <v>18948</v>
      </c>
      <c r="CI19">
        <v>45750200</v>
      </c>
      <c r="CJ19">
        <v>85257.015625</v>
      </c>
      <c r="CL19">
        <v>1998</v>
      </c>
      <c r="CM19">
        <v>99</v>
      </c>
      <c r="CN19">
        <v>3.8488118200428502E-2</v>
      </c>
      <c r="CO19">
        <v>2.3188555179813899E-2</v>
      </c>
      <c r="CP19">
        <v>0.131397020587397</v>
      </c>
      <c r="CQ19">
        <v>3.8042308195069499E-2</v>
      </c>
      <c r="CR19">
        <v>0.15082553196990001</v>
      </c>
      <c r="CS19">
        <v>6.4938984837633607E-2</v>
      </c>
      <c r="CT19">
        <v>8.1977995814634802E-2</v>
      </c>
      <c r="CU19">
        <v>8.4624169891678494E-2</v>
      </c>
      <c r="CV19">
        <v>2.3263079031574301E-2</v>
      </c>
      <c r="CW19">
        <v>5.9525484668772902E-2</v>
      </c>
      <c r="CX19" s="37"/>
      <c r="CY19" s="14">
        <v>2001</v>
      </c>
      <c r="CZ19" s="15">
        <f>[2]TB1!F38</f>
        <v>0.56108248233795166</v>
      </c>
      <c r="DA19" s="10"/>
      <c r="DB19" s="13"/>
      <c r="DC19" s="13"/>
      <c r="DD19" s="13">
        <f>[2]TB1!G38</f>
        <v>0.27050095796585083</v>
      </c>
      <c r="DE19" s="13"/>
      <c r="DF19" s="13"/>
      <c r="DG19" s="13"/>
      <c r="DH19" s="13">
        <f>[2]TB1!H38</f>
        <v>0.12113182991743088</v>
      </c>
    </row>
    <row r="20" spans="1:115">
      <c r="A20">
        <f t="shared" si="0"/>
        <v>1982</v>
      </c>
      <c r="B20" s="24">
        <f>[1]A20!B41</f>
        <v>1614.2588479999999</v>
      </c>
      <c r="C20" s="25">
        <f>[1]A20!F41/[1]A20!$C41*[1]A20!$D41</f>
        <v>634.53396319550006</v>
      </c>
      <c r="D20" s="25">
        <f>[1]A20!G41/[1]A20!$C41*[1]A20!$D41</f>
        <v>205.87946113412445</v>
      </c>
      <c r="E20" s="25">
        <f>[1]A20!$E41</f>
        <v>137.33750000000001</v>
      </c>
      <c r="F20" s="25">
        <f>[1]A20!$H41</f>
        <v>401.81992367037549</v>
      </c>
      <c r="G20" s="25">
        <f>[1]A20!$M41</f>
        <v>41.509500000000003</v>
      </c>
      <c r="H20" s="25"/>
      <c r="I20" s="25"/>
      <c r="J20" s="25"/>
      <c r="K20" s="25">
        <f>[1]A20!$P41</f>
        <v>190.78050000000002</v>
      </c>
      <c r="L20" s="25">
        <f>[1]A20!$Q41</f>
        <v>237.53449999999998</v>
      </c>
      <c r="M20" s="25"/>
      <c r="N20" s="25"/>
      <c r="O20" s="25">
        <f>[1]A20!$R41</f>
        <v>39.538499999999999</v>
      </c>
      <c r="P20" s="40">
        <f>[1]A0!$P137</f>
        <v>39824.957304681273</v>
      </c>
      <c r="R20" s="11"/>
      <c r="S20" s="36"/>
      <c r="T20" s="36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>
        <v>1998</v>
      </c>
      <c r="AJ20">
        <v>995</v>
      </c>
      <c r="AK20">
        <v>0.111263208091259</v>
      </c>
      <c r="AL20">
        <v>1309742.125</v>
      </c>
      <c r="AM20">
        <v>680869</v>
      </c>
      <c r="AN20">
        <v>18948</v>
      </c>
      <c r="AO20">
        <v>45750200</v>
      </c>
      <c r="AP20">
        <v>59171.84375</v>
      </c>
      <c r="AQ20" s="37"/>
      <c r="AR20">
        <v>1998</v>
      </c>
      <c r="AS20">
        <v>995</v>
      </c>
      <c r="AT20">
        <v>6.6694341203369645E-2</v>
      </c>
      <c r="AU20">
        <v>0.35195546265693012</v>
      </c>
      <c r="AV20">
        <v>5.4679680590599793E-3</v>
      </c>
      <c r="AW20">
        <v>0.1724235090800649</v>
      </c>
      <c r="AX20">
        <v>0.4810889257792107</v>
      </c>
      <c r="AY20">
        <v>0.27948879462447573</v>
      </c>
      <c r="AZ20">
        <v>7.9409303922647112E-2</v>
      </c>
      <c r="BA20">
        <v>2.4761545231095944E-2</v>
      </c>
      <c r="BB20">
        <v>9.7429373827041768E-2</v>
      </c>
      <c r="BD20">
        <v>1998</v>
      </c>
      <c r="BE20">
        <v>995</v>
      </c>
      <c r="BF20">
        <v>4.161433488340583E-2</v>
      </c>
      <c r="BG20">
        <v>5.6001726661299031E-2</v>
      </c>
      <c r="BH20">
        <v>0.15896017843925694</v>
      </c>
      <c r="BI20">
        <v>0.1124428701486789</v>
      </c>
      <c r="BJ20">
        <v>0.26061975019124134</v>
      </c>
      <c r="BK20">
        <v>0.10067875071293669</v>
      </c>
      <c r="BL20">
        <v>4.4492206625437382E-2</v>
      </c>
      <c r="BM20">
        <v>0.14687169395565902</v>
      </c>
      <c r="BN20" s="37"/>
      <c r="BO20">
        <v>1998</v>
      </c>
      <c r="BP20">
        <v>995</v>
      </c>
      <c r="BQ20">
        <v>0.15619918704032898</v>
      </c>
      <c r="BR20">
        <v>2648775.5</v>
      </c>
      <c r="BS20">
        <v>1258321.625</v>
      </c>
      <c r="BT20">
        <v>18948</v>
      </c>
      <c r="BU20">
        <v>45750200</v>
      </c>
      <c r="BV20">
        <v>85256.03125</v>
      </c>
      <c r="BW20" s="37"/>
      <c r="BX20">
        <v>1998</v>
      </c>
      <c r="BY20">
        <v>995</v>
      </c>
      <c r="BZ20" s="13">
        <f>'TF6'!F18</f>
        <v>0.33688831874530711</v>
      </c>
      <c r="CA20" s="13">
        <f>'TF6'!G18</f>
        <v>0.2689335042642409</v>
      </c>
      <c r="CC20">
        <v>1998</v>
      </c>
      <c r="CD20">
        <v>995</v>
      </c>
      <c r="CE20">
        <v>0.22685039043426514</v>
      </c>
      <c r="CF20">
        <v>3861995</v>
      </c>
      <c r="CG20">
        <v>1275812.25</v>
      </c>
      <c r="CH20">
        <v>18948</v>
      </c>
      <c r="CI20">
        <v>45750200</v>
      </c>
      <c r="CJ20">
        <v>85257.015625</v>
      </c>
      <c r="CL20">
        <v>1998</v>
      </c>
      <c r="CM20">
        <v>995</v>
      </c>
      <c r="CN20">
        <v>5.1724826863796702E-2</v>
      </c>
      <c r="CO20">
        <v>2.0389105483632899E-2</v>
      </c>
      <c r="CP20">
        <v>0.19245261722249801</v>
      </c>
      <c r="CQ20">
        <v>4.93242996878911E-2</v>
      </c>
      <c r="CR20">
        <v>0.18986137905593101</v>
      </c>
      <c r="CS20">
        <v>0.145879987034152</v>
      </c>
      <c r="CT20">
        <v>0.23856815072019499</v>
      </c>
      <c r="CU20">
        <v>0.209367301519681</v>
      </c>
      <c r="CV20">
        <v>2.3159951457831798E-2</v>
      </c>
      <c r="CW20">
        <v>8.0797732984208503E-2</v>
      </c>
      <c r="CX20" s="37"/>
      <c r="CY20" s="14">
        <v>2002</v>
      </c>
      <c r="CZ20" s="15">
        <f>[2]TB1!F39</f>
        <v>0.54605686664581299</v>
      </c>
      <c r="DA20" s="10"/>
      <c r="DB20" s="13"/>
      <c r="DC20" s="13"/>
      <c r="DD20" s="13">
        <f>[2]TB1!G39</f>
        <v>0.25402337312698364</v>
      </c>
      <c r="DE20" s="13"/>
      <c r="DF20" s="13"/>
      <c r="DG20" s="13"/>
      <c r="DH20" s="13">
        <f>[2]TB1!H39</f>
        <v>0.1112697646021843</v>
      </c>
    </row>
    <row r="21" spans="1:115">
      <c r="A21">
        <f t="shared" si="0"/>
        <v>1983</v>
      </c>
      <c r="B21" s="24">
        <f>[1]A20!B42</f>
        <v>1787.9774105000001</v>
      </c>
      <c r="C21" s="25">
        <f>[1]A20!F42/[1]A20!$C42*[1]A20!$D42</f>
        <v>706.56720321827675</v>
      </c>
      <c r="D21" s="25">
        <f>[1]A20!G42/[1]A20!$C42*[1]A20!$D42</f>
        <v>229.2512040191701</v>
      </c>
      <c r="E21" s="25">
        <f>[1]A20!$E42</f>
        <v>159.9615</v>
      </c>
      <c r="F21" s="25">
        <f>[1]A20!$H42</f>
        <v>431.01450326255326</v>
      </c>
      <c r="G21" s="25">
        <f>[1]A20!$M42</f>
        <v>59.610500000000002</v>
      </c>
      <c r="H21" s="25"/>
      <c r="I21" s="25"/>
      <c r="J21" s="25"/>
      <c r="K21" s="25">
        <f>[1]A20!$P42</f>
        <v>206.51299999999998</v>
      </c>
      <c r="L21" s="25">
        <f>[1]A20!$Q42</f>
        <v>269.00849999999997</v>
      </c>
      <c r="M21" s="25"/>
      <c r="N21" s="25"/>
      <c r="O21" s="25">
        <f>[1]A20!$R42</f>
        <v>45.974000000000004</v>
      </c>
      <c r="P21" s="40">
        <f>[1]A0!$P138</f>
        <v>40201.528915100338</v>
      </c>
      <c r="R21" s="11"/>
      <c r="S21" s="36"/>
      <c r="T21" s="36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>
        <v>1998</v>
      </c>
      <c r="AJ21">
        <v>999</v>
      </c>
      <c r="AK21">
        <v>4.4568866491317749E-2</v>
      </c>
      <c r="AL21">
        <v>2577704.5</v>
      </c>
      <c r="AM21">
        <v>1809685</v>
      </c>
      <c r="AN21">
        <v>18948</v>
      </c>
      <c r="AO21">
        <v>45750200</v>
      </c>
      <c r="AP21">
        <v>59171.84375</v>
      </c>
      <c r="AQ21" s="37"/>
      <c r="AR21">
        <v>1998</v>
      </c>
      <c r="AS21">
        <v>999</v>
      </c>
      <c r="AT21">
        <v>4.4568867118312233E-2</v>
      </c>
      <c r="AU21">
        <v>0.26778070948584398</v>
      </c>
      <c r="AV21">
        <v>9.5095847699664825E-4</v>
      </c>
      <c r="AW21">
        <v>0.28240821550708872</v>
      </c>
      <c r="AX21">
        <v>0.45076202068708027</v>
      </c>
      <c r="AY21">
        <v>0.24842044161775703</v>
      </c>
      <c r="AZ21">
        <v>0.10474083719027683</v>
      </c>
      <c r="BA21">
        <v>4.7505183163341364E-3</v>
      </c>
      <c r="BB21">
        <v>9.2850187807167625E-2</v>
      </c>
      <c r="BD21">
        <v>1998</v>
      </c>
      <c r="BE21">
        <v>999</v>
      </c>
      <c r="BF21">
        <v>2.8232911214700382E-2</v>
      </c>
      <c r="BG21">
        <v>2.9098105536920396E-2</v>
      </c>
      <c r="BH21">
        <v>0.14123739916639169</v>
      </c>
      <c r="BI21">
        <v>8.8928080287245817E-2</v>
      </c>
      <c r="BJ21">
        <v>0.24440167279804048</v>
      </c>
      <c r="BK21">
        <v>8.2892924326192663E-2</v>
      </c>
      <c r="BL21">
        <v>2.3009641477745098E-2</v>
      </c>
      <c r="BM21">
        <v>0.13660664839991815</v>
      </c>
      <c r="BN21" s="37"/>
      <c r="BO21">
        <v>1998</v>
      </c>
      <c r="BP21">
        <v>999</v>
      </c>
      <c r="BQ21">
        <v>6.2372636049985886E-2</v>
      </c>
      <c r="BR21">
        <v>5181764.5</v>
      </c>
      <c r="BS21">
        <v>4147880</v>
      </c>
      <c r="BT21">
        <v>18948</v>
      </c>
      <c r="BU21">
        <v>45750200</v>
      </c>
      <c r="BV21">
        <v>85256.03125</v>
      </c>
      <c r="BW21" s="37"/>
      <c r="BX21">
        <v>1998</v>
      </c>
      <c r="BY21">
        <v>999</v>
      </c>
      <c r="BZ21" s="13">
        <f>'TF6'!F19</f>
        <v>0.15744295198623365</v>
      </c>
      <c r="CA21" s="13">
        <f>'TF6'!G19</f>
        <v>0.11080817260060936</v>
      </c>
      <c r="CC21">
        <v>1998</v>
      </c>
      <c r="CD21">
        <v>999</v>
      </c>
      <c r="CE21">
        <v>0.11586876958608627</v>
      </c>
      <c r="CF21">
        <v>9348538</v>
      </c>
      <c r="CG21">
        <v>6890623.5</v>
      </c>
      <c r="CH21">
        <v>18948</v>
      </c>
      <c r="CI21">
        <v>45750200</v>
      </c>
      <c r="CJ21">
        <v>85257.015625</v>
      </c>
      <c r="CL21">
        <v>1998</v>
      </c>
      <c r="CM21">
        <v>999</v>
      </c>
      <c r="CN21">
        <v>3.6441878227933898E-2</v>
      </c>
      <c r="CO21">
        <v>6.7979270376852599E-3</v>
      </c>
      <c r="CP21">
        <v>0.14601370361320201</v>
      </c>
      <c r="CQ21">
        <v>3.5277122628253402E-2</v>
      </c>
      <c r="CR21">
        <v>0.10907909829604</v>
      </c>
      <c r="CS21">
        <v>0.21089842567765901</v>
      </c>
      <c r="CT21">
        <v>0.47870949604489499</v>
      </c>
      <c r="CU21">
        <v>0.41837104213686999</v>
      </c>
      <c r="CV21">
        <v>1.0133552630253201E-2</v>
      </c>
      <c r="CW21">
        <v>6.6412440061310904E-2</v>
      </c>
      <c r="CX21" s="37"/>
      <c r="CY21" s="14">
        <v>2003</v>
      </c>
      <c r="CZ21" s="15">
        <f>[2]TB1!F40</f>
        <v>0.53840875625610352</v>
      </c>
      <c r="DA21" s="10"/>
      <c r="DB21" s="13"/>
      <c r="DC21" s="13"/>
      <c r="DD21" s="13">
        <f>[2]TB1!G40</f>
        <v>0.24618318676948547</v>
      </c>
      <c r="DE21" s="13"/>
      <c r="DF21" s="13"/>
      <c r="DG21" s="13"/>
      <c r="DH21" s="13">
        <f>[2]TB1!H40</f>
        <v>0.10669690370559692</v>
      </c>
    </row>
    <row r="22" spans="1:115">
      <c r="A22">
        <f t="shared" si="0"/>
        <v>1984</v>
      </c>
      <c r="B22" s="24">
        <f>[1]A20!B43</f>
        <v>1938.0864534999998</v>
      </c>
      <c r="C22" s="25">
        <f>[1]A20!F43/[1]A20!$C43*[1]A20!$D43</f>
        <v>766.81198135159218</v>
      </c>
      <c r="D22" s="25">
        <f>[1]A20!G43/[1]A20!$C43*[1]A20!$D43</f>
        <v>250.44248456381973</v>
      </c>
      <c r="E22" s="25">
        <f>[1]A20!$E43</f>
        <v>185.6215</v>
      </c>
      <c r="F22" s="25">
        <f>[1]A20!$H43</f>
        <v>447.19498758458792</v>
      </c>
      <c r="G22" s="25">
        <f>[1]A20!$M43</f>
        <v>88.961500000000001</v>
      </c>
      <c r="H22" s="25"/>
      <c r="I22" s="25"/>
      <c r="J22" s="25"/>
      <c r="K22" s="25">
        <f>[1]A20!$P43</f>
        <v>221.57499999999999</v>
      </c>
      <c r="L22" s="25">
        <f>[1]A20!$Q43</f>
        <v>294.46099999999996</v>
      </c>
      <c r="M22" s="25"/>
      <c r="N22" s="25"/>
      <c r="O22" s="25">
        <f>[1]A20!$R43</f>
        <v>54.261000000000003</v>
      </c>
      <c r="P22" s="40">
        <f>[1]A0!$P139</f>
        <v>40588.084517959345</v>
      </c>
      <c r="R22" s="11"/>
      <c r="S22" s="36"/>
      <c r="T22" s="36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>
        <v>2004</v>
      </c>
      <c r="AJ22">
        <v>0</v>
      </c>
      <c r="AK22">
        <v>4.5845881104469299E-2</v>
      </c>
      <c r="AL22">
        <v>7443.62060546875</v>
      </c>
      <c r="AM22">
        <v>0</v>
      </c>
      <c r="AN22">
        <v>17126</v>
      </c>
      <c r="AO22">
        <v>48070988</v>
      </c>
      <c r="AP22">
        <v>81173.2890625</v>
      </c>
      <c r="AQ22" s="37"/>
      <c r="AR22">
        <v>2004</v>
      </c>
      <c r="AS22">
        <v>0</v>
      </c>
      <c r="AT22">
        <v>4.5845880023800419E-2</v>
      </c>
      <c r="AU22">
        <v>1.3269290855100246</v>
      </c>
      <c r="AV22">
        <v>0.9155620361977832</v>
      </c>
      <c r="AW22">
        <v>4.9793485088736711E-2</v>
      </c>
      <c r="AX22">
        <v>0.53884134969739539</v>
      </c>
      <c r="AY22">
        <v>3.8795353201854031E-2</v>
      </c>
      <c r="AZ22">
        <v>0.14601866211435924</v>
      </c>
      <c r="BA22">
        <v>0.27459385755929161</v>
      </c>
      <c r="BB22">
        <v>7.9448795808124001E-2</v>
      </c>
      <c r="BD22">
        <v>2004</v>
      </c>
      <c r="BE22">
        <v>0</v>
      </c>
      <c r="BF22">
        <v>3.9210619293974881E-2</v>
      </c>
      <c r="BG22">
        <v>0</v>
      </c>
      <c r="BH22">
        <v>0</v>
      </c>
      <c r="BI22">
        <v>3.6736520690804339E-2</v>
      </c>
      <c r="BJ22">
        <v>0</v>
      </c>
      <c r="BK22">
        <v>0</v>
      </c>
      <c r="BL22">
        <v>6.3230090723065499E-2</v>
      </c>
      <c r="BM22">
        <v>0</v>
      </c>
      <c r="BN22" s="37"/>
      <c r="BO22">
        <v>2004</v>
      </c>
      <c r="BP22">
        <v>0</v>
      </c>
      <c r="BQ22">
        <v>4.6891532838344574E-2</v>
      </c>
      <c r="BR22">
        <v>12916.365234375</v>
      </c>
      <c r="BS22">
        <v>0</v>
      </c>
      <c r="BT22">
        <v>17126</v>
      </c>
      <c r="BU22">
        <v>48070988</v>
      </c>
      <c r="BV22">
        <v>137721.734375</v>
      </c>
      <c r="BW22" s="37"/>
      <c r="BX22">
        <v>2004</v>
      </c>
      <c r="BY22">
        <v>0</v>
      </c>
      <c r="BZ22" s="13">
        <f>'TF6'!F20</f>
        <v>1</v>
      </c>
      <c r="CA22" s="13">
        <f>'TF6'!G20</f>
        <v>1</v>
      </c>
      <c r="CB22" s="120"/>
      <c r="CC22">
        <v>2004</v>
      </c>
      <c r="CD22">
        <v>0</v>
      </c>
      <c r="CE22">
        <v>3.9322957396507263E-2</v>
      </c>
      <c r="CF22">
        <v>10832.1005859375</v>
      </c>
      <c r="CG22">
        <v>0</v>
      </c>
      <c r="CH22">
        <v>17126</v>
      </c>
      <c r="CI22">
        <v>48070988</v>
      </c>
      <c r="CJ22">
        <v>137721.75</v>
      </c>
      <c r="CL22">
        <v>2004</v>
      </c>
      <c r="CM22">
        <v>0</v>
      </c>
      <c r="CN22">
        <v>3.4841916066368599E-2</v>
      </c>
      <c r="CO22">
        <v>1.46066236776944E-2</v>
      </c>
      <c r="CP22">
        <v>0</v>
      </c>
      <c r="CQ22">
        <v>1.04573768036162E-3</v>
      </c>
      <c r="CR22">
        <v>0</v>
      </c>
      <c r="CS22">
        <v>6.0191010717532301E-2</v>
      </c>
      <c r="CT22">
        <v>0</v>
      </c>
      <c r="CU22">
        <v>0</v>
      </c>
      <c r="CV22">
        <v>0.23393505756208099</v>
      </c>
      <c r="CW22">
        <v>0</v>
      </c>
      <c r="CX22" s="37"/>
      <c r="CY22" s="14">
        <v>2004</v>
      </c>
      <c r="CZ22" s="15">
        <f>[2]TB1!F41</f>
        <v>0.52969914674758911</v>
      </c>
      <c r="DA22" s="10">
        <f>AK24</f>
        <v>0.49173349142074585</v>
      </c>
      <c r="DB22" s="13">
        <f>BQ24</f>
        <v>0.5323479175567627</v>
      </c>
      <c r="DC22" s="13">
        <f>CE24</f>
        <v>0.5794714093208313</v>
      </c>
      <c r="DD22" s="13">
        <f>[2]TB1!G41</f>
        <v>0.237641841173172</v>
      </c>
      <c r="DE22" s="10">
        <f>AK26</f>
        <v>0.13904184103012085</v>
      </c>
      <c r="DF22" s="13">
        <f>BQ26</f>
        <v>0.1644294410943985</v>
      </c>
      <c r="DG22" s="13">
        <f>CE26</f>
        <v>0.23448967933654785</v>
      </c>
      <c r="DH22" s="13">
        <f>[2]TB1!H41</f>
        <v>0.10090049356222153</v>
      </c>
      <c r="DI22" s="10">
        <f>AK28</f>
        <v>3.2175600528717041E-2</v>
      </c>
      <c r="DJ22" s="13">
        <f>BQ28</f>
        <v>4.7923341393470764E-2</v>
      </c>
      <c r="DK22" s="13">
        <f>CE28</f>
        <v>8.9386910200119019E-2</v>
      </c>
    </row>
    <row r="23" spans="1:115">
      <c r="A23">
        <f t="shared" si="0"/>
        <v>1985</v>
      </c>
      <c r="B23" s="24">
        <f>[1]A20!B44</f>
        <v>2061.4374054999998</v>
      </c>
      <c r="C23" s="25">
        <f>[1]A20!F44/[1]A20!$C44*[1]A20!$D44</f>
        <v>817.82555529479384</v>
      </c>
      <c r="D23" s="25">
        <f>[1]A20!G44/[1]A20!$C44*[1]A20!$D44</f>
        <v>268.81625965021993</v>
      </c>
      <c r="E23" s="25">
        <f>[1]A20!$E44</f>
        <v>212.97550000000001</v>
      </c>
      <c r="F23" s="25">
        <f>[1]A20!$H44</f>
        <v>444.59009055498632</v>
      </c>
      <c r="G23" s="25">
        <f>[1]A20!$M44</f>
        <v>132.9905</v>
      </c>
      <c r="H23" s="25"/>
      <c r="I23" s="25"/>
      <c r="J23" s="25"/>
      <c r="K23" s="25">
        <f>[1]A20!$P44</f>
        <v>231.7895</v>
      </c>
      <c r="L23" s="25">
        <f>[1]A20!$Q44</f>
        <v>313.971</v>
      </c>
      <c r="M23" s="25"/>
      <c r="N23" s="25"/>
      <c r="O23" s="25">
        <f>[1]A20!$R44</f>
        <v>64.430000000000007</v>
      </c>
      <c r="P23" s="40">
        <f>[1]A0!$P140</f>
        <v>40997.561476880335</v>
      </c>
      <c r="R23" s="11"/>
      <c r="S23" s="36"/>
      <c r="T23" s="36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>
        <v>2004</v>
      </c>
      <c r="AJ23">
        <v>50</v>
      </c>
      <c r="AK23">
        <v>0.46242058277130127</v>
      </c>
      <c r="AL23">
        <v>93835.546875</v>
      </c>
      <c r="AM23">
        <v>36972</v>
      </c>
      <c r="AN23">
        <v>17126</v>
      </c>
      <c r="AO23">
        <v>48070988</v>
      </c>
      <c r="AP23">
        <v>81173.2890625</v>
      </c>
      <c r="AQ23" s="37"/>
      <c r="AR23">
        <v>2004</v>
      </c>
      <c r="AS23">
        <v>50</v>
      </c>
      <c r="AT23">
        <v>0.4624205840248154</v>
      </c>
      <c r="AU23">
        <v>0.88728254574208654</v>
      </c>
      <c r="AV23">
        <v>0.13453593326555316</v>
      </c>
      <c r="AW23">
        <v>5.6088627516175299E-2</v>
      </c>
      <c r="AX23">
        <v>0.19116640517696232</v>
      </c>
      <c r="AY23">
        <v>2.568885117154681E-2</v>
      </c>
      <c r="AZ23">
        <v>5.2106177721986856E-2</v>
      </c>
      <c r="BA23">
        <v>7.0980995774371294E-2</v>
      </c>
      <c r="BB23">
        <v>4.2393301310380264E-2</v>
      </c>
      <c r="BD23">
        <v>2004</v>
      </c>
      <c r="BE23">
        <v>50</v>
      </c>
      <c r="BF23">
        <v>0.53786311014317634</v>
      </c>
      <c r="BG23">
        <v>0.36583439746995272</v>
      </c>
      <c r="BH23">
        <v>1.6540136387673723E-2</v>
      </c>
      <c r="BI23">
        <v>0.33847086043687963</v>
      </c>
      <c r="BJ23">
        <v>6.5594479478999879E-2</v>
      </c>
      <c r="BK23">
        <v>0.2521140085879669</v>
      </c>
      <c r="BL23">
        <v>0.43724934488277939</v>
      </c>
      <c r="BM23">
        <v>0.11259370839416087</v>
      </c>
      <c r="BN23" s="37"/>
      <c r="BO23">
        <v>2004</v>
      </c>
      <c r="BP23">
        <v>50</v>
      </c>
      <c r="BQ23">
        <v>0.42076057195663452</v>
      </c>
      <c r="BR23">
        <v>144869.390625</v>
      </c>
      <c r="BS23">
        <v>52963.0546875</v>
      </c>
      <c r="BT23">
        <v>17126</v>
      </c>
      <c r="BU23">
        <v>48070988</v>
      </c>
      <c r="BV23">
        <v>137721.734375</v>
      </c>
      <c r="BW23" s="37"/>
      <c r="BX23">
        <v>2004</v>
      </c>
      <c r="BY23">
        <v>50</v>
      </c>
      <c r="BZ23" s="13">
        <f>'TF6'!F21</f>
        <v>1</v>
      </c>
      <c r="CA23" s="13">
        <f>'TF6'!G21</f>
        <v>1</v>
      </c>
      <c r="CB23" s="120"/>
      <c r="CC23">
        <v>2004</v>
      </c>
      <c r="CD23">
        <v>50</v>
      </c>
      <c r="CE23">
        <v>0.38120558857917786</v>
      </c>
      <c r="CF23">
        <v>131255.515625</v>
      </c>
      <c r="CG23">
        <v>46886.37109375</v>
      </c>
      <c r="CH23">
        <v>17126</v>
      </c>
      <c r="CI23">
        <v>48070988</v>
      </c>
      <c r="CJ23">
        <v>137721.75</v>
      </c>
      <c r="CL23">
        <v>2004</v>
      </c>
      <c r="CM23">
        <v>50</v>
      </c>
      <c r="CN23">
        <v>0.56519636125115102</v>
      </c>
      <c r="CO23">
        <v>0.67842411769162303</v>
      </c>
      <c r="CP23">
        <v>4.6414776083468197E-3</v>
      </c>
      <c r="CQ23">
        <v>0.49889173510393298</v>
      </c>
      <c r="CR23">
        <v>0</v>
      </c>
      <c r="CS23">
        <v>0.24331874423694799</v>
      </c>
      <c r="CT23">
        <v>3.4607730383078399E-3</v>
      </c>
      <c r="CU23">
        <v>1.4164736425923399E-3</v>
      </c>
      <c r="CV23">
        <v>0.48728677657623098</v>
      </c>
      <c r="CW23">
        <v>0.28428598062103699</v>
      </c>
      <c r="CX23" s="37"/>
      <c r="CY23" s="14">
        <v>2005</v>
      </c>
      <c r="CZ23" s="15">
        <f>[2]TB1!F42</f>
        <v>0.52372837066650391</v>
      </c>
      <c r="DA23" s="10"/>
      <c r="DB23" s="13"/>
      <c r="DC23" s="13"/>
      <c r="DD23" s="13">
        <f>[2]TB1!G42</f>
        <v>0.22511062026023865</v>
      </c>
      <c r="DE23" s="10"/>
      <c r="DF23" s="13"/>
      <c r="DG23" s="13"/>
      <c r="DH23" s="13">
        <f>[2]TB1!H42</f>
        <v>8.9331872761249542E-2</v>
      </c>
    </row>
    <row r="24" spans="1:115">
      <c r="A24">
        <f t="shared" si="0"/>
        <v>1986</v>
      </c>
      <c r="B24" s="24">
        <f>[1]A20!B45</f>
        <v>2234.006813</v>
      </c>
      <c r="C24" s="25">
        <f>[1]A20!F45/[1]A20!$C45*[1]A20!$D45</f>
        <v>879.00431337148552</v>
      </c>
      <c r="D24" s="25">
        <f>[1]A20!G45/[1]A20!$C45*[1]A20!$D45</f>
        <v>287.30275301190949</v>
      </c>
      <c r="E24" s="25">
        <f>[1]A20!$E45</f>
        <v>232.33950000000002</v>
      </c>
      <c r="F24" s="25">
        <f>[1]A20!$H45</f>
        <v>441.83874661660525</v>
      </c>
      <c r="G24" s="25">
        <f>[1]A20!$M45</f>
        <v>212.93049999999999</v>
      </c>
      <c r="H24" s="25"/>
      <c r="I24" s="25"/>
      <c r="J24" s="25"/>
      <c r="K24" s="25">
        <f>[1]A20!$P45</f>
        <v>236.92849999999999</v>
      </c>
      <c r="L24" s="25">
        <f>[1]A20!$Q45</f>
        <v>331.45550000000003</v>
      </c>
      <c r="M24" s="25"/>
      <c r="N24" s="25"/>
      <c r="O24" s="25">
        <f>[1]A20!$R45</f>
        <v>76.885999999999996</v>
      </c>
      <c r="P24" s="40">
        <f>[1]A0!$P141</f>
        <v>41382.803317359823</v>
      </c>
      <c r="R24" s="11"/>
      <c r="S24" s="36"/>
      <c r="T24" s="36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>
        <v>2004</v>
      </c>
      <c r="AJ24">
        <v>90</v>
      </c>
      <c r="AK24">
        <v>0.49173349142074585</v>
      </c>
      <c r="AL24">
        <v>399052.8125</v>
      </c>
      <c r="AM24">
        <v>199176</v>
      </c>
      <c r="AN24">
        <v>17126</v>
      </c>
      <c r="AO24">
        <v>48070988</v>
      </c>
      <c r="AP24">
        <v>81173.2890625</v>
      </c>
      <c r="AQ24" s="37"/>
      <c r="AR24">
        <v>2004</v>
      </c>
      <c r="AS24">
        <v>90</v>
      </c>
      <c r="AT24">
        <v>0.14739679196571481</v>
      </c>
      <c r="AU24">
        <v>0.74062342991576491</v>
      </c>
      <c r="AV24">
        <v>5.743578121296903E-2</v>
      </c>
      <c r="AW24">
        <v>0.10653973291447333</v>
      </c>
      <c r="AX24">
        <v>0.21027329462740604</v>
      </c>
      <c r="AY24">
        <v>4.9188148911076333E-2</v>
      </c>
      <c r="AZ24">
        <v>4.7006483983811249E-2</v>
      </c>
      <c r="BA24">
        <v>5.0051459822389704E-2</v>
      </c>
      <c r="BB24">
        <v>6.4028827882877656E-2</v>
      </c>
      <c r="BD24">
        <v>2004</v>
      </c>
      <c r="BE24">
        <v>90</v>
      </c>
      <c r="BF24">
        <v>0.14531288690787345</v>
      </c>
      <c r="BG24">
        <v>0.21498221297192729</v>
      </c>
      <c r="BH24">
        <v>8.6855590163696317E-2</v>
      </c>
      <c r="BI24">
        <v>0.15290502323446337</v>
      </c>
      <c r="BJ24">
        <v>0.10528737865379835</v>
      </c>
      <c r="BK24">
        <v>0.18238425077579198</v>
      </c>
      <c r="BL24">
        <v>0.15278373644820373</v>
      </c>
      <c r="BM24">
        <v>0.15733913073711506</v>
      </c>
      <c r="BN24" s="37"/>
      <c r="BO24">
        <v>2004</v>
      </c>
      <c r="BP24">
        <v>90</v>
      </c>
      <c r="BQ24">
        <v>0.5323479175567627</v>
      </c>
      <c r="BR24">
        <v>733051.75</v>
      </c>
      <c r="BS24">
        <v>326176.78125</v>
      </c>
      <c r="BT24">
        <v>17126</v>
      </c>
      <c r="BU24">
        <v>48070988</v>
      </c>
      <c r="BV24">
        <v>137721.734375</v>
      </c>
      <c r="BW24" s="37"/>
      <c r="BX24">
        <v>2004</v>
      </c>
      <c r="BY24">
        <v>90</v>
      </c>
      <c r="BZ24" s="13">
        <f>'TF6'!F22</f>
        <v>1</v>
      </c>
      <c r="CA24" s="13">
        <f>'TF6'!G22</f>
        <v>1</v>
      </c>
      <c r="CB24" s="120"/>
      <c r="CC24">
        <v>2004</v>
      </c>
      <c r="CD24">
        <v>90</v>
      </c>
      <c r="CE24">
        <v>0.5794714093208313</v>
      </c>
      <c r="CF24">
        <v>797630.0625</v>
      </c>
      <c r="CG24">
        <v>294277.125</v>
      </c>
      <c r="CH24">
        <v>17126</v>
      </c>
      <c r="CI24">
        <v>48070988</v>
      </c>
      <c r="CJ24">
        <v>137721.75</v>
      </c>
      <c r="CL24">
        <v>2004</v>
      </c>
      <c r="CM24">
        <v>90</v>
      </c>
      <c r="CN24">
        <v>0.117947284493492</v>
      </c>
      <c r="CO24">
        <v>0.13464855854257901</v>
      </c>
      <c r="CP24">
        <v>0.11479417221864099</v>
      </c>
      <c r="CQ24">
        <v>0.175801621689579</v>
      </c>
      <c r="CR24">
        <v>3.2302246269954399E-2</v>
      </c>
      <c r="CS24">
        <v>0.100301323663749</v>
      </c>
      <c r="CT24">
        <v>2.3922970967090899E-2</v>
      </c>
      <c r="CU24">
        <v>1.78536741455693E-2</v>
      </c>
      <c r="CV24">
        <v>0.10890255827897199</v>
      </c>
      <c r="CW24">
        <v>0.214685423140731</v>
      </c>
      <c r="CX24" s="37"/>
      <c r="CY24" s="14">
        <v>2006</v>
      </c>
      <c r="CZ24" s="15">
        <f>[2]TB1!F43</f>
        <v>0.52814656496047974</v>
      </c>
      <c r="DD24" s="13">
        <f>[2]TB1!G43</f>
        <v>0.2213207334280014</v>
      </c>
      <c r="DH24" s="13">
        <f>[2]TB1!H43</f>
        <v>8.477359265089035E-2</v>
      </c>
    </row>
    <row r="25" spans="1:115">
      <c r="A25">
        <f t="shared" si="0"/>
        <v>1987</v>
      </c>
      <c r="B25" s="24">
        <f>[1]A20!B46</f>
        <v>2383.5427985000001</v>
      </c>
      <c r="C25" s="25">
        <f>[1]A20!F46/[1]A20!$C46*[1]A20!$D46</f>
        <v>954.07470630997079</v>
      </c>
      <c r="D25" s="25">
        <f>[1]A20!G46/[1]A20!$C46*[1]A20!$D46</f>
        <v>306.64588807947479</v>
      </c>
      <c r="E25" s="25">
        <f>[1]A20!$E46</f>
        <v>257.33949999999999</v>
      </c>
      <c r="F25" s="25">
        <f>[1]A20!$H46</f>
        <v>439.07570411055451</v>
      </c>
      <c r="G25" s="25">
        <f>[1]A20!$M46</f>
        <v>253.98949999999999</v>
      </c>
      <c r="H25" s="25"/>
      <c r="I25" s="25"/>
      <c r="J25" s="25"/>
      <c r="K25" s="25">
        <f>[1]A20!$P46</f>
        <v>246.85849999999999</v>
      </c>
      <c r="L25" s="25">
        <f>[1]A20!$Q46</f>
        <v>348.29450000000003</v>
      </c>
      <c r="M25" s="25"/>
      <c r="N25" s="25"/>
      <c r="O25" s="25">
        <f>[1]A20!$R46</f>
        <v>91.9435</v>
      </c>
      <c r="P25" s="40">
        <f>[1]A0!$P142</f>
        <v>41772.577383765565</v>
      </c>
      <c r="R25" s="11"/>
      <c r="S25" s="36"/>
      <c r="T25" s="36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>
        <v>2004</v>
      </c>
      <c r="AJ25">
        <v>95</v>
      </c>
      <c r="AK25">
        <v>0.34433671832084656</v>
      </c>
      <c r="AL25">
        <v>558613.1875</v>
      </c>
      <c r="AM25">
        <v>296847</v>
      </c>
      <c r="AN25">
        <v>17126</v>
      </c>
      <c r="AO25">
        <v>48070988</v>
      </c>
      <c r="AP25">
        <v>81173.2890625</v>
      </c>
      <c r="AQ25" s="37"/>
      <c r="AR25">
        <v>2004</v>
      </c>
      <c r="AS25">
        <v>95</v>
      </c>
      <c r="AT25">
        <v>0.20529487642556613</v>
      </c>
      <c r="AU25">
        <v>0.64435959981422675</v>
      </c>
      <c r="AV25">
        <v>3.9624705381884701E-2</v>
      </c>
      <c r="AW25">
        <v>0.16298459006071689</v>
      </c>
      <c r="AX25">
        <v>0.23228096556689648</v>
      </c>
      <c r="AY25">
        <v>7.2332771443960622E-2</v>
      </c>
      <c r="AZ25">
        <v>4.0306303330683378E-2</v>
      </c>
      <c r="BA25">
        <v>4.3101777595086037E-2</v>
      </c>
      <c r="BB25">
        <v>7.6541039150997386E-2</v>
      </c>
      <c r="BD25">
        <v>2004</v>
      </c>
      <c r="BE25">
        <v>95</v>
      </c>
      <c r="BF25">
        <v>0.18279762774417752</v>
      </c>
      <c r="BG25">
        <v>0.27092214996723935</v>
      </c>
      <c r="BH25">
        <v>0.35088208002704552</v>
      </c>
      <c r="BI25">
        <v>0.24277926417555021</v>
      </c>
      <c r="BJ25">
        <v>0.30843770585698621</v>
      </c>
      <c r="BK25">
        <v>0.30761920909778695</v>
      </c>
      <c r="BL25">
        <v>0.19779196187728018</v>
      </c>
      <c r="BM25">
        <v>0.35274958702860137</v>
      </c>
      <c r="BN25" s="37"/>
      <c r="BO25">
        <v>2004</v>
      </c>
      <c r="BP25">
        <v>95</v>
      </c>
      <c r="BQ25">
        <v>0.38487520813941956</v>
      </c>
      <c r="BR25">
        <v>1059368.25</v>
      </c>
      <c r="BS25">
        <v>523815.65625</v>
      </c>
      <c r="BT25">
        <v>17126</v>
      </c>
      <c r="BU25">
        <v>48070988</v>
      </c>
      <c r="BV25">
        <v>137721.734375</v>
      </c>
      <c r="BW25" s="37"/>
      <c r="BX25">
        <v>2004</v>
      </c>
      <c r="BY25">
        <v>95</v>
      </c>
      <c r="BZ25" s="13">
        <f>'TF6'!F23</f>
        <v>0.60532348095376021</v>
      </c>
      <c r="CA25" s="13">
        <f>'TF6'!G23</f>
        <v>1</v>
      </c>
      <c r="CB25" s="120"/>
      <c r="CC25">
        <v>2004</v>
      </c>
      <c r="CD25">
        <v>95</v>
      </c>
      <c r="CE25">
        <v>0.44598639011383057</v>
      </c>
      <c r="CF25">
        <v>1227893.75</v>
      </c>
      <c r="CG25">
        <v>477527.0625</v>
      </c>
      <c r="CH25">
        <v>17126</v>
      </c>
      <c r="CI25">
        <v>48070988</v>
      </c>
      <c r="CJ25">
        <v>137721.75</v>
      </c>
      <c r="CL25">
        <v>2004</v>
      </c>
      <c r="CM25">
        <v>95</v>
      </c>
      <c r="CN25">
        <v>0.152147631631427</v>
      </c>
      <c r="CO25">
        <v>0.12641912131504099</v>
      </c>
      <c r="CP25">
        <v>0.380010203806527</v>
      </c>
      <c r="CQ25">
        <v>0.19354801102564101</v>
      </c>
      <c r="CR25">
        <v>0.46705337140568298</v>
      </c>
      <c r="CS25">
        <v>0.16483530477309899</v>
      </c>
      <c r="CT25">
        <v>0.116792899850428</v>
      </c>
      <c r="CU25">
        <v>0.102965119810373</v>
      </c>
      <c r="CV25">
        <v>0.11883268352521301</v>
      </c>
      <c r="CW25">
        <v>0.29177744211969597</v>
      </c>
      <c r="CX25" s="37"/>
      <c r="CY25" s="14">
        <v>2007</v>
      </c>
      <c r="CZ25" s="15">
        <f>[2]TB1!F44</f>
        <v>0.53588831424713135</v>
      </c>
      <c r="DA25" s="10"/>
      <c r="DB25" s="13"/>
      <c r="DC25" s="13"/>
      <c r="DD25" s="13">
        <f>[2]TB1!G44</f>
        <v>0.223748579621315</v>
      </c>
      <c r="DE25" s="13"/>
      <c r="DF25" s="13"/>
      <c r="DG25" s="13"/>
      <c r="DH25" s="13">
        <f>[2]TB1!H44</f>
        <v>8.238694816827774E-2</v>
      </c>
    </row>
    <row r="26" spans="1:115">
      <c r="A26">
        <f t="shared" si="0"/>
        <v>1988</v>
      </c>
      <c r="B26" s="24">
        <f>[1]A20!B47</f>
        <v>2552.4211720000003</v>
      </c>
      <c r="C26" s="25">
        <f>[1]A20!F47/[1]A20!$C47*[1]A20!$D47</f>
        <v>1046.6103745293196</v>
      </c>
      <c r="D26" s="25">
        <f>[1]A20!G47/[1]A20!$C47*[1]A20!$D47</f>
        <v>330.02911160788216</v>
      </c>
      <c r="E26" s="25">
        <f>[1]A20!$E47</f>
        <v>296.20050000000003</v>
      </c>
      <c r="F26" s="25">
        <f>[1]A20!$H47</f>
        <v>435.51518586279849</v>
      </c>
      <c r="G26" s="25">
        <f>[1]A20!$M47</f>
        <v>300.00099999999998</v>
      </c>
      <c r="H26" s="25"/>
      <c r="I26" s="25"/>
      <c r="J26" s="25"/>
      <c r="K26" s="25">
        <f>[1]A20!$P47</f>
        <v>259.47399999999999</v>
      </c>
      <c r="L26" s="25">
        <f>[1]A20!$Q47</f>
        <v>365.96050000000002</v>
      </c>
      <c r="M26" s="25"/>
      <c r="N26" s="25"/>
      <c r="O26" s="25">
        <f>[1]A20!$R47</f>
        <v>111.03149999999999</v>
      </c>
      <c r="P26" s="40">
        <f>[1]A0!$P143</f>
        <v>42163.811574155035</v>
      </c>
      <c r="R26" s="11"/>
      <c r="S26" s="36"/>
      <c r="T26" s="36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>
        <v>2004</v>
      </c>
      <c r="AJ26">
        <v>99</v>
      </c>
      <c r="AK26">
        <v>0.13904184103012085</v>
      </c>
      <c r="AL26">
        <v>1124839</v>
      </c>
      <c r="AM26">
        <v>661658</v>
      </c>
      <c r="AN26">
        <v>17126</v>
      </c>
      <c r="AO26">
        <v>48070988</v>
      </c>
      <c r="AP26">
        <v>81173.2890625</v>
      </c>
      <c r="AQ26" s="37"/>
      <c r="AR26">
        <v>2004</v>
      </c>
      <c r="AS26">
        <v>99</v>
      </c>
      <c r="AT26">
        <v>4.6740311465503039E-2</v>
      </c>
      <c r="AU26">
        <v>0.52339344915778507</v>
      </c>
      <c r="AV26">
        <v>6.932060625688112E-2</v>
      </c>
      <c r="AW26">
        <v>0.34725445522104764</v>
      </c>
      <c r="AX26">
        <v>0.19867305370957114</v>
      </c>
      <c r="AY26">
        <v>4.2771753064078051E-2</v>
      </c>
      <c r="AZ26">
        <v>3.7379452165398223E-2</v>
      </c>
      <c r="BA26">
        <v>4.6108114004810692E-2</v>
      </c>
      <c r="BB26">
        <v>7.2414084494374628E-2</v>
      </c>
      <c r="BD26">
        <v>2004</v>
      </c>
      <c r="BE26">
        <v>99</v>
      </c>
      <c r="BF26">
        <v>3.5672755433905336E-2</v>
      </c>
      <c r="BG26">
        <v>5.4950334030982297E-2</v>
      </c>
      <c r="BH26">
        <v>0.14078967708530513</v>
      </c>
      <c r="BI26">
        <v>6.8242907913610221E-2</v>
      </c>
      <c r="BJ26">
        <v>0.11442097780970002</v>
      </c>
      <c r="BK26">
        <v>7.3932959679509871E-2</v>
      </c>
      <c r="BL26">
        <v>4.1159284258487729E-2</v>
      </c>
      <c r="BM26">
        <v>0.10236995474665066</v>
      </c>
      <c r="BN26" s="37"/>
      <c r="BO26">
        <v>2004</v>
      </c>
      <c r="BP26">
        <v>99</v>
      </c>
      <c r="BQ26">
        <v>0.1644294410943985</v>
      </c>
      <c r="BR26">
        <v>2255232.25</v>
      </c>
      <c r="BS26">
        <v>1264624.25</v>
      </c>
      <c r="BT26">
        <v>17126</v>
      </c>
      <c r="BU26">
        <v>48070988</v>
      </c>
      <c r="BV26">
        <v>137721.734375</v>
      </c>
      <c r="BW26" s="37"/>
      <c r="BX26">
        <v>2004</v>
      </c>
      <c r="BY26">
        <v>99</v>
      </c>
      <c r="BZ26" s="13">
        <f>'TF6'!F24</f>
        <v>0.32617292655506425</v>
      </c>
      <c r="CA26" s="13">
        <f>'TF6'!G24</f>
        <v>0.53790511060838586</v>
      </c>
      <c r="CB26" s="120"/>
      <c r="CC26">
        <v>2004</v>
      </c>
      <c r="CD26">
        <v>99</v>
      </c>
      <c r="CE26">
        <v>0.23448967933654785</v>
      </c>
      <c r="CF26">
        <v>3223818.75</v>
      </c>
      <c r="CG26">
        <v>1286436.125</v>
      </c>
      <c r="CH26">
        <v>17126</v>
      </c>
      <c r="CI26">
        <v>48070988</v>
      </c>
      <c r="CJ26">
        <v>137721.75</v>
      </c>
      <c r="CL26">
        <v>2004</v>
      </c>
      <c r="CM26">
        <v>99</v>
      </c>
      <c r="CN26">
        <v>3.89251836639374E-2</v>
      </c>
      <c r="CO26">
        <v>1.9779515597907402E-2</v>
      </c>
      <c r="CP26">
        <v>0.13916350682773301</v>
      </c>
      <c r="CQ26">
        <v>4.0433056544289497E-2</v>
      </c>
      <c r="CR26">
        <v>0.16192151230304</v>
      </c>
      <c r="CS26">
        <v>6.4424844671126205E-2</v>
      </c>
      <c r="CT26">
        <v>8.0407071095399102E-2</v>
      </c>
      <c r="CU26">
        <v>6.4543697696851296E-2</v>
      </c>
      <c r="CV26">
        <v>2.1540102795266001E-2</v>
      </c>
      <c r="CW26">
        <v>6.2459742046562697E-2</v>
      </c>
      <c r="CX26" s="37"/>
      <c r="CY26" s="14">
        <v>2008</v>
      </c>
      <c r="CZ26" s="15">
        <f>[2]TB1!F45</f>
        <v>0.53203445672988892</v>
      </c>
      <c r="DA26" s="10"/>
      <c r="DB26" s="13"/>
      <c r="DC26" s="13"/>
      <c r="DD26" s="13">
        <f>[2]TB1!G45</f>
        <v>0.215929314494133</v>
      </c>
      <c r="DE26" s="13"/>
      <c r="DF26" s="13"/>
      <c r="DG26" s="13"/>
      <c r="DH26" s="13">
        <f>[2]TB1!H45</f>
        <v>7.8450784087181091E-2</v>
      </c>
    </row>
    <row r="27" spans="1:115">
      <c r="A27">
        <f t="shared" si="0"/>
        <v>1989</v>
      </c>
      <c r="B27" s="24">
        <f>[1]A20!B48</f>
        <v>2822.5367379999998</v>
      </c>
      <c r="C27" s="25">
        <f>[1]A20!F48/[1]A20!$C48*[1]A20!$D48</f>
        <v>1150.9909869403239</v>
      </c>
      <c r="D27" s="25">
        <f>[1]A20!G48/[1]A20!$C48*[1]A20!$D48</f>
        <v>360.80062873750666</v>
      </c>
      <c r="E27" s="25">
        <f>[1]A20!$E48</f>
        <v>334.04500000000002</v>
      </c>
      <c r="F27" s="25">
        <f>[1]A20!$H48</f>
        <v>443.13812232216969</v>
      </c>
      <c r="G27" s="25">
        <f>[1]A20!$M48</f>
        <v>409.88300000000004</v>
      </c>
      <c r="H27" s="25"/>
      <c r="I27" s="25"/>
      <c r="J27" s="25"/>
      <c r="K27" s="25">
        <f>[1]A20!$P48</f>
        <v>270.76350000000002</v>
      </c>
      <c r="L27" s="25">
        <f>[1]A20!$Q48</f>
        <v>382.93799999999999</v>
      </c>
      <c r="M27" s="25"/>
      <c r="N27" s="25"/>
      <c r="O27" s="25">
        <f>[1]A20!$R48</f>
        <v>138.0675</v>
      </c>
      <c r="P27" s="40">
        <f>[1]A0!$P144</f>
        <v>42568.059056232785</v>
      </c>
      <c r="R27" s="11"/>
      <c r="S27" s="36"/>
      <c r="T27" s="36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>
        <v>2004</v>
      </c>
      <c r="AJ27">
        <v>995</v>
      </c>
      <c r="AK27">
        <v>9.2301525175571442E-2</v>
      </c>
      <c r="AL27">
        <v>1483958.75</v>
      </c>
      <c r="AM27">
        <v>892550</v>
      </c>
      <c r="AN27">
        <v>17126</v>
      </c>
      <c r="AO27">
        <v>48070988</v>
      </c>
      <c r="AP27">
        <v>81173.2890625</v>
      </c>
      <c r="AQ27" s="37"/>
      <c r="AR27">
        <v>2004</v>
      </c>
      <c r="AS27">
        <v>995</v>
      </c>
      <c r="AT27">
        <v>6.0125928405964299E-2</v>
      </c>
      <c r="AU27">
        <v>0.33476849989054652</v>
      </c>
      <c r="AV27">
        <v>5.0152263596064478E-2</v>
      </c>
      <c r="AW27">
        <v>0.54410700214139518</v>
      </c>
      <c r="AX27">
        <v>0.17127713616503876</v>
      </c>
      <c r="AY27">
        <v>7.3071634093051049E-2</v>
      </c>
      <c r="AZ27">
        <v>4.3256469439639768E-2</v>
      </c>
      <c r="BA27">
        <v>2.4834455164103073E-2</v>
      </c>
      <c r="BB27">
        <v>3.0114835111181074E-2</v>
      </c>
      <c r="BD27">
        <v>2004</v>
      </c>
      <c r="BE27">
        <v>995</v>
      </c>
      <c r="BF27">
        <v>4.0598689653616536E-2</v>
      </c>
      <c r="BG27">
        <v>6.1097495893405802E-2</v>
      </c>
      <c r="BH27">
        <v>0.24674955420524869</v>
      </c>
      <c r="BI27">
        <v>9.0641195063242225E-2</v>
      </c>
      <c r="BJ27">
        <v>0.18966531732677011</v>
      </c>
      <c r="BK27">
        <v>9.8966789012869885E-2</v>
      </c>
      <c r="BL27">
        <v>5.6425786725420375E-2</v>
      </c>
      <c r="BM27">
        <v>0.15202624562751857</v>
      </c>
      <c r="BN27" s="37"/>
      <c r="BO27">
        <v>2004</v>
      </c>
      <c r="BP27">
        <v>995</v>
      </c>
      <c r="BQ27">
        <v>0.11175446957349777</v>
      </c>
      <c r="BR27">
        <v>3061382</v>
      </c>
      <c r="BS27">
        <v>1674756.625</v>
      </c>
      <c r="BT27">
        <v>17126</v>
      </c>
      <c r="BU27">
        <v>48070988</v>
      </c>
      <c r="BV27">
        <v>137721.734375</v>
      </c>
      <c r="BW27" s="37"/>
      <c r="BX27">
        <v>2004</v>
      </c>
      <c r="BY27">
        <v>995</v>
      </c>
      <c r="BZ27" s="13">
        <f>'TF6'!F25</f>
        <v>0.16198990985883213</v>
      </c>
      <c r="CA27" s="13">
        <f>'TF6'!G25</f>
        <v>0.16525854892843911</v>
      </c>
      <c r="CB27" s="120"/>
      <c r="CC27">
        <v>2004</v>
      </c>
      <c r="CD27">
        <v>995</v>
      </c>
      <c r="CE27">
        <v>0.18007750809192657</v>
      </c>
      <c r="CF27">
        <v>4938916</v>
      </c>
      <c r="CG27">
        <v>1883331.875</v>
      </c>
      <c r="CH27">
        <v>17126</v>
      </c>
      <c r="CI27">
        <v>48070988</v>
      </c>
      <c r="CJ27">
        <v>137721.75</v>
      </c>
      <c r="CL27">
        <v>2004</v>
      </c>
      <c r="CM27">
        <v>995</v>
      </c>
      <c r="CN27">
        <v>5.3133037918742798E-2</v>
      </c>
      <c r="CO27">
        <v>1.9728850741202699E-2</v>
      </c>
      <c r="CP27">
        <v>0.20522877256510699</v>
      </c>
      <c r="CQ27">
        <v>5.2969230613145499E-2</v>
      </c>
      <c r="CR27">
        <v>0.211230072742907</v>
      </c>
      <c r="CS27">
        <v>0.15071764023487</v>
      </c>
      <c r="CT27">
        <v>0.26837153890929599</v>
      </c>
      <c r="CU27">
        <v>0.28122049312771003</v>
      </c>
      <c r="CV27">
        <v>2.19111012292828E-2</v>
      </c>
      <c r="CW27">
        <v>8.3043883292650902E-2</v>
      </c>
      <c r="CX27" s="37"/>
      <c r="CY27" s="14">
        <v>2009</v>
      </c>
      <c r="CZ27" s="15">
        <f>[2]TB1!F46</f>
        <v>0.54052591323852539</v>
      </c>
      <c r="DA27" s="10"/>
      <c r="DB27" s="13"/>
      <c r="DC27" s="13"/>
      <c r="DD27" s="13">
        <f>[2]TB1!G46</f>
        <v>0.21701070666313171</v>
      </c>
      <c r="DE27" s="13"/>
      <c r="DF27" s="13"/>
      <c r="DG27" s="13"/>
      <c r="DH27" s="13">
        <f>[2]TB1!H46</f>
        <v>7.4138887226581573E-2</v>
      </c>
    </row>
    <row r="28" spans="1:115">
      <c r="A28">
        <f t="shared" si="0"/>
        <v>1990</v>
      </c>
      <c r="B28" s="24">
        <f>[1]A20!B49</f>
        <v>3003.1544464999997</v>
      </c>
      <c r="C28" s="25">
        <f>[1]A20!F49/[1]A20!$C49*[1]A20!$D49</f>
        <v>1248.2215320007651</v>
      </c>
      <c r="D28" s="25">
        <f>[1]A20!G49/[1]A20!$C49*[1]A20!$D49</f>
        <v>392.19432564299962</v>
      </c>
      <c r="E28" s="25">
        <f>[1]A20!$E49</f>
        <v>370.76099999999997</v>
      </c>
      <c r="F28" s="25">
        <f>[1]A20!$H49</f>
        <v>460.26408885623516</v>
      </c>
      <c r="G28" s="25">
        <f>[1]A20!$M49</f>
        <v>434.90200000000004</v>
      </c>
      <c r="H28" s="25"/>
      <c r="I28" s="25"/>
      <c r="J28" s="25"/>
      <c r="K28" s="25">
        <f>[1]A20!$P49</f>
        <v>278.27949999999998</v>
      </c>
      <c r="L28" s="25">
        <f>[1]A20!$Q49</f>
        <v>392.77850000000001</v>
      </c>
      <c r="M28" s="25"/>
      <c r="N28" s="25"/>
      <c r="O28" s="25">
        <f>[1]A20!$R49</f>
        <v>167.27549999999999</v>
      </c>
      <c r="P28" s="40">
        <f>[1]A0!$P145</f>
        <v>42990.948743616711</v>
      </c>
      <c r="R28" s="11"/>
      <c r="S28" s="36"/>
      <c r="T28" s="36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>
        <v>2004</v>
      </c>
      <c r="AJ28">
        <v>999</v>
      </c>
      <c r="AK28">
        <v>3.2175600528717041E-2</v>
      </c>
      <c r="AL28">
        <v>2602283.5</v>
      </c>
      <c r="AM28">
        <v>1727973</v>
      </c>
      <c r="AN28">
        <v>17126</v>
      </c>
      <c r="AO28">
        <v>48070988</v>
      </c>
      <c r="AP28">
        <v>81173.2890625</v>
      </c>
      <c r="AQ28" s="37"/>
      <c r="AR28">
        <v>2004</v>
      </c>
      <c r="AS28">
        <v>999</v>
      </c>
      <c r="AT28">
        <v>3.2175599141291943E-2</v>
      </c>
      <c r="AU28">
        <v>0.24506759918983448</v>
      </c>
      <c r="AV28">
        <v>2.1601879167676731E-3</v>
      </c>
      <c r="AW28">
        <v>0.3562475408262426</v>
      </c>
      <c r="AX28">
        <v>0.4008451497097949</v>
      </c>
      <c r="AY28">
        <v>0.22357840640603974</v>
      </c>
      <c r="AZ28">
        <v>6.4015873665030198E-2</v>
      </c>
      <c r="BA28">
        <v>7.3409661873246081E-3</v>
      </c>
      <c r="BB28">
        <v>0.10591010379290368</v>
      </c>
      <c r="BD28">
        <v>2004</v>
      </c>
      <c r="BE28">
        <v>999</v>
      </c>
      <c r="BF28">
        <v>1.8544308836260161E-2</v>
      </c>
      <c r="BG28">
        <v>3.2213428072595293E-2</v>
      </c>
      <c r="BH28">
        <v>0.15818298376122386</v>
      </c>
      <c r="BI28">
        <v>7.0224209273202318E-2</v>
      </c>
      <c r="BJ28">
        <v>0.216594149722941</v>
      </c>
      <c r="BK28">
        <v>8.4982746752162219E-2</v>
      </c>
      <c r="BL28">
        <v>5.1359790279640508E-2</v>
      </c>
      <c r="BM28">
        <v>0.12292135932699354</v>
      </c>
      <c r="BN28" s="37"/>
      <c r="BO28">
        <v>2004</v>
      </c>
      <c r="BP28">
        <v>999</v>
      </c>
      <c r="BQ28">
        <v>4.7923341393470764E-2</v>
      </c>
      <c r="BR28">
        <v>6439835</v>
      </c>
      <c r="BS28">
        <v>3857449.75</v>
      </c>
      <c r="BT28">
        <v>17126</v>
      </c>
      <c r="BU28">
        <v>48070988</v>
      </c>
      <c r="BV28">
        <v>137721.734375</v>
      </c>
      <c r="BW28" s="37"/>
      <c r="BX28">
        <v>2004</v>
      </c>
      <c r="BY28">
        <v>999</v>
      </c>
      <c r="BZ28" s="13">
        <f>'TF6'!F26</f>
        <v>9.7912233084993708E-2</v>
      </c>
      <c r="CA28" s="13">
        <f>'TF6'!G26</f>
        <v>7.5013614472910911E-2</v>
      </c>
      <c r="CB28" s="120"/>
      <c r="CC28">
        <v>2004</v>
      </c>
      <c r="CD28">
        <v>999</v>
      </c>
      <c r="CE28">
        <v>8.9386910200119019E-2</v>
      </c>
      <c r="CF28">
        <v>12069331</v>
      </c>
      <c r="CG28">
        <v>7264453.5</v>
      </c>
      <c r="CH28">
        <v>17126</v>
      </c>
      <c r="CI28">
        <v>48070988</v>
      </c>
      <c r="CJ28">
        <v>137721.75</v>
      </c>
      <c r="CL28">
        <v>2004</v>
      </c>
      <c r="CM28">
        <v>999</v>
      </c>
      <c r="CN28">
        <v>3.7808608208937597E-2</v>
      </c>
      <c r="CO28">
        <v>6.3932202712282402E-3</v>
      </c>
      <c r="CP28">
        <v>0.156161867093846</v>
      </c>
      <c r="CQ28">
        <v>3.73105975894596E-2</v>
      </c>
      <c r="CR28">
        <v>0.12749279146306999</v>
      </c>
      <c r="CS28">
        <v>0.21621114004972899</v>
      </c>
      <c r="CT28">
        <v>0.50704472005146195</v>
      </c>
      <c r="CU28">
        <v>0.53200056383655003</v>
      </c>
      <c r="CV28">
        <v>7.5916939065859401E-3</v>
      </c>
      <c r="CW28">
        <v>6.3747550113408699E-2</v>
      </c>
      <c r="CX28" s="37"/>
      <c r="CY28" s="14">
        <v>2010</v>
      </c>
      <c r="CZ28" s="15">
        <f>[2]TB1!F47</f>
        <v>0.55913633108139038</v>
      </c>
      <c r="DA28" s="10">
        <f>AK31</f>
        <v>0.50399553775787354</v>
      </c>
      <c r="DB28" s="13">
        <f>BQ31</f>
        <v>0.54304033517837524</v>
      </c>
      <c r="DC28" s="13">
        <f>CE31</f>
        <v>0.56941896677017212</v>
      </c>
      <c r="DD28" s="13">
        <f>[2]TB1!G47</f>
        <v>0.23506593704223633</v>
      </c>
      <c r="DE28" s="10">
        <f>AK33</f>
        <v>0.18530413508415222</v>
      </c>
      <c r="DF28" s="13">
        <f>BQ33</f>
        <v>0.2126678079366684</v>
      </c>
      <c r="DG28" s="13">
        <f>CE33</f>
        <v>0.25013324618339539</v>
      </c>
      <c r="DH28" s="13">
        <f>[2]TB1!H47</f>
        <v>8.8046327233314514E-2</v>
      </c>
      <c r="DI28" s="10">
        <f>AK35</f>
        <v>7.7283293008804321E-2</v>
      </c>
      <c r="DJ28" s="13">
        <f>BQ35</f>
        <v>8.662695437669754E-2</v>
      </c>
      <c r="DK28" s="13">
        <f>CE35</f>
        <v>0.10738886892795563</v>
      </c>
    </row>
    <row r="29" spans="1:115">
      <c r="A29">
        <f t="shared" si="0"/>
        <v>1991</v>
      </c>
      <c r="B29" s="24">
        <f>[1]A20!B50</f>
        <v>3081.823594</v>
      </c>
      <c r="C29" s="25">
        <f>[1]A20!F50/[1]A20!$C50*[1]A20!$D50</f>
        <v>1307.630865418542</v>
      </c>
      <c r="D29" s="25">
        <f>[1]A20!G50/[1]A20!$C50*[1]A20!$D50</f>
        <v>411.04558652598081</v>
      </c>
      <c r="E29" s="25">
        <f>[1]A20!$E50</f>
        <v>405.654</v>
      </c>
      <c r="F29" s="25">
        <f>[1]A20!$H50</f>
        <v>461.18864205547709</v>
      </c>
      <c r="G29" s="25">
        <f>[1]A20!$M50</f>
        <v>430.75750000000005</v>
      </c>
      <c r="H29" s="25"/>
      <c r="I29" s="25"/>
      <c r="J29" s="25"/>
      <c r="K29" s="25">
        <f>[1]A20!$P50</f>
        <v>294.94550000000004</v>
      </c>
      <c r="L29" s="25">
        <f>[1]A20!$Q50</f>
        <v>385.6155</v>
      </c>
      <c r="M29" s="25"/>
      <c r="N29" s="25"/>
      <c r="O29" s="25">
        <f>[1]A20!$R50</f>
        <v>196.29399999999998</v>
      </c>
      <c r="P29" s="40">
        <f>[1]A0!$P146</f>
        <v>43410.72022545887</v>
      </c>
      <c r="R29" s="11"/>
      <c r="S29" s="36"/>
      <c r="T29" s="36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>
        <v>2010</v>
      </c>
      <c r="AJ29">
        <v>0</v>
      </c>
      <c r="AK29">
        <v>4.7475758939981461E-2</v>
      </c>
      <c r="AL29">
        <v>12630.888671875</v>
      </c>
      <c r="AM29">
        <v>0</v>
      </c>
      <c r="AN29">
        <v>27096</v>
      </c>
      <c r="AO29">
        <v>50112392</v>
      </c>
      <c r="AP29">
        <v>133014.5</v>
      </c>
      <c r="AQ29" s="37"/>
      <c r="AR29">
        <v>2010</v>
      </c>
      <c r="AS29">
        <v>0</v>
      </c>
      <c r="AT29">
        <v>4.7475760454232047E-2</v>
      </c>
      <c r="AU29">
        <v>1.1470245475635279</v>
      </c>
      <c r="AV29">
        <v>0.62688601877404071</v>
      </c>
      <c r="AW29">
        <v>4.9229850590848855E-2</v>
      </c>
      <c r="AX29">
        <v>0.43063180703988624</v>
      </c>
      <c r="AY29">
        <v>2.4332452332735906E-2</v>
      </c>
      <c r="AZ29">
        <v>7.6443099321045538E-2</v>
      </c>
      <c r="BA29">
        <v>0.23484840316670746</v>
      </c>
      <c r="BB29">
        <v>9.5013571926975654E-2</v>
      </c>
      <c r="BD29">
        <v>2010</v>
      </c>
      <c r="BE29">
        <v>0</v>
      </c>
      <c r="BF29">
        <v>4.2092138674109679E-2</v>
      </c>
      <c r="BG29">
        <v>0</v>
      </c>
      <c r="BH29">
        <v>0</v>
      </c>
      <c r="BI29">
        <v>2.6867690447994363E-2</v>
      </c>
      <c r="BJ29">
        <v>0</v>
      </c>
      <c r="BK29">
        <v>0</v>
      </c>
      <c r="BL29">
        <v>5.7113922539778976E-2</v>
      </c>
      <c r="BM29">
        <v>0</v>
      </c>
      <c r="BN29" s="37"/>
      <c r="BO29">
        <v>2010</v>
      </c>
      <c r="BP29">
        <v>0</v>
      </c>
      <c r="BQ29">
        <v>3.9294585585594177E-2</v>
      </c>
      <c r="BR29">
        <v>14619.291015625</v>
      </c>
      <c r="BS29">
        <v>0</v>
      </c>
      <c r="BT29">
        <v>27096</v>
      </c>
      <c r="BU29">
        <v>50112392</v>
      </c>
      <c r="BV29">
        <v>186004.984375</v>
      </c>
      <c r="BW29" s="37"/>
      <c r="BX29">
        <v>2010</v>
      </c>
      <c r="BY29">
        <v>0</v>
      </c>
      <c r="BZ29" s="13">
        <f>'TF6'!F27</f>
        <v>1</v>
      </c>
      <c r="CA29" s="13">
        <f>'TF6'!G27</f>
        <v>1</v>
      </c>
      <c r="CB29" s="37"/>
      <c r="CC29">
        <v>2010</v>
      </c>
      <c r="CD29">
        <v>0</v>
      </c>
      <c r="CE29">
        <v>3.5101205110549927E-2</v>
      </c>
      <c r="CF29">
        <v>13067.0029296875</v>
      </c>
      <c r="CG29">
        <v>0</v>
      </c>
      <c r="CH29">
        <v>27096</v>
      </c>
      <c r="CI29">
        <v>50112392</v>
      </c>
      <c r="CJ29">
        <v>186093.859375</v>
      </c>
      <c r="CK29" s="37"/>
      <c r="CL29">
        <v>2010</v>
      </c>
      <c r="CM29">
        <v>0</v>
      </c>
      <c r="CN29">
        <v>5.2022076680155897E-2</v>
      </c>
      <c r="CO29">
        <v>4.4760572232193901E-2</v>
      </c>
      <c r="CP29">
        <v>0</v>
      </c>
      <c r="CQ29">
        <v>6.2886753663105098E-4</v>
      </c>
      <c r="CR29">
        <v>0</v>
      </c>
      <c r="CS29">
        <v>3.5485809130597401E-2</v>
      </c>
      <c r="CT29">
        <v>0</v>
      </c>
      <c r="CU29">
        <v>0</v>
      </c>
      <c r="CV29">
        <v>0.13917642165646099</v>
      </c>
      <c r="CW29">
        <v>0</v>
      </c>
      <c r="CX29" s="37"/>
      <c r="DH29" s="13"/>
    </row>
    <row r="30" spans="1:115">
      <c r="A30">
        <f t="shared" si="0"/>
        <v>1992</v>
      </c>
      <c r="B30" s="24">
        <f>[1]A20!B51</f>
        <v>3139.3735265</v>
      </c>
      <c r="C30" s="25">
        <f>[1]A20!F51/[1]A20!$C51*[1]A20!$D51</f>
        <v>1320.0672592832366</v>
      </c>
      <c r="D30" s="25">
        <f>[1]A20!G51/[1]A20!$C51*[1]A20!$D51</f>
        <v>413.57667963477991</v>
      </c>
      <c r="E30" s="25">
        <f>[1]A20!$E51</f>
        <v>426.71699999999998</v>
      </c>
      <c r="F30" s="25">
        <f>[1]A20!$H51</f>
        <v>439.29508758198381</v>
      </c>
      <c r="G30" s="25">
        <f>[1]A20!$M51</f>
        <v>465.92849999999999</v>
      </c>
      <c r="H30" s="25"/>
      <c r="I30" s="25"/>
      <c r="J30" s="25"/>
      <c r="K30" s="25">
        <f>[1]A20!$P51</f>
        <v>319.4735</v>
      </c>
      <c r="L30" s="25">
        <f>[1]A20!$Q51</f>
        <v>379.01099999999997</v>
      </c>
      <c r="M30" s="25"/>
      <c r="N30" s="25"/>
      <c r="O30" s="25">
        <f>[1]A20!$R51</f>
        <v>228.73849999999999</v>
      </c>
      <c r="P30" s="40">
        <f>[1]A0!$P147</f>
        <v>43856.213309218911</v>
      </c>
      <c r="R30" s="11"/>
      <c r="S30" s="36"/>
      <c r="T30" s="36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>
        <v>2010</v>
      </c>
      <c r="AJ30">
        <v>50</v>
      </c>
      <c r="AK30">
        <v>0.4485287070274353</v>
      </c>
      <c r="AL30">
        <v>149157.765625</v>
      </c>
      <c r="AM30">
        <v>64712</v>
      </c>
      <c r="AN30">
        <v>27096</v>
      </c>
      <c r="AO30">
        <v>50112392</v>
      </c>
      <c r="AP30">
        <v>133014.5</v>
      </c>
      <c r="AQ30" s="37"/>
      <c r="AR30">
        <v>2010</v>
      </c>
      <c r="AS30">
        <v>50</v>
      </c>
      <c r="AT30">
        <v>0.44852871974114217</v>
      </c>
      <c r="AU30">
        <v>0.87145406465588637</v>
      </c>
      <c r="AV30">
        <v>9.179022433522388E-2</v>
      </c>
      <c r="AW30">
        <v>4.9929056516237073E-2</v>
      </c>
      <c r="AX30">
        <v>0.1704078073730329</v>
      </c>
      <c r="AY30">
        <v>2.3152550648600122E-2</v>
      </c>
      <c r="AZ30">
        <v>3.0859390821025436E-2</v>
      </c>
      <c r="BA30">
        <v>6.6092998329032676E-2</v>
      </c>
      <c r="BB30">
        <v>5.0303980287416013E-2</v>
      </c>
      <c r="BD30">
        <v>2010</v>
      </c>
      <c r="BE30">
        <v>50</v>
      </c>
      <c r="BF30">
        <v>0.53890686345776118</v>
      </c>
      <c r="BG30">
        <v>0.25987138110390112</v>
      </c>
      <c r="BH30">
        <v>8.8343057070744396E-3</v>
      </c>
      <c r="BI30">
        <v>0.27659276338354694</v>
      </c>
      <c r="BJ30">
        <v>4.1309497749351456E-2</v>
      </c>
      <c r="BK30">
        <v>0.13979649489429757</v>
      </c>
      <c r="BL30">
        <v>0.42040595983854478</v>
      </c>
      <c r="BM30">
        <v>0.11466725167196933</v>
      </c>
      <c r="BN30" s="37"/>
      <c r="BO30">
        <v>2010</v>
      </c>
      <c r="BP30">
        <v>50</v>
      </c>
      <c r="BQ30">
        <v>0.41766506433486938</v>
      </c>
      <c r="BR30">
        <v>194203.265625</v>
      </c>
      <c r="BS30">
        <v>72090.5703125</v>
      </c>
      <c r="BT30">
        <v>27096</v>
      </c>
      <c r="BU30">
        <v>50112392</v>
      </c>
      <c r="BV30">
        <v>186004.984375</v>
      </c>
      <c r="BW30" s="37"/>
      <c r="BX30">
        <v>2010</v>
      </c>
      <c r="BY30">
        <v>50</v>
      </c>
      <c r="BZ30" s="13">
        <f>'TF6'!F28</f>
        <v>1</v>
      </c>
      <c r="CA30" s="13">
        <f>'TF6'!G28</f>
        <v>1</v>
      </c>
      <c r="CB30" s="37"/>
      <c r="CC30">
        <v>2010</v>
      </c>
      <c r="CD30">
        <v>50</v>
      </c>
      <c r="CE30">
        <v>0.39547988772392273</v>
      </c>
      <c r="CF30">
        <v>183949.984375</v>
      </c>
      <c r="CG30">
        <v>67634.125</v>
      </c>
      <c r="CH30">
        <v>27096</v>
      </c>
      <c r="CI30">
        <v>50112392</v>
      </c>
      <c r="CJ30">
        <v>186093.859375</v>
      </c>
      <c r="CK30" s="37"/>
      <c r="CL30">
        <v>2010</v>
      </c>
      <c r="CM30">
        <v>50</v>
      </c>
      <c r="CN30">
        <v>0.541685147975701</v>
      </c>
      <c r="CO30">
        <v>0.65991587852289801</v>
      </c>
      <c r="CP30">
        <v>2.7849448597419401E-3</v>
      </c>
      <c r="CQ30">
        <v>0.47381958749915998</v>
      </c>
      <c r="CR30">
        <v>0</v>
      </c>
      <c r="CS30">
        <v>0.20170900366166</v>
      </c>
      <c r="CT30">
        <v>4.4012566267789899E-3</v>
      </c>
      <c r="CU30">
        <v>3.2759869788882602E-2</v>
      </c>
      <c r="CV30">
        <v>0.50742251041059805</v>
      </c>
      <c r="CW30">
        <v>0.18844306338747899</v>
      </c>
      <c r="CX30" s="37"/>
      <c r="DH30" s="13"/>
    </row>
    <row r="31" spans="1:115">
      <c r="A31">
        <f t="shared" si="0"/>
        <v>1993</v>
      </c>
      <c r="B31" s="24">
        <f>[1]A20!B52</f>
        <v>3203.2763344999998</v>
      </c>
      <c r="C31" s="25">
        <f>[1]A20!F52/[1]A20!$C52*[1]A20!$D52</f>
        <v>1319.4856267153432</v>
      </c>
      <c r="D31" s="25">
        <f>[1]A20!G52/[1]A20!$C52*[1]A20!$D52</f>
        <v>410.91010845210627</v>
      </c>
      <c r="E31" s="25">
        <f>[1]A20!$E52</f>
        <v>449.08849999999995</v>
      </c>
      <c r="F31" s="25">
        <f>[1]A20!$H52</f>
        <v>418.9485993325502</v>
      </c>
      <c r="G31" s="25">
        <f>[1]A20!$M52</f>
        <v>501.85050000000001</v>
      </c>
      <c r="H31" s="25"/>
      <c r="I31" s="25"/>
      <c r="J31" s="25"/>
      <c r="K31" s="25">
        <f>[1]A20!$P52</f>
        <v>349.35300000000001</v>
      </c>
      <c r="L31" s="25">
        <f>[1]A20!$Q52</f>
        <v>383.27150000000006</v>
      </c>
      <c r="M31" s="25"/>
      <c r="N31" s="25"/>
      <c r="O31" s="25">
        <f>[1]A20!$R52</f>
        <v>268.5455</v>
      </c>
      <c r="P31" s="40">
        <f>[1]A0!$P148</f>
        <v>44304.058292208181</v>
      </c>
      <c r="R31" s="11"/>
      <c r="S31" s="36"/>
      <c r="T31" s="36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>
        <v>2010</v>
      </c>
      <c r="AJ31">
        <v>90</v>
      </c>
      <c r="AK31">
        <v>0.50399553775787354</v>
      </c>
      <c r="AL31">
        <v>670030.3125</v>
      </c>
      <c r="AM31">
        <v>297944</v>
      </c>
      <c r="AN31">
        <v>27096</v>
      </c>
      <c r="AO31">
        <v>50112392</v>
      </c>
      <c r="AP31">
        <v>133014.5</v>
      </c>
      <c r="AQ31" s="37"/>
      <c r="AR31">
        <v>2010</v>
      </c>
      <c r="AS31">
        <v>90</v>
      </c>
      <c r="AT31">
        <v>0.13411461008591299</v>
      </c>
      <c r="AU31">
        <v>0.74389773396013581</v>
      </c>
      <c r="AV31">
        <v>5.8073558503579661E-2</v>
      </c>
      <c r="AW31">
        <v>0.11055340209441526</v>
      </c>
      <c r="AX31">
        <v>0.20362293962922209</v>
      </c>
      <c r="AY31">
        <v>3.9861253457589493E-2</v>
      </c>
      <c r="AZ31">
        <v>3.1053146782520823E-2</v>
      </c>
      <c r="BA31">
        <v>4.7556547139629854E-2</v>
      </c>
      <c r="BB31">
        <v>8.5152553276102869E-2</v>
      </c>
      <c r="BD31">
        <v>2010</v>
      </c>
      <c r="BE31">
        <v>90</v>
      </c>
      <c r="BF31">
        <v>0.14220546359171513</v>
      </c>
      <c r="BG31">
        <v>0.23804616918257121</v>
      </c>
      <c r="BH31">
        <v>7.0412087297604786E-2</v>
      </c>
      <c r="BI31">
        <v>0.13789838011466476</v>
      </c>
      <c r="BJ31">
        <v>8.8519128354554777E-2</v>
      </c>
      <c r="BK31">
        <v>0.15338497436870926</v>
      </c>
      <c r="BL31">
        <v>0.15090969238677449</v>
      </c>
      <c r="BM31">
        <v>0.12970129970435304</v>
      </c>
      <c r="BN31" s="37"/>
      <c r="BO31">
        <v>2010</v>
      </c>
      <c r="BP31">
        <v>90</v>
      </c>
      <c r="BQ31">
        <v>0.54304033517837524</v>
      </c>
      <c r="BR31">
        <v>1009965.375</v>
      </c>
      <c r="BS31">
        <v>406944.5</v>
      </c>
      <c r="BT31">
        <v>27096</v>
      </c>
      <c r="BU31">
        <v>50112392</v>
      </c>
      <c r="BV31">
        <v>186004.984375</v>
      </c>
      <c r="BW31" s="37"/>
      <c r="BX31">
        <v>2010</v>
      </c>
      <c r="BY31">
        <v>90</v>
      </c>
      <c r="BZ31" s="13">
        <f>'TF6'!F29</f>
        <v>1</v>
      </c>
      <c r="CA31" s="13">
        <f>'TF6'!G29</f>
        <v>0.6816706197272312</v>
      </c>
      <c r="CB31" s="37"/>
      <c r="CC31">
        <v>2010</v>
      </c>
      <c r="CD31">
        <v>90</v>
      </c>
      <c r="CE31">
        <v>0.56941896677017212</v>
      </c>
      <c r="CF31">
        <v>1059476</v>
      </c>
      <c r="CG31">
        <v>386691.6875</v>
      </c>
      <c r="CH31">
        <v>27096</v>
      </c>
      <c r="CI31">
        <v>50112392</v>
      </c>
      <c r="CJ31">
        <v>186093.859375</v>
      </c>
      <c r="CK31" s="37"/>
      <c r="CL31">
        <v>2010</v>
      </c>
      <c r="CM31">
        <v>90</v>
      </c>
      <c r="CN31">
        <v>0.113009823605696</v>
      </c>
      <c r="CO31">
        <v>0.12629896793156301</v>
      </c>
      <c r="CP31">
        <v>8.9886111601188798E-2</v>
      </c>
      <c r="CQ31">
        <v>0.18071388184594001</v>
      </c>
      <c r="CR31">
        <v>2.6101607576156E-2</v>
      </c>
      <c r="CS31">
        <v>0.10500202785875901</v>
      </c>
      <c r="CT31">
        <v>1.30742319587187E-2</v>
      </c>
      <c r="CU31">
        <v>8.6057675487803506E-2</v>
      </c>
      <c r="CV31">
        <v>0.132015162632378</v>
      </c>
      <c r="CW31">
        <v>0.15589918206529599</v>
      </c>
      <c r="CX31" s="37"/>
    </row>
    <row r="32" spans="1:115">
      <c r="A32">
        <f t="shared" si="0"/>
        <v>1994</v>
      </c>
      <c r="B32" s="24">
        <f>[1]A20!B53</f>
        <v>3259.916647</v>
      </c>
      <c r="C32" s="25">
        <f>[1]A20!F53/[1]A20!$C53*[1]A20!$D53</f>
        <v>1341.9822836285782</v>
      </c>
      <c r="D32" s="25">
        <f>[1]A20!G53/[1]A20!$C53*[1]A20!$D53</f>
        <v>416.44626551268868</v>
      </c>
      <c r="E32" s="25">
        <f>[1]A20!$E53</f>
        <v>470.52350000000001</v>
      </c>
      <c r="F32" s="25">
        <f>[1]A20!$H53</f>
        <v>411.40259785873309</v>
      </c>
      <c r="G32" s="25">
        <f>[1]A20!$M53</f>
        <v>477.60699999999997</v>
      </c>
      <c r="H32" s="25"/>
      <c r="I32" s="25"/>
      <c r="J32" s="25"/>
      <c r="K32" s="25">
        <f>[1]A20!$P53</f>
        <v>372.03650000000005</v>
      </c>
      <c r="L32" s="25">
        <f>[1]A20!$Q53</f>
        <v>394.02600000000001</v>
      </c>
      <c r="M32" s="25"/>
      <c r="N32" s="25"/>
      <c r="O32" s="25">
        <f>[1]A20!$R53</f>
        <v>316.93949999999995</v>
      </c>
      <c r="P32" s="40">
        <f>[1]A0!$P149</f>
        <v>44696.058078282556</v>
      </c>
      <c r="R32" s="11"/>
      <c r="S32" s="36"/>
      <c r="T32" s="36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>
        <v>2010</v>
      </c>
      <c r="AJ32">
        <v>95</v>
      </c>
      <c r="AK32">
        <v>0.36988088488578796</v>
      </c>
      <c r="AL32">
        <v>983958.6875</v>
      </c>
      <c r="AM32">
        <v>435981</v>
      </c>
      <c r="AN32">
        <v>27096</v>
      </c>
      <c r="AO32">
        <v>50112392</v>
      </c>
      <c r="AP32">
        <v>133014.5</v>
      </c>
      <c r="AQ32" s="37"/>
      <c r="AR32">
        <v>2010</v>
      </c>
      <c r="AS32">
        <v>95</v>
      </c>
      <c r="AT32">
        <v>0.18457675508388402</v>
      </c>
      <c r="AU32">
        <v>0.63577020995063138</v>
      </c>
      <c r="AV32">
        <v>3.5312445248558005E-2</v>
      </c>
      <c r="AW32">
        <v>0.15960367625327218</v>
      </c>
      <c r="AX32">
        <v>0.23993886906517156</v>
      </c>
      <c r="AY32">
        <v>5.1743666127570788E-2</v>
      </c>
      <c r="AZ32">
        <v>3.3244318780010142E-2</v>
      </c>
      <c r="BA32">
        <v>4.2721570418660607E-2</v>
      </c>
      <c r="BB32">
        <v>0.11222968894587183</v>
      </c>
      <c r="BD32">
        <v>2010</v>
      </c>
      <c r="BE32">
        <v>95</v>
      </c>
      <c r="BF32">
        <v>0.177431513523201</v>
      </c>
      <c r="BG32">
        <v>0.31862604634565322</v>
      </c>
      <c r="BH32">
        <v>0.28683998556852813</v>
      </c>
      <c r="BI32">
        <v>0.24684380924539626</v>
      </c>
      <c r="BJ32">
        <v>0.27012692876111627</v>
      </c>
      <c r="BK32">
        <v>0.32534698093011399</v>
      </c>
      <c r="BL32">
        <v>0.20355260932965327</v>
      </c>
      <c r="BM32">
        <v>0.30888256405744385</v>
      </c>
      <c r="BN32" s="37"/>
      <c r="BO32">
        <v>2010</v>
      </c>
      <c r="BP32">
        <v>95</v>
      </c>
      <c r="BQ32">
        <v>0.40878906846046448</v>
      </c>
      <c r="BR32">
        <v>1519064.625</v>
      </c>
      <c r="BS32">
        <v>623929.125</v>
      </c>
      <c r="BT32">
        <v>27096</v>
      </c>
      <c r="BU32">
        <v>50112392</v>
      </c>
      <c r="BV32">
        <v>186004.984375</v>
      </c>
      <c r="BW32" s="37"/>
      <c r="BX32">
        <v>2010</v>
      </c>
      <c r="BY32">
        <v>95</v>
      </c>
      <c r="BZ32" s="13">
        <f>'TF6'!F30</f>
        <v>0.95112100819589496</v>
      </c>
      <c r="CA32" s="13">
        <f>'TF6'!G30</f>
        <v>0.4625382510405886</v>
      </c>
      <c r="CB32" s="37"/>
      <c r="CC32">
        <v>2010</v>
      </c>
      <c r="CD32">
        <v>95</v>
      </c>
      <c r="CE32">
        <v>0.4421478807926178</v>
      </c>
      <c r="CF32">
        <v>1644778.125</v>
      </c>
      <c r="CG32">
        <v>595599.875</v>
      </c>
      <c r="CH32">
        <v>27096</v>
      </c>
      <c r="CI32">
        <v>50112392</v>
      </c>
      <c r="CJ32">
        <v>186093.859375</v>
      </c>
      <c r="CK32" s="37"/>
      <c r="CL32">
        <v>2010</v>
      </c>
      <c r="CM32">
        <v>95</v>
      </c>
      <c r="CN32">
        <v>0.15504719642090201</v>
      </c>
      <c r="CO32">
        <v>0.122730684509916</v>
      </c>
      <c r="CP32">
        <v>0.38351703323606101</v>
      </c>
      <c r="CQ32">
        <v>0.209434779955748</v>
      </c>
      <c r="CR32">
        <v>0.43842806759868302</v>
      </c>
      <c r="CS32">
        <v>0.222894074411184</v>
      </c>
      <c r="CT32">
        <v>9.0933433438829397E-2</v>
      </c>
      <c r="CU32">
        <v>0.26901747762265399</v>
      </c>
      <c r="CV32">
        <v>0.152162935281485</v>
      </c>
      <c r="CW32">
        <v>0.30007481329245</v>
      </c>
      <c r="CX32" s="37"/>
    </row>
    <row r="33" spans="1:102">
      <c r="A33">
        <f t="shared" si="0"/>
        <v>1995</v>
      </c>
      <c r="B33" s="24">
        <f>[1]A20!B54</f>
        <v>3354.405538</v>
      </c>
      <c r="C33" s="25">
        <f>[1]A20!F54/[1]A20!$C54*[1]A20!$D54</f>
        <v>1364.1263571377672</v>
      </c>
      <c r="D33" s="25">
        <f>[1]A20!G54/[1]A20!$C54*[1]A20!$D54</f>
        <v>423.31057407235596</v>
      </c>
      <c r="E33" s="25">
        <f>[1]A20!$E54</f>
        <v>487.25750000000005</v>
      </c>
      <c r="F33" s="25">
        <f>[1]A20!$H54</f>
        <v>404.81460678987719</v>
      </c>
      <c r="G33" s="25">
        <f>[1]A20!$M54</f>
        <v>457.57</v>
      </c>
      <c r="H33" s="25"/>
      <c r="I33" s="25"/>
      <c r="J33" s="25"/>
      <c r="K33" s="25">
        <f>[1]A20!$P54</f>
        <v>417.42150000000004</v>
      </c>
      <c r="L33" s="25">
        <f>[1]A20!$Q54</f>
        <v>413.98050000000001</v>
      </c>
      <c r="M33" s="25"/>
      <c r="N33" s="25"/>
      <c r="O33" s="25">
        <f>[1]A20!$R54</f>
        <v>360.43949999999995</v>
      </c>
      <c r="P33" s="40">
        <f>[1]A0!$P150</f>
        <v>45022.452177910127</v>
      </c>
      <c r="R33" s="11"/>
      <c r="S33" s="36"/>
      <c r="T33" s="36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>
        <v>2010</v>
      </c>
      <c r="AJ33">
        <v>99</v>
      </c>
      <c r="AK33">
        <v>0.18530413508415222</v>
      </c>
      <c r="AL33">
        <v>2456828.75</v>
      </c>
      <c r="AM33">
        <v>1020543</v>
      </c>
      <c r="AN33">
        <v>27096</v>
      </c>
      <c r="AO33">
        <v>50112392</v>
      </c>
      <c r="AP33">
        <v>133014.5</v>
      </c>
      <c r="AQ33" s="37"/>
      <c r="AR33">
        <v>2010</v>
      </c>
      <c r="AS33">
        <v>99</v>
      </c>
      <c r="AT33">
        <v>4.7095551253299117E-2</v>
      </c>
      <c r="AU33">
        <v>0.47422208122659493</v>
      </c>
      <c r="AV33">
        <v>2.8932625596289927E-2</v>
      </c>
      <c r="AW33">
        <v>0.2735880451123005</v>
      </c>
      <c r="AX33">
        <v>0.28112263680776511</v>
      </c>
      <c r="AY33">
        <v>6.5626700801273752E-2</v>
      </c>
      <c r="AZ33">
        <v>5.4104887627572949E-2</v>
      </c>
      <c r="BA33">
        <v>3.5578135437258143E-2</v>
      </c>
      <c r="BB33">
        <v>0.12581306214581273</v>
      </c>
      <c r="BD33">
        <v>2010</v>
      </c>
      <c r="BE33">
        <v>99</v>
      </c>
      <c r="BF33">
        <v>3.5940333610424098E-2</v>
      </c>
      <c r="BG33">
        <v>6.5806932749976899E-2</v>
      </c>
      <c r="BH33">
        <v>0.10822291610634495</v>
      </c>
      <c r="BI33">
        <v>7.1446373052308138E-2</v>
      </c>
      <c r="BJ33">
        <v>9.8262570084098999E-2</v>
      </c>
      <c r="BK33">
        <v>8.8613857369186422E-2</v>
      </c>
      <c r="BL33">
        <v>4.9271652919128252E-2</v>
      </c>
      <c r="BM33">
        <v>0.10626134010167997</v>
      </c>
      <c r="BN33" s="37"/>
      <c r="BO33">
        <v>2010</v>
      </c>
      <c r="BP33">
        <v>99</v>
      </c>
      <c r="BQ33">
        <v>0.2126678079366684</v>
      </c>
      <c r="BR33">
        <v>3954863.25</v>
      </c>
      <c r="BS33">
        <v>1585199.625</v>
      </c>
      <c r="BT33">
        <v>27096</v>
      </c>
      <c r="BU33">
        <v>50112392</v>
      </c>
      <c r="BV33">
        <v>186004.984375</v>
      </c>
      <c r="BW33" s="37"/>
      <c r="BX33">
        <v>2010</v>
      </c>
      <c r="BY33">
        <v>99</v>
      </c>
      <c r="BZ33" s="13">
        <f>'TF6'!F31</f>
        <v>0.30280418049726693</v>
      </c>
      <c r="CA33" s="13">
        <f>'TF6'!G31</f>
        <v>0.32848724190170026</v>
      </c>
      <c r="CB33" s="37"/>
      <c r="CC33">
        <v>2010</v>
      </c>
      <c r="CD33">
        <v>99</v>
      </c>
      <c r="CE33">
        <v>0.25013324618339539</v>
      </c>
      <c r="CF33">
        <v>4653044</v>
      </c>
      <c r="CG33">
        <v>1657872.375</v>
      </c>
      <c r="CH33">
        <v>27096</v>
      </c>
      <c r="CI33">
        <v>50112392</v>
      </c>
      <c r="CJ33">
        <v>186093.859375</v>
      </c>
      <c r="CK33" s="37"/>
      <c r="CL33">
        <v>2010</v>
      </c>
      <c r="CM33">
        <v>99</v>
      </c>
      <c r="CN33">
        <v>4.1087459211071702E-2</v>
      </c>
      <c r="CO33">
        <v>1.9950985062337102E-2</v>
      </c>
      <c r="CP33">
        <v>0.14348224155283501</v>
      </c>
      <c r="CQ33">
        <v>4.1690812397273097E-2</v>
      </c>
      <c r="CR33">
        <v>0.16787986187680301</v>
      </c>
      <c r="CS33">
        <v>8.8146924648478203E-2</v>
      </c>
      <c r="CT33">
        <v>0.103900523378555</v>
      </c>
      <c r="CU33">
        <v>0.103172630699097</v>
      </c>
      <c r="CV33">
        <v>2.7721003741613501E-2</v>
      </c>
      <c r="CW33">
        <v>8.7679256033602701E-2</v>
      </c>
      <c r="CX33" s="37"/>
    </row>
    <row r="34" spans="1:102">
      <c r="A34">
        <f t="shared" si="0"/>
        <v>1996</v>
      </c>
      <c r="B34" s="24">
        <f>[1]A20!B55</f>
        <v>3516.8083995000002</v>
      </c>
      <c r="C34" s="25">
        <f>[1]A20!F55/[1]A20!$C55*[1]A20!$D55</f>
        <v>1384.3129047529576</v>
      </c>
      <c r="D34" s="25">
        <f>[1]A20!G55/[1]A20!$C55*[1]A20!$D55</f>
        <v>430.30125713638301</v>
      </c>
      <c r="E34" s="25">
        <f>[1]A20!$E55</f>
        <v>517.5915</v>
      </c>
      <c r="F34" s="25">
        <f>[1]A20!$H55</f>
        <v>397.58773761065947</v>
      </c>
      <c r="G34" s="25">
        <f>[1]A20!$M55</f>
        <v>518.91600000000005</v>
      </c>
      <c r="H34" s="25">
        <f>([1]RawDatawealth2015!Y55+[1]RawDatawealth2015!Y56)/2</f>
        <v>103.29949999999999</v>
      </c>
      <c r="I34" s="25">
        <f>([1]RawDatawealth2015!Z55+[1]RawDatawealth2015!Z56)/2</f>
        <v>218.601</v>
      </c>
      <c r="J34" s="25">
        <f>([1]RawDatawealth2015!AA55+[1]RawDatawealth2015!AA56)/2</f>
        <v>197.0155</v>
      </c>
      <c r="K34" s="25">
        <f>[1]A20!$P55</f>
        <v>463.13249999999999</v>
      </c>
      <c r="L34" s="25">
        <f>[1]A20!$Q55</f>
        <v>429.62850000000003</v>
      </c>
      <c r="M34" s="25">
        <f>([1]RawDatawealth2015!$T55+[1]RawDatawealth2015!$T56)/2</f>
        <v>194.47499999999999</v>
      </c>
      <c r="N34" s="25">
        <f>L34-M34</f>
        <v>235.15350000000004</v>
      </c>
      <c r="O34" s="25">
        <f>[1]A20!$R55</f>
        <v>410.52099999999996</v>
      </c>
      <c r="P34" s="40">
        <f>[1]A0!$P151</f>
        <v>45272.373937570985</v>
      </c>
      <c r="R34" s="11"/>
      <c r="S34" s="36"/>
      <c r="T34" s="36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>
        <v>2010</v>
      </c>
      <c r="AJ34">
        <v>995</v>
      </c>
      <c r="AK34">
        <v>0.13820858299732208</v>
      </c>
      <c r="AL34">
        <v>3676465</v>
      </c>
      <c r="AM34">
        <v>1489901</v>
      </c>
      <c r="AN34">
        <v>27096</v>
      </c>
      <c r="AO34">
        <v>50112392</v>
      </c>
      <c r="AP34">
        <v>133014.5</v>
      </c>
      <c r="AQ34" s="37"/>
      <c r="AR34">
        <v>2010</v>
      </c>
      <c r="AS34">
        <v>995</v>
      </c>
      <c r="AT34">
        <v>6.0925291385954546E-2</v>
      </c>
      <c r="AU34">
        <v>0.40889026847472953</v>
      </c>
      <c r="AV34">
        <v>3.0969772293529724E-2</v>
      </c>
      <c r="AW34">
        <v>0.23432884823822678</v>
      </c>
      <c r="AX34">
        <v>0.38775077062924357</v>
      </c>
      <c r="AY34">
        <v>0.13320248816224686</v>
      </c>
      <c r="AZ34">
        <v>4.6432521041207049E-2</v>
      </c>
      <c r="BA34">
        <v>3.0243620202202427E-2</v>
      </c>
      <c r="BB34">
        <v>0.1778723277086523</v>
      </c>
      <c r="BD34">
        <v>2010</v>
      </c>
      <c r="BE34">
        <v>995</v>
      </c>
      <c r="BF34">
        <v>3.9340624504360974E-2</v>
      </c>
      <c r="BG34">
        <v>7.5517461100051225E-2</v>
      </c>
      <c r="BH34">
        <v>0.1683787570142303</v>
      </c>
      <c r="BI34">
        <v>0.11188833121599571</v>
      </c>
      <c r="BJ34">
        <v>0.18527474555791906</v>
      </c>
      <c r="BK34">
        <v>0.13284772589018051</v>
      </c>
      <c r="BL34">
        <v>6.7770505919700921E-2</v>
      </c>
      <c r="BM34">
        <v>0.15619104037077106</v>
      </c>
      <c r="BN34" s="37"/>
      <c r="BO34">
        <v>2010</v>
      </c>
      <c r="BP34">
        <v>995</v>
      </c>
      <c r="BQ34">
        <v>0.16125370562076569</v>
      </c>
      <c r="BR34">
        <v>5998321.5</v>
      </c>
      <c r="BS34">
        <v>2381825.5</v>
      </c>
      <c r="BT34">
        <v>27096</v>
      </c>
      <c r="BU34">
        <v>50112392</v>
      </c>
      <c r="BV34">
        <v>186004.984375</v>
      </c>
      <c r="BW34" s="37"/>
      <c r="BX34">
        <v>2010</v>
      </c>
      <c r="BY34">
        <v>995</v>
      </c>
      <c r="BZ34" s="13">
        <f>'TF6'!F32</f>
        <v>0.2152803516677172</v>
      </c>
      <c r="CA34" s="13">
        <f>'TF6'!G32</f>
        <v>0.26684124576663359</v>
      </c>
      <c r="CB34" s="37"/>
      <c r="CC34">
        <v>2010</v>
      </c>
      <c r="CD34">
        <v>995</v>
      </c>
      <c r="CE34">
        <v>0.19521415233612061</v>
      </c>
      <c r="CF34">
        <v>7249797.5</v>
      </c>
      <c r="CG34">
        <v>2577554.5</v>
      </c>
      <c r="CH34">
        <v>27096</v>
      </c>
      <c r="CI34">
        <v>50112392</v>
      </c>
      <c r="CJ34">
        <v>186093.859375</v>
      </c>
      <c r="CK34" s="37"/>
      <c r="CL34">
        <v>2010</v>
      </c>
      <c r="CM34">
        <v>995</v>
      </c>
      <c r="CN34">
        <v>5.60362540875659E-2</v>
      </c>
      <c r="CO34">
        <v>1.9251346544179E-2</v>
      </c>
      <c r="CP34">
        <v>0.21225602686289299</v>
      </c>
      <c r="CQ34">
        <v>5.3715393993358E-2</v>
      </c>
      <c r="CR34">
        <v>0.227337715783619</v>
      </c>
      <c r="CS34">
        <v>0.159125210303906</v>
      </c>
      <c r="CT34">
        <v>0.27555183927569199</v>
      </c>
      <c r="CU34">
        <v>0.19040683500884401</v>
      </c>
      <c r="CV34">
        <v>3.2681627235442899E-2</v>
      </c>
      <c r="CW34">
        <v>0.17265229717871899</v>
      </c>
      <c r="CX34" s="37"/>
    </row>
    <row r="35" spans="1:102">
      <c r="A35">
        <f t="shared" si="0"/>
        <v>1997</v>
      </c>
      <c r="B35" s="24">
        <f>[1]A20!B56</f>
        <v>3681.5550435000005</v>
      </c>
      <c r="C35" s="25">
        <f>[1]A20!F56/[1]A20!$C56*[1]A20!$D56</f>
        <v>1417.0150546016953</v>
      </c>
      <c r="D35" s="25">
        <f>[1]A20!G56/[1]A20!$C56*[1]A20!$D56</f>
        <v>441.27841572493281</v>
      </c>
      <c r="E35" s="25">
        <f>[1]A20!$E56</f>
        <v>556.54849999999999</v>
      </c>
      <c r="F35" s="25">
        <f>[1]A20!$H56</f>
        <v>396.76557317337165</v>
      </c>
      <c r="G35" s="25">
        <f>[1]A20!$M56</f>
        <v>573.78750000000002</v>
      </c>
      <c r="H35" s="25">
        <f>([1]RawDatawealth2015!Y56+[1]RawDatawealth2015!Y57)/2</f>
        <v>115.3595</v>
      </c>
      <c r="I35" s="25">
        <f>([1]RawDatawealth2015!Z56+[1]RawDatawealth2015!Z57)/2</f>
        <v>268.43399999999997</v>
      </c>
      <c r="J35" s="25">
        <f>([1]RawDatawealth2015!AA56+[1]RawDatawealth2015!AA57)/2</f>
        <v>189.994</v>
      </c>
      <c r="K35" s="25">
        <f>[1]A20!$P56</f>
        <v>482.98750000000001</v>
      </c>
      <c r="L35" s="25">
        <f>[1]A20!$Q56</f>
        <v>446.50700000000006</v>
      </c>
      <c r="M35" s="25">
        <f>([1]RawDatawealth2015!$T56+[1]RawDatawealth2015!$T57)/2</f>
        <v>194.30549999999999</v>
      </c>
      <c r="N35" s="25">
        <f t="shared" ref="N35:N52" si="1">L35-M35</f>
        <v>252.20150000000007</v>
      </c>
      <c r="O35" s="25">
        <f>[1]A20!$R56</f>
        <v>479.76249999999999</v>
      </c>
      <c r="P35" s="40">
        <f>[1]A0!$P152</f>
        <v>45495.260816437665</v>
      </c>
      <c r="R35" s="11"/>
      <c r="S35" s="36"/>
      <c r="T35" s="36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>
        <v>2010</v>
      </c>
      <c r="AJ35">
        <v>999</v>
      </c>
      <c r="AK35">
        <v>7.7283293008804321E-2</v>
      </c>
      <c r="AL35">
        <v>10252457</v>
      </c>
      <c r="AM35">
        <v>3787441</v>
      </c>
      <c r="AN35">
        <v>27096</v>
      </c>
      <c r="AO35">
        <v>50112392</v>
      </c>
      <c r="AP35">
        <v>133014.5</v>
      </c>
      <c r="AQ35" s="37"/>
      <c r="AR35">
        <v>2010</v>
      </c>
      <c r="AS35">
        <v>999</v>
      </c>
      <c r="AT35">
        <v>7.728329415936766E-2</v>
      </c>
      <c r="AU35">
        <v>0.12957760213362873</v>
      </c>
      <c r="AV35">
        <v>4.9776773844736203E-3</v>
      </c>
      <c r="AW35">
        <v>0.58109341442261597</v>
      </c>
      <c r="AX35">
        <v>0.29430667551073636</v>
      </c>
      <c r="AY35">
        <v>0.13570958955832238</v>
      </c>
      <c r="AZ35">
        <v>2.5296538207101125E-2</v>
      </c>
      <c r="BA35">
        <v>4.5408905068798806E-3</v>
      </c>
      <c r="BB35">
        <v>0.12875968423480766</v>
      </c>
      <c r="BD35">
        <v>2010</v>
      </c>
      <c r="BE35">
        <v>999</v>
      </c>
      <c r="BF35">
        <v>2.4083093749354623E-2</v>
      </c>
      <c r="BG35">
        <v>4.2132056221357989E-2</v>
      </c>
      <c r="BH35">
        <v>0.3573119225840567</v>
      </c>
      <c r="BI35">
        <v>0.12846261322968963</v>
      </c>
      <c r="BJ35">
        <v>0.31650714882169589</v>
      </c>
      <c r="BK35">
        <v>0.1600099730048313</v>
      </c>
      <c r="BL35">
        <v>5.0975696019818217E-2</v>
      </c>
      <c r="BM35">
        <v>0.18429652093428775</v>
      </c>
      <c r="BN35" s="37"/>
      <c r="BO35">
        <v>2010</v>
      </c>
      <c r="BP35">
        <v>999</v>
      </c>
      <c r="BQ35">
        <v>8.662695437669754E-2</v>
      </c>
      <c r="BR35">
        <v>15991388</v>
      </c>
      <c r="BS35">
        <v>6653825</v>
      </c>
      <c r="BT35">
        <v>27096</v>
      </c>
      <c r="BU35">
        <v>50112392</v>
      </c>
      <c r="BV35">
        <v>186004.984375</v>
      </c>
      <c r="BW35" s="37"/>
      <c r="BX35">
        <v>2010</v>
      </c>
      <c r="BY35">
        <v>999</v>
      </c>
      <c r="BZ35" s="13">
        <f>'TF6'!F33</f>
        <v>0.19787340342043444</v>
      </c>
      <c r="CA35" s="13">
        <f>'TF6'!G33</f>
        <v>0.19208898100354699</v>
      </c>
      <c r="CB35" s="37"/>
      <c r="CC35">
        <v>2010</v>
      </c>
      <c r="CD35">
        <v>999</v>
      </c>
      <c r="CE35">
        <v>0.10738886892795563</v>
      </c>
      <c r="CF35">
        <v>19660356</v>
      </c>
      <c r="CG35">
        <v>8206969</v>
      </c>
      <c r="CH35">
        <v>27096</v>
      </c>
      <c r="CI35">
        <v>50112392</v>
      </c>
      <c r="CJ35">
        <v>186093.859375</v>
      </c>
      <c r="CK35" s="37"/>
      <c r="CL35">
        <v>2010</v>
      </c>
      <c r="CM35">
        <v>999</v>
      </c>
      <c r="CN35">
        <v>4.1112042836310397E-2</v>
      </c>
      <c r="CO35">
        <v>7.0915099204994399E-3</v>
      </c>
      <c r="CP35">
        <v>0.168073634615725</v>
      </c>
      <c r="CQ35">
        <v>3.99967173831259E-2</v>
      </c>
      <c r="CR35">
        <v>0.140252724802398</v>
      </c>
      <c r="CS35">
        <v>0.18763695685908499</v>
      </c>
      <c r="CT35">
        <v>0.51213868606060897</v>
      </c>
      <c r="CU35">
        <v>0.31858547274576299</v>
      </c>
      <c r="CV35">
        <v>8.8203035261287307E-3</v>
      </c>
      <c r="CW35">
        <v>9.5251367580629104E-2</v>
      </c>
      <c r="CX35" s="37"/>
    </row>
    <row r="36" spans="1:102">
      <c r="A36">
        <f t="shared" si="0"/>
        <v>1998</v>
      </c>
      <c r="B36" s="24">
        <f>[1]A20!B57</f>
        <v>3899.0452354999998</v>
      </c>
      <c r="C36" s="25">
        <f>[1]A20!F57/[1]A20!$C57*[1]A20!$D57</f>
        <v>1472.6769304437985</v>
      </c>
      <c r="D36" s="25">
        <f>[1]A20!G57/[1]A20!$C57*[1]A20!$D57</f>
        <v>459.29310836484626</v>
      </c>
      <c r="E36" s="25">
        <f>[1]A20!$E57</f>
        <v>584.04099999999994</v>
      </c>
      <c r="F36" s="25">
        <f>[1]A20!$H57</f>
        <v>407.56769669135485</v>
      </c>
      <c r="G36" s="25">
        <f>[1]A20!$M57</f>
        <v>634.06349999999998</v>
      </c>
      <c r="H36" s="25">
        <f>([1]RawDatawealth2015!Y57+[1]RawDatawealth2015!Y58)/2</f>
        <v>133.94900000000001</v>
      </c>
      <c r="I36" s="25">
        <f>([1]RawDatawealth2015!Z57+[1]RawDatawealth2015!Z58)/2</f>
        <v>304.15599999999995</v>
      </c>
      <c r="J36" s="25">
        <f>([1]RawDatawealth2015!AA57+[1]RawDatawealth2015!AA58)/2</f>
        <v>195.95850000000002</v>
      </c>
      <c r="K36" s="25">
        <f>[1]A20!$P57</f>
        <v>495.20900000000006</v>
      </c>
      <c r="L36" s="25">
        <f>[1]A20!$Q57</f>
        <v>468.45150000000001</v>
      </c>
      <c r="M36" s="25">
        <f>([1]RawDatawealth2015!$T57+[1]RawDatawealth2015!$T58)/2</f>
        <v>198.9545</v>
      </c>
      <c r="N36" s="25">
        <f t="shared" si="1"/>
        <v>269.49700000000001</v>
      </c>
      <c r="O36" s="25">
        <f>[1]A20!$R57</f>
        <v>545.82449999999994</v>
      </c>
      <c r="P36" s="40">
        <f>[1]A0!$P153</f>
        <v>45750.20329336205</v>
      </c>
      <c r="R36" s="11"/>
      <c r="S36" s="36"/>
      <c r="T36" s="36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L36" s="37"/>
      <c r="AM36" s="37"/>
      <c r="AN36" s="37"/>
      <c r="AP36" s="37"/>
      <c r="AQ36" s="37"/>
      <c r="AR36" s="37"/>
      <c r="AT36" s="37"/>
      <c r="AU36" s="37"/>
      <c r="AV36" s="37"/>
      <c r="AX36" s="37"/>
      <c r="AZ36" s="37"/>
      <c r="BA36" s="37"/>
      <c r="BB36" s="37"/>
      <c r="BE36" s="37"/>
      <c r="BG36" s="37"/>
      <c r="BJ36" s="37"/>
      <c r="BM36" s="37"/>
      <c r="BN36" s="37"/>
      <c r="BO36" s="37"/>
      <c r="BP36" s="37"/>
      <c r="BR36" s="37"/>
      <c r="BS36" s="37"/>
      <c r="BT36" s="37"/>
      <c r="BV36" s="37"/>
      <c r="BW36" s="37"/>
      <c r="BX36" s="37"/>
      <c r="BY36" s="37"/>
      <c r="CA36" s="37"/>
      <c r="CB36" s="37"/>
      <c r="CC36" s="37"/>
      <c r="CD36" s="37"/>
      <c r="CF36" s="37"/>
      <c r="CG36" s="37"/>
      <c r="CH36" s="37"/>
      <c r="CJ36" s="37"/>
      <c r="CK36" s="37"/>
      <c r="CM36" s="37"/>
      <c r="CQ36" s="37"/>
      <c r="CT36" s="37"/>
      <c r="CW36" s="37"/>
      <c r="CX36" s="37"/>
    </row>
    <row r="37" spans="1:102">
      <c r="A37">
        <f t="shared" si="0"/>
        <v>1999</v>
      </c>
      <c r="B37" s="24">
        <f>[1]A20!B58</f>
        <v>4300.9885534999994</v>
      </c>
      <c r="C37" s="25">
        <f>[1]A20!F58/[1]A20!$C58*[1]A20!$D58</f>
        <v>1593.7292681025849</v>
      </c>
      <c r="D37" s="25">
        <f>[1]A20!G58/[1]A20!$C58*[1]A20!$D58</f>
        <v>496.50799256944725</v>
      </c>
      <c r="E37" s="25">
        <f>[1]A20!$E58</f>
        <v>609.81500000000005</v>
      </c>
      <c r="F37" s="25">
        <f>[1]A20!$H58</f>
        <v>444.9882928279676</v>
      </c>
      <c r="G37" s="25">
        <f>[1]A20!$M58</f>
        <v>771.11099999999999</v>
      </c>
      <c r="H37" s="25">
        <f>([1]RawDatawealth2015!Y58+[1]RawDatawealth2015!Y59)/2</f>
        <v>166.98400000000001</v>
      </c>
      <c r="I37" s="25">
        <f>([1]RawDatawealth2015!Z58+[1]RawDatawealth2015!Z59)/2</f>
        <v>385.45650000000001</v>
      </c>
      <c r="J37" s="25">
        <f>([1]RawDatawealth2015!AA58+[1]RawDatawealth2015!AA59)/2</f>
        <v>218.6705</v>
      </c>
      <c r="K37" s="25">
        <f>[1]A20!$P58</f>
        <v>501.05600000000004</v>
      </c>
      <c r="L37" s="25">
        <f>[1]A20!$Q58</f>
        <v>491.1395</v>
      </c>
      <c r="M37" s="25">
        <f>([1]RawDatawealth2015!$T58+[1]RawDatawealth2015!$T59)/2</f>
        <v>214.29050000000001</v>
      </c>
      <c r="N37" s="25">
        <f t="shared" si="1"/>
        <v>276.84899999999999</v>
      </c>
      <c r="O37" s="25">
        <f>[1]A20!$R58</f>
        <v>612.27150000000006</v>
      </c>
      <c r="P37" s="40">
        <f>[1]A0!$P154</f>
        <v>45996.896069459421</v>
      </c>
      <c r="R37" s="11"/>
      <c r="S37" s="36"/>
      <c r="T37" s="36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L37" s="37"/>
      <c r="AM37" s="37"/>
      <c r="AN37" s="37"/>
      <c r="AP37" s="37"/>
      <c r="AQ37" s="37"/>
      <c r="AR37" s="37"/>
      <c r="AT37" s="37"/>
      <c r="AU37" s="37"/>
      <c r="AV37" s="37"/>
      <c r="AX37" s="37"/>
      <c r="AZ37" s="37"/>
      <c r="BA37" s="37"/>
      <c r="BB37" s="37"/>
      <c r="BE37" s="37"/>
      <c r="BG37" s="37"/>
      <c r="BJ37" s="37"/>
      <c r="BM37" s="37"/>
      <c r="BN37" s="37"/>
      <c r="BO37" s="37"/>
      <c r="BP37" s="37"/>
      <c r="BR37" s="37"/>
      <c r="BS37" s="37"/>
      <c r="BT37" s="37"/>
      <c r="BV37" s="37"/>
      <c r="BW37" s="37"/>
      <c r="BX37" s="37"/>
      <c r="BY37" s="37"/>
      <c r="CA37" s="37"/>
      <c r="CB37" s="37"/>
      <c r="CC37" s="37"/>
      <c r="CD37" s="37"/>
      <c r="CF37" s="37"/>
      <c r="CG37" s="37"/>
      <c r="CH37" s="37"/>
      <c r="CJ37" s="37"/>
      <c r="CK37" s="37"/>
      <c r="CM37" s="37"/>
      <c r="CQ37" s="37"/>
      <c r="CT37" s="37"/>
      <c r="CW37" s="37"/>
      <c r="CX37" s="37"/>
    </row>
    <row r="38" spans="1:102">
      <c r="A38">
        <f t="shared" si="0"/>
        <v>2000</v>
      </c>
      <c r="B38" s="24">
        <f>[1]A20!B59</f>
        <v>4748.5116964999997</v>
      </c>
      <c r="C38" s="25">
        <f>[1]A20!F59/[1]A20!$C59*[1]A20!$D59</f>
        <v>1765.8242095828844</v>
      </c>
      <c r="D38" s="25">
        <f>[1]A20!G59/[1]A20!$C59*[1]A20!$D59</f>
        <v>543.53808628764909</v>
      </c>
      <c r="E38" s="25">
        <f>[1]A20!$E59</f>
        <v>645.71949999999993</v>
      </c>
      <c r="F38" s="25">
        <f>[1]A20!$H59</f>
        <v>496.87140062946651</v>
      </c>
      <c r="G38" s="25">
        <f>[1]A20!$M59</f>
        <v>882.96950000000004</v>
      </c>
      <c r="H38" s="25">
        <f>([1]RawDatawealth2015!Y59+[1]RawDatawealth2015!Y60)/2</f>
        <v>194.53399999999999</v>
      </c>
      <c r="I38" s="25">
        <f>([1]RawDatawealth2015!Z59+[1]RawDatawealth2015!Z60)/2</f>
        <v>454.24400000000003</v>
      </c>
      <c r="J38" s="25">
        <f>([1]RawDatawealth2015!AA59+[1]RawDatawealth2015!AA60)/2</f>
        <v>234.19150000000002</v>
      </c>
      <c r="K38" s="25">
        <f>[1]A20!$P59</f>
        <v>522.14149999999995</v>
      </c>
      <c r="L38" s="25">
        <f>[1]A20!$Q59</f>
        <v>502.13100000000009</v>
      </c>
      <c r="M38" s="25">
        <f>([1]RawDatawealth2015!$T59+[1]RawDatawealth2015!$T60)/2</f>
        <v>225.262</v>
      </c>
      <c r="N38" s="25">
        <f t="shared" si="1"/>
        <v>276.86900000000009</v>
      </c>
      <c r="O38" s="25">
        <f>[1]A20!$R59</f>
        <v>680.75549999999998</v>
      </c>
      <c r="P38" s="40">
        <f>[1]A0!$P155</f>
        <v>46366.592618790615</v>
      </c>
      <c r="R38" s="11"/>
      <c r="S38" s="36"/>
      <c r="T38" s="36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L38" s="37"/>
      <c r="AM38" s="37"/>
      <c r="AN38" s="37"/>
      <c r="AP38" s="37"/>
      <c r="AQ38" s="37"/>
      <c r="AR38" s="37"/>
      <c r="AT38" s="37"/>
      <c r="AU38" s="37"/>
      <c r="AV38" s="37"/>
      <c r="AX38" s="37"/>
      <c r="AZ38" s="37"/>
      <c r="BA38" s="37"/>
      <c r="BB38" s="37"/>
      <c r="BE38" s="37"/>
      <c r="BG38" s="37"/>
      <c r="BJ38" s="37"/>
      <c r="BM38" s="37"/>
      <c r="BN38" s="37"/>
      <c r="BO38" s="37"/>
      <c r="BP38" s="37"/>
      <c r="BR38" s="37"/>
      <c r="BS38" s="37"/>
      <c r="BT38" s="37"/>
      <c r="BV38" s="37"/>
      <c r="BW38" s="37"/>
      <c r="BX38" s="37"/>
      <c r="BY38" s="37"/>
      <c r="CA38" s="37"/>
      <c r="CB38" s="37"/>
      <c r="CC38" s="37"/>
      <c r="CD38" s="37"/>
      <c r="CF38" s="37"/>
      <c r="CG38" s="37"/>
      <c r="CH38" s="37"/>
      <c r="CJ38" s="37"/>
      <c r="CK38" s="37"/>
      <c r="CM38" s="37"/>
      <c r="CQ38" s="37"/>
      <c r="CT38" s="37"/>
      <c r="CW38" s="37"/>
      <c r="CX38" s="37"/>
    </row>
    <row r="39" spans="1:102">
      <c r="A39">
        <f t="shared" si="0"/>
        <v>2001</v>
      </c>
      <c r="B39" s="24">
        <f>[1]A20!B60</f>
        <v>5022.4146684999996</v>
      </c>
      <c r="C39" s="25">
        <f>[1]A20!F60/[1]A20!$C60*[1]A20!$D60</f>
        <v>1952.951639348553</v>
      </c>
      <c r="D39" s="25">
        <f>[1]A20!G60/[1]A20!$C60*[1]A20!$D60</f>
        <v>595.85428090011123</v>
      </c>
      <c r="E39" s="25">
        <f>[1]A20!$E60</f>
        <v>691.68149999999991</v>
      </c>
      <c r="F39" s="25">
        <f>[1]A20!$H60</f>
        <v>543.51874825133586</v>
      </c>
      <c r="G39" s="25">
        <f>[1]A20!$M60</f>
        <v>835.10450000000003</v>
      </c>
      <c r="H39" s="25">
        <f>([1]RawDatawealth2015!Y60+[1]RawDatawealth2015!Y61)/2</f>
        <v>182.39100000000002</v>
      </c>
      <c r="I39" s="25">
        <f>([1]RawDatawealth2015!Z60+[1]RawDatawealth2015!Z61)/2</f>
        <v>417.26749999999998</v>
      </c>
      <c r="J39" s="25">
        <f>([1]RawDatawealth2015!AA60+[1]RawDatawealth2015!AA61)/2</f>
        <v>235.446</v>
      </c>
      <c r="K39" s="25">
        <f>[1]A20!$P60</f>
        <v>543.85900000000004</v>
      </c>
      <c r="L39" s="25">
        <f>[1]A20!$Q60</f>
        <v>508.73099999999999</v>
      </c>
      <c r="M39" s="25">
        <f>([1]RawDatawealth2015!$T60+[1]RawDatawealth2015!$T61)/2</f>
        <v>222.29599999999999</v>
      </c>
      <c r="N39" s="25">
        <f t="shared" si="1"/>
        <v>286.435</v>
      </c>
      <c r="O39" s="25">
        <f>[1]A20!$R60</f>
        <v>734.077</v>
      </c>
      <c r="P39" s="40">
        <f>[1]A0!$P156</f>
        <v>46800.526664635872</v>
      </c>
      <c r="R39" s="11"/>
      <c r="S39" s="36"/>
      <c r="T39" s="36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L39" s="37"/>
      <c r="AM39" s="37"/>
      <c r="AN39" s="37"/>
      <c r="AP39" s="37"/>
      <c r="AQ39" s="37"/>
      <c r="AR39" s="37"/>
      <c r="AT39" s="37"/>
      <c r="AU39" s="37"/>
      <c r="AV39" s="37"/>
      <c r="AX39" s="37"/>
      <c r="AZ39" s="37"/>
      <c r="BA39" s="37"/>
      <c r="BB39" s="37"/>
      <c r="BE39" s="37"/>
      <c r="BG39" s="37"/>
      <c r="BJ39" s="37"/>
      <c r="BM39" s="37"/>
      <c r="BN39" s="37"/>
      <c r="BO39" s="37"/>
      <c r="BP39" s="37"/>
      <c r="BR39" s="37"/>
      <c r="BS39" s="37"/>
      <c r="BT39" s="37"/>
      <c r="BV39" s="37"/>
      <c r="BW39" s="37"/>
      <c r="BX39" s="37"/>
      <c r="BY39" s="37"/>
      <c r="CA39" s="37"/>
      <c r="CB39" s="37"/>
      <c r="CC39" s="37"/>
      <c r="CD39" s="37"/>
      <c r="CF39" s="37"/>
      <c r="CG39" s="37"/>
      <c r="CH39" s="37"/>
      <c r="CJ39" s="37"/>
      <c r="CK39" s="37"/>
      <c r="CM39" s="37"/>
      <c r="CQ39" s="37"/>
      <c r="CT39" s="37"/>
      <c r="CW39" s="37"/>
      <c r="CX39" s="37"/>
    </row>
    <row r="40" spans="1:102">
      <c r="A40">
        <f t="shared" si="0"/>
        <v>2002</v>
      </c>
      <c r="B40" s="24">
        <f>[1]A20!B61</f>
        <v>5309.5982559999993</v>
      </c>
      <c r="C40" s="25">
        <f>[1]A20!F61/[1]A20!$C61*[1]A20!$D61</f>
        <v>2182.3044775367948</v>
      </c>
      <c r="D40" s="25">
        <f>[1]A20!G61/[1]A20!$C61*[1]A20!$D61</f>
        <v>665.40359879734467</v>
      </c>
      <c r="E40" s="25">
        <f>[1]A20!$E61</f>
        <v>736.72450000000003</v>
      </c>
      <c r="F40" s="25">
        <f>[1]A20!$H61</f>
        <v>593.50817966586033</v>
      </c>
      <c r="G40" s="25">
        <f>[1]A20!$M61</f>
        <v>746.06299999999999</v>
      </c>
      <c r="H40" s="25">
        <f>([1]RawDatawealth2015!Y61+[1]RawDatawealth2015!Y62)/2</f>
        <v>136.66249999999999</v>
      </c>
      <c r="I40" s="25">
        <f>([1]RawDatawealth2015!Z61+[1]RawDatawealth2015!Z62)/2</f>
        <v>383.59399999999999</v>
      </c>
      <c r="J40" s="25">
        <f>([1]RawDatawealth2015!AA61+[1]RawDatawealth2015!AA62)/2</f>
        <v>225.8065</v>
      </c>
      <c r="K40" s="25">
        <f>[1]A20!$P61</f>
        <v>547.45000000000005</v>
      </c>
      <c r="L40" s="25">
        <f>[1]A20!$Q61</f>
        <v>538.01749999999993</v>
      </c>
      <c r="M40" s="25">
        <f>([1]RawDatawealth2015!$T61+[1]RawDatawealth2015!$T62)/2</f>
        <v>229.93450000000001</v>
      </c>
      <c r="N40" s="25">
        <f t="shared" si="1"/>
        <v>308.08299999999991</v>
      </c>
      <c r="O40" s="25">
        <f>[1]A20!$R61</f>
        <v>773.57600000000002</v>
      </c>
      <c r="P40" s="40">
        <f>[1]A0!$P157</f>
        <v>47249.445572596655</v>
      </c>
      <c r="R40" s="11"/>
      <c r="S40" s="36"/>
      <c r="T40" s="36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L40" s="37"/>
      <c r="AM40" s="37"/>
      <c r="AN40" s="37"/>
      <c r="AP40" s="37"/>
      <c r="AQ40" s="37"/>
      <c r="AR40" s="37"/>
      <c r="AT40" s="37"/>
      <c r="AU40" s="37"/>
      <c r="AV40" s="37"/>
      <c r="AX40" s="37"/>
      <c r="AZ40" s="37"/>
      <c r="BA40" s="37"/>
      <c r="BB40" s="37"/>
      <c r="BE40" s="37"/>
      <c r="BG40" s="37"/>
      <c r="BJ40" s="37"/>
      <c r="BM40" s="37"/>
      <c r="BN40" s="37"/>
      <c r="BO40" s="37"/>
      <c r="BP40" s="37"/>
      <c r="BR40" s="37"/>
      <c r="BS40" s="37"/>
      <c r="BT40" s="37"/>
      <c r="BV40" s="37"/>
      <c r="BW40" s="37"/>
      <c r="BX40" s="37"/>
      <c r="BY40" s="37"/>
      <c r="CA40" s="37"/>
      <c r="CB40" s="37"/>
      <c r="CC40" s="37"/>
      <c r="CD40" s="37"/>
      <c r="CF40" s="37"/>
      <c r="CG40" s="37"/>
      <c r="CH40" s="37"/>
      <c r="CJ40" s="37"/>
      <c r="CK40" s="37"/>
      <c r="CM40" s="37"/>
      <c r="CQ40" s="37"/>
      <c r="CT40" s="37"/>
      <c r="CW40" s="37"/>
      <c r="CX40" s="37"/>
    </row>
    <row r="41" spans="1:102">
      <c r="A41">
        <f t="shared" si="0"/>
        <v>2003</v>
      </c>
      <c r="B41" s="24">
        <f>[1]A20!B62</f>
        <v>5845.2954440000003</v>
      </c>
      <c r="C41" s="25">
        <f>[1]A20!F62/[1]A20!$C62*[1]A20!$D62</f>
        <v>2500.5876097557289</v>
      </c>
      <c r="D41" s="25">
        <f>[1]A20!G62/[1]A20!$C62*[1]A20!$D62</f>
        <v>760.58022833278449</v>
      </c>
      <c r="E41" s="25">
        <f>[1]A20!$E62</f>
        <v>780.91550000000007</v>
      </c>
      <c r="F41" s="25">
        <f>[1]A20!$H62</f>
        <v>655.5036059114866</v>
      </c>
      <c r="G41" s="25">
        <f>[1]A20!$M62</f>
        <v>763.75849999999991</v>
      </c>
      <c r="H41" s="25">
        <f>([1]RawDatawealth2015!Y62+[1]RawDatawealth2015!Y63)/2</f>
        <v>122.614</v>
      </c>
      <c r="I41" s="25">
        <f>([1]RawDatawealth2015!Z62+[1]RawDatawealth2015!Z63)/2</f>
        <v>415.67449999999997</v>
      </c>
      <c r="J41" s="25">
        <f>([1]RawDatawealth2015!AA62+[1]RawDatawealth2015!AA63)/2</f>
        <v>225.47000000000003</v>
      </c>
      <c r="K41" s="25">
        <f>[1]A20!$P62</f>
        <v>545.34950000000003</v>
      </c>
      <c r="L41" s="25">
        <f>[1]A20!$Q62</f>
        <v>577.10149999999999</v>
      </c>
      <c r="M41" s="25">
        <f>([1]RawDatawealth2015!$T62+[1]RawDatawealth2015!$T63)/2</f>
        <v>242.09399999999999</v>
      </c>
      <c r="N41" s="25">
        <f t="shared" si="1"/>
        <v>335.00749999999999</v>
      </c>
      <c r="O41" s="25">
        <f>[1]A20!$R62</f>
        <v>823.33</v>
      </c>
      <c r="P41" s="40">
        <f>[1]A0!$P158</f>
        <v>47691.891200118727</v>
      </c>
      <c r="R41" s="11"/>
      <c r="S41" s="36"/>
      <c r="T41" s="36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L41" s="37"/>
      <c r="AM41" s="37"/>
      <c r="AN41" s="37"/>
      <c r="AP41" s="37"/>
      <c r="AQ41" s="37"/>
      <c r="AR41" s="37"/>
      <c r="AT41" s="37"/>
      <c r="AU41" s="37"/>
      <c r="AV41" s="37"/>
      <c r="AX41" s="37"/>
      <c r="AZ41" s="37"/>
      <c r="BA41" s="37"/>
      <c r="BB41" s="37"/>
      <c r="BE41" s="37"/>
      <c r="BG41" s="37"/>
      <c r="BJ41" s="37"/>
      <c r="BM41" s="37"/>
      <c r="BN41" s="37"/>
      <c r="BO41" s="37"/>
      <c r="BP41" s="37"/>
      <c r="BR41" s="37"/>
      <c r="BS41" s="37"/>
      <c r="BT41" s="37"/>
      <c r="BV41" s="37"/>
      <c r="BW41" s="37"/>
      <c r="BX41" s="37"/>
      <c r="BY41" s="37"/>
      <c r="CA41" s="37"/>
      <c r="CB41" s="37"/>
      <c r="CC41" s="37"/>
      <c r="CD41" s="37"/>
      <c r="CF41" s="37"/>
      <c r="CG41" s="37"/>
      <c r="CH41" s="37"/>
      <c r="CJ41" s="37"/>
      <c r="CK41" s="37"/>
      <c r="CM41" s="37"/>
      <c r="CQ41" s="37"/>
      <c r="CT41" s="37"/>
      <c r="CW41" s="37"/>
      <c r="CX41" s="37"/>
    </row>
    <row r="42" spans="1:102">
      <c r="A42">
        <f t="shared" si="0"/>
        <v>2004</v>
      </c>
      <c r="B42" s="24">
        <f>[1]A20!B63</f>
        <v>6620.4202485000005</v>
      </c>
      <c r="C42" s="25">
        <f>[1]A20!F63/[1]A20!$C63*[1]A20!$D63</f>
        <v>2932.4033764835654</v>
      </c>
      <c r="D42" s="25">
        <f>[1]A20!G63/[1]A20!$C63*[1]A20!$D63</f>
        <v>889.05646117122944</v>
      </c>
      <c r="E42" s="25">
        <f>[1]A20!$E63</f>
        <v>829.82600000000002</v>
      </c>
      <c r="F42" s="25">
        <f>[1]A20!$H63</f>
        <v>733.10391084520529</v>
      </c>
      <c r="G42" s="25">
        <f>[1]A20!$M63</f>
        <v>849.92449999999997</v>
      </c>
      <c r="H42" s="25">
        <f>([1]RawDatawealth2015!Y63+[1]RawDatawealth2015!Y64)/2</f>
        <v>135.77549999999999</v>
      </c>
      <c r="I42" s="25">
        <f>([1]RawDatawealth2015!Z63+[1]RawDatawealth2015!Z64)/2</f>
        <v>479.31399999999996</v>
      </c>
      <c r="J42" s="25">
        <f>([1]RawDatawealth2015!AA63+[1]RawDatawealth2015!AA64)/2</f>
        <v>234.83500000000001</v>
      </c>
      <c r="K42" s="25">
        <f>[1]A20!$P63</f>
        <v>533.9375</v>
      </c>
      <c r="L42" s="25">
        <f>[1]A20!$Q63</f>
        <v>611.01800000000003</v>
      </c>
      <c r="M42" s="25">
        <f>([1]RawDatawealth2015!$T63+[1]RawDatawealth2015!$T64)/2</f>
        <v>249.27850000000001</v>
      </c>
      <c r="N42" s="25">
        <f t="shared" si="1"/>
        <v>361.73950000000002</v>
      </c>
      <c r="O42" s="25">
        <f>[1]A20!$R63</f>
        <v>900.80250000000001</v>
      </c>
      <c r="P42" s="40">
        <f>[1]A0!$P159</f>
        <v>48070.988375289766</v>
      </c>
      <c r="R42" s="11"/>
      <c r="S42" s="36"/>
      <c r="T42" s="36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L42" s="37"/>
      <c r="AM42" s="37"/>
      <c r="AN42" s="37"/>
      <c r="AP42" s="37"/>
      <c r="AQ42" s="37"/>
      <c r="AR42" s="37"/>
      <c r="AT42" s="37"/>
      <c r="AU42" s="37"/>
      <c r="AV42" s="37"/>
      <c r="AX42" s="37"/>
      <c r="AZ42" s="37"/>
      <c r="BA42" s="37"/>
      <c r="BB42" s="37"/>
      <c r="BE42" s="37"/>
      <c r="BG42" s="37"/>
      <c r="BJ42" s="37"/>
      <c r="BM42" s="37"/>
      <c r="BN42" s="37"/>
      <c r="BO42" s="37"/>
      <c r="BP42" s="37"/>
      <c r="BR42" s="37"/>
      <c r="BS42" s="37"/>
      <c r="BT42" s="37"/>
      <c r="BV42" s="37"/>
      <c r="BW42" s="37"/>
      <c r="BX42" s="37"/>
      <c r="BY42" s="37"/>
      <c r="CA42" s="37"/>
      <c r="CB42" s="37"/>
      <c r="CC42" s="37"/>
      <c r="CD42" s="37"/>
      <c r="CF42" s="37"/>
      <c r="CG42" s="37"/>
      <c r="CH42" s="37"/>
      <c r="CJ42" s="37"/>
      <c r="CK42" s="37"/>
      <c r="CM42" s="37"/>
      <c r="CQ42" s="37"/>
      <c r="CT42" s="37"/>
      <c r="CW42" s="37"/>
      <c r="CX42" s="37"/>
    </row>
    <row r="43" spans="1:102">
      <c r="A43">
        <f t="shared" si="0"/>
        <v>2005</v>
      </c>
      <c r="B43" s="24">
        <f>[1]A20!B64</f>
        <v>7533.5506965000004</v>
      </c>
      <c r="C43" s="25">
        <f>[1]A20!F64/[1]A20!$C64*[1]A20!$D64</f>
        <v>3452.7885769821269</v>
      </c>
      <c r="D43" s="25">
        <f>[1]A20!G64/[1]A20!$C64*[1]A20!$D64</f>
        <v>1043.4443897077631</v>
      </c>
      <c r="E43" s="25">
        <f>[1]A20!$E64</f>
        <v>897.12750000000005</v>
      </c>
      <c r="F43" s="25">
        <f>[1]A20!$H64</f>
        <v>823.9802298101099</v>
      </c>
      <c r="G43" s="25">
        <f>[1]A20!$M64</f>
        <v>937.71399999999994</v>
      </c>
      <c r="H43" s="25">
        <f>([1]RawDatawealth2015!Y64+[1]RawDatawealth2015!Y65)/2</f>
        <v>161.56799999999998</v>
      </c>
      <c r="I43" s="25">
        <f>([1]RawDatawealth2015!Z64+[1]RawDatawealth2015!Z65)/2</f>
        <v>533.70949999999993</v>
      </c>
      <c r="J43" s="25">
        <f>([1]RawDatawealth2015!AA64+[1]RawDatawealth2015!AA65)/2</f>
        <v>242.4365</v>
      </c>
      <c r="K43" s="25">
        <f>[1]A20!$P64</f>
        <v>528.69799999999998</v>
      </c>
      <c r="L43" s="25">
        <f>[1]A20!$Q64</f>
        <v>647.32900000000006</v>
      </c>
      <c r="M43" s="25">
        <f>([1]RawDatawealth2015!$T64+[1]RawDatawealth2015!$T65)/2</f>
        <v>266.0095</v>
      </c>
      <c r="N43" s="25">
        <f t="shared" si="1"/>
        <v>381.31950000000006</v>
      </c>
      <c r="O43" s="25">
        <f>[1]A20!$R64</f>
        <v>996.72399999999993</v>
      </c>
      <c r="P43" s="40">
        <f>[1]A0!$P160</f>
        <v>48431.456658518204</v>
      </c>
      <c r="R43" s="11"/>
      <c r="S43" s="36"/>
      <c r="T43" s="36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L43" s="37"/>
      <c r="AM43" s="37"/>
      <c r="AN43" s="37"/>
      <c r="AP43" s="37"/>
      <c r="AQ43" s="37"/>
      <c r="AR43" s="37"/>
      <c r="AT43" s="37"/>
      <c r="AU43" s="37"/>
      <c r="AV43" s="37"/>
      <c r="AX43" s="37"/>
      <c r="AZ43" s="37"/>
      <c r="BA43" s="37"/>
      <c r="BB43" s="37"/>
      <c r="BE43" s="37"/>
      <c r="BG43" s="37"/>
      <c r="BJ43" s="37"/>
      <c r="BM43" s="37"/>
      <c r="BN43" s="37"/>
      <c r="BO43" s="37"/>
      <c r="BP43" s="37"/>
      <c r="BR43" s="37"/>
      <c r="BS43" s="37"/>
      <c r="BT43" s="37"/>
      <c r="BV43" s="37"/>
      <c r="BW43" s="37"/>
      <c r="BX43" s="37"/>
      <c r="BY43" s="37"/>
      <c r="CA43" s="37"/>
      <c r="CB43" s="37"/>
      <c r="CC43" s="37"/>
      <c r="CD43" s="37"/>
      <c r="CF43" s="37"/>
      <c r="CG43" s="37"/>
      <c r="CH43" s="37"/>
      <c r="CJ43" s="37"/>
      <c r="CK43" s="37"/>
      <c r="CM43" s="37"/>
      <c r="CQ43" s="37"/>
      <c r="CT43" s="37"/>
      <c r="CW43" s="37"/>
      <c r="CX43" s="37"/>
    </row>
    <row r="44" spans="1:102">
      <c r="A44">
        <f t="shared" si="0"/>
        <v>2006</v>
      </c>
      <c r="B44" s="24">
        <f>[1]A20!B65</f>
        <v>8456.6474324999999</v>
      </c>
      <c r="C44" s="25">
        <f>[1]A20!F65/[1]A20!$C65*[1]A20!$D65</f>
        <v>3939.5133377743628</v>
      </c>
      <c r="D44" s="25">
        <f>[1]A20!G65/[1]A20!$C65*[1]A20!$D65</f>
        <v>1188.2999674253776</v>
      </c>
      <c r="E44" s="25">
        <f>[1]A20!$E65</f>
        <v>992.58349999999996</v>
      </c>
      <c r="F44" s="25">
        <f>[1]A20!$H65</f>
        <v>896.87812730025917</v>
      </c>
      <c r="G44" s="25">
        <f>[1]A20!$M65</f>
        <v>1087.9345000000001</v>
      </c>
      <c r="H44" s="25">
        <f>([1]RawDatawealth2015!Y65+[1]RawDatawealth2015!Y66)/2</f>
        <v>198.54849999999999</v>
      </c>
      <c r="I44" s="25">
        <f>([1]RawDatawealth2015!Z65+[1]RawDatawealth2015!Z66)/2</f>
        <v>618.32500000000005</v>
      </c>
      <c r="J44" s="25">
        <f>([1]RawDatawealth2015!AA65+[1]RawDatawealth2015!AA66)/2</f>
        <v>271.06099999999998</v>
      </c>
      <c r="K44" s="25">
        <f>[1]A20!$P65</f>
        <v>530.51700000000005</v>
      </c>
      <c r="L44" s="25">
        <f>[1]A20!$Q65</f>
        <v>684.20500000000004</v>
      </c>
      <c r="M44" s="25">
        <f>([1]RawDatawealth2015!$T65+[1]RawDatawealth2015!$T66)/2</f>
        <v>283.11199999999997</v>
      </c>
      <c r="N44" s="25">
        <f t="shared" si="1"/>
        <v>401.09300000000007</v>
      </c>
      <c r="O44" s="25">
        <f>[1]A20!$R65</f>
        <v>1121.883</v>
      </c>
      <c r="P44" s="40">
        <f>[1]A0!$P161</f>
        <v>48782.25635094678</v>
      </c>
      <c r="R44" s="11"/>
      <c r="S44" s="36"/>
      <c r="T44" s="36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L44" s="37"/>
      <c r="AM44" s="37"/>
      <c r="AN44" s="37"/>
      <c r="AP44" s="37"/>
      <c r="AQ44" s="37"/>
      <c r="AR44" s="37"/>
      <c r="AT44" s="37"/>
      <c r="AU44" s="37"/>
      <c r="AV44" s="37"/>
      <c r="AX44" s="37"/>
      <c r="AZ44" s="37"/>
      <c r="BA44" s="37"/>
      <c r="BB44" s="37"/>
      <c r="BE44" s="37"/>
      <c r="BG44" s="37"/>
      <c r="BJ44" s="37"/>
      <c r="BM44" s="37"/>
      <c r="BN44" s="37"/>
      <c r="BO44" s="37"/>
      <c r="BP44" s="37"/>
      <c r="BR44" s="37"/>
      <c r="BS44" s="37"/>
      <c r="BT44" s="37"/>
      <c r="BV44" s="37"/>
      <c r="BW44" s="37"/>
      <c r="BX44" s="37"/>
      <c r="BY44" s="37"/>
      <c r="CA44" s="37"/>
      <c r="CB44" s="37"/>
      <c r="CC44" s="37"/>
      <c r="CD44" s="37"/>
      <c r="CF44" s="37"/>
      <c r="CG44" s="37"/>
      <c r="CH44" s="37"/>
      <c r="CJ44" s="37"/>
      <c r="CK44" s="37"/>
      <c r="CM44" s="37"/>
      <c r="CQ44" s="37"/>
      <c r="CT44" s="37"/>
      <c r="CW44" s="37"/>
      <c r="CX44" s="37"/>
    </row>
    <row r="45" spans="1:102">
      <c r="A45">
        <f t="shared" si="0"/>
        <v>2007</v>
      </c>
      <c r="B45" s="24">
        <f>[1]A20!B66</f>
        <v>9171.0306849999997</v>
      </c>
      <c r="C45" s="25">
        <f>[1]A20!F66/[1]A20!$C66*[1]A20!$D66</f>
        <v>4315.9085220125435</v>
      </c>
      <c r="D45" s="25">
        <f>[1]A20!G66/[1]A20!$C66*[1]A20!$D66</f>
        <v>1301.7899315582338</v>
      </c>
      <c r="E45" s="25">
        <f>[1]A20!$E66</f>
        <v>1087.0500000000002</v>
      </c>
      <c r="F45" s="25">
        <f>[1]A20!$H66</f>
        <v>930.2072314292227</v>
      </c>
      <c r="G45" s="25">
        <f>[1]A20!$M66</f>
        <v>1211.912</v>
      </c>
      <c r="H45" s="25">
        <f>([1]RawDatawealth2015!Y66+[1]RawDatawealth2015!Y67)/2</f>
        <v>208.98699999999999</v>
      </c>
      <c r="I45" s="25">
        <f>([1]RawDatawealth2015!Z66+[1]RawDatawealth2015!Z67)/2</f>
        <v>714.34249999999997</v>
      </c>
      <c r="J45" s="25">
        <f>([1]RawDatawealth2015!AA66+[1]RawDatawealth2015!AA67)/2</f>
        <v>288.58249999999998</v>
      </c>
      <c r="K45" s="25">
        <f>[1]A20!$P66</f>
        <v>538.41849999999999</v>
      </c>
      <c r="L45" s="25">
        <f>[1]A20!$Q66</f>
        <v>717.07749999999999</v>
      </c>
      <c r="M45" s="25">
        <f>([1]RawDatawealth2015!$T66+[1]RawDatawealth2015!$T67)/2</f>
        <v>292.32249999999999</v>
      </c>
      <c r="N45" s="25">
        <f t="shared" si="1"/>
        <v>424.755</v>
      </c>
      <c r="O45" s="25">
        <f>[1]A20!$R66</f>
        <v>1242.7670000000001</v>
      </c>
      <c r="P45" s="40">
        <f>[1]A0!$P162</f>
        <v>49160.954937475188</v>
      </c>
      <c r="R45" s="11"/>
      <c r="S45" s="36"/>
      <c r="T45" s="36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L45" s="37"/>
      <c r="AM45" s="37"/>
      <c r="AN45" s="37"/>
      <c r="AP45" s="37"/>
      <c r="AQ45" s="37"/>
      <c r="AR45" s="37"/>
      <c r="AT45" s="37"/>
      <c r="AU45" s="37"/>
      <c r="AV45" s="37"/>
      <c r="AX45" s="37"/>
      <c r="AZ45" s="37"/>
      <c r="BA45" s="37"/>
      <c r="BB45" s="37"/>
      <c r="BE45" s="37"/>
      <c r="BG45" s="37"/>
      <c r="BJ45" s="37"/>
      <c r="BM45" s="37"/>
      <c r="BN45" s="37"/>
      <c r="BO45" s="37"/>
      <c r="BP45" s="37"/>
      <c r="BR45" s="37"/>
      <c r="BS45" s="37"/>
      <c r="BT45" s="37"/>
      <c r="BV45" s="37"/>
      <c r="BW45" s="37"/>
      <c r="BX45" s="37"/>
      <c r="BY45" s="37"/>
      <c r="CA45" s="37"/>
      <c r="CB45" s="37"/>
      <c r="CC45" s="37"/>
      <c r="CD45" s="37"/>
      <c r="CF45" s="37"/>
      <c r="CG45" s="37"/>
      <c r="CH45" s="37"/>
      <c r="CJ45" s="37"/>
      <c r="CK45" s="37"/>
      <c r="CM45" s="37"/>
      <c r="CQ45" s="37"/>
      <c r="CT45" s="37"/>
      <c r="CW45" s="37"/>
      <c r="CX45" s="37"/>
    </row>
    <row r="46" spans="1:102">
      <c r="A46">
        <f t="shared" si="0"/>
        <v>2008</v>
      </c>
      <c r="B46" s="24">
        <f>[1]A20!B67</f>
        <v>9131.0523565000003</v>
      </c>
      <c r="C46" s="25">
        <f>[1]A20!F67/[1]A20!$C67*[1]A20!$D67</f>
        <v>4394.6814867760995</v>
      </c>
      <c r="D46" s="25">
        <f>[1]A20!G67/[1]A20!$C67*[1]A20!$D67</f>
        <v>1327.8014249952828</v>
      </c>
      <c r="E46" s="25">
        <f>[1]A20!$E67</f>
        <v>1160.4645</v>
      </c>
      <c r="F46" s="25">
        <f>[1]A20!$H67</f>
        <v>896.28144472861823</v>
      </c>
      <c r="G46" s="25">
        <f>[1]A20!$M67</f>
        <v>1066.94</v>
      </c>
      <c r="H46" s="25">
        <f>([1]RawDatawealth2015!Y67+[1]RawDatawealth2015!Y68)/2</f>
        <v>157.22800000000001</v>
      </c>
      <c r="I46" s="25">
        <f>([1]RawDatawealth2015!Z67+[1]RawDatawealth2015!Z68)/2</f>
        <v>638.81349999999998</v>
      </c>
      <c r="J46" s="25">
        <f>([1]RawDatawealth2015!AA67+[1]RawDatawealth2015!AA68)/2</f>
        <v>270.89850000000001</v>
      </c>
      <c r="K46" s="25">
        <f>[1]A20!$P67</f>
        <v>555.72499999999991</v>
      </c>
      <c r="L46" s="25">
        <f>[1]A20!$Q67</f>
        <v>759.39249999999993</v>
      </c>
      <c r="M46" s="25">
        <f>([1]RawDatawealth2015!$T67+[1]RawDatawealth2015!$T68)/2</f>
        <v>297.18299999999999</v>
      </c>
      <c r="N46" s="25">
        <f t="shared" si="1"/>
        <v>462.20949999999993</v>
      </c>
      <c r="O46" s="25">
        <f>[1]A20!$R67</f>
        <v>1290.6950000000002</v>
      </c>
      <c r="P46" s="40">
        <f>[1]A0!$P163</f>
        <v>49518.422839724008</v>
      </c>
      <c r="R46" s="11"/>
      <c r="S46" s="36"/>
      <c r="T46" s="36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L46" s="37"/>
      <c r="AM46" s="37"/>
      <c r="AN46" s="37"/>
      <c r="AP46" s="37"/>
      <c r="AQ46" s="37"/>
      <c r="AR46" s="37"/>
      <c r="AT46" s="37"/>
      <c r="AU46" s="37"/>
      <c r="AV46" s="37"/>
      <c r="AX46" s="37"/>
      <c r="AZ46" s="37"/>
      <c r="BA46" s="37"/>
      <c r="BB46" s="37"/>
      <c r="BE46" s="37"/>
      <c r="BG46" s="37"/>
      <c r="BJ46" s="37"/>
      <c r="BM46" s="37"/>
      <c r="BN46" s="37"/>
      <c r="BO46" s="37"/>
      <c r="BP46" s="37"/>
      <c r="BR46" s="37"/>
      <c r="BS46" s="37"/>
      <c r="BT46" s="37"/>
      <c r="BV46" s="37"/>
      <c r="BW46" s="37"/>
      <c r="BX46" s="37"/>
      <c r="BY46" s="37"/>
      <c r="CA46" s="37"/>
      <c r="CB46" s="37"/>
      <c r="CC46" s="37"/>
      <c r="CD46" s="37"/>
      <c r="CF46" s="37"/>
      <c r="CG46" s="37"/>
      <c r="CH46" s="37"/>
      <c r="CJ46" s="37"/>
      <c r="CK46" s="37"/>
      <c r="CM46" s="37"/>
      <c r="CQ46" s="37"/>
      <c r="CT46" s="37"/>
      <c r="CW46" s="37"/>
      <c r="CX46" s="37"/>
    </row>
    <row r="47" spans="1:102">
      <c r="A47">
        <f t="shared" si="0"/>
        <v>2009</v>
      </c>
      <c r="B47" s="24">
        <f>[1]A20!B68</f>
        <v>8894.6033459999999</v>
      </c>
      <c r="C47" s="25">
        <f>[1]A20!F68/[1]A20!$C68*[1]A20!$D68</f>
        <v>4307.3060707116301</v>
      </c>
      <c r="D47" s="25">
        <f>[1]A20!G68/[1]A20!$C68*[1]A20!$D68</f>
        <v>1306.3272195933569</v>
      </c>
      <c r="E47" s="25">
        <f>[1]A20!$E68</f>
        <v>1224.0630000000001</v>
      </c>
      <c r="F47" s="25">
        <f>[1]A20!$H68</f>
        <v>833.39755569501312</v>
      </c>
      <c r="G47" s="25">
        <f>[1]A20!$M68</f>
        <v>944.65750000000003</v>
      </c>
      <c r="H47" s="25">
        <f>([1]RawDatawealth2015!Y68+[1]RawDatawealth2015!Y69)/2</f>
        <v>125.78449999999999</v>
      </c>
      <c r="I47" s="25">
        <f>([1]RawDatawealth2015!Z68+[1]RawDatawealth2015!Z69)/2</f>
        <v>559.42650000000003</v>
      </c>
      <c r="J47" s="25">
        <f>([1]RawDatawealth2015!AA68+[1]RawDatawealth2015!AA69)/2</f>
        <v>259.44650000000001</v>
      </c>
      <c r="K47" s="25">
        <f>[1]A20!$P68</f>
        <v>582.673</v>
      </c>
      <c r="L47" s="25">
        <f>[1]A20!$Q68</f>
        <v>799.76549999999997</v>
      </c>
      <c r="M47" s="25">
        <f>([1]RawDatawealth2015!$T68+[1]RawDatawealth2015!$T69)/2</f>
        <v>308.14249999999998</v>
      </c>
      <c r="N47" s="25">
        <f t="shared" si="1"/>
        <v>491.62299999999999</v>
      </c>
      <c r="O47" s="25">
        <f>[1]A20!$R68</f>
        <v>1344.5394999999999</v>
      </c>
      <c r="P47" s="40">
        <f>[1]A0!$P164</f>
        <v>49851.659722122189</v>
      </c>
      <c r="R47" s="11"/>
      <c r="S47" s="36"/>
      <c r="T47" s="36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L47" s="37"/>
      <c r="AM47" s="37"/>
      <c r="AN47" s="37"/>
      <c r="AP47" s="37"/>
      <c r="AQ47" s="37"/>
      <c r="AR47" s="37"/>
      <c r="AT47" s="37"/>
      <c r="AU47" s="37"/>
      <c r="AV47" s="37"/>
      <c r="AX47" s="37"/>
      <c r="AZ47" s="37"/>
      <c r="BA47" s="37"/>
      <c r="BB47" s="37"/>
      <c r="BE47" s="37"/>
      <c r="BG47" s="37"/>
      <c r="BJ47" s="37"/>
      <c r="BM47" s="37"/>
      <c r="BN47" s="37"/>
      <c r="BO47" s="37"/>
      <c r="BP47" s="37"/>
      <c r="BR47" s="37"/>
      <c r="BS47" s="37"/>
      <c r="BT47" s="37"/>
      <c r="BV47" s="37"/>
      <c r="BW47" s="37"/>
      <c r="BX47" s="37"/>
      <c r="BY47" s="37"/>
      <c r="CA47" s="37"/>
      <c r="CB47" s="37"/>
      <c r="CC47" s="37"/>
      <c r="CD47" s="37"/>
      <c r="CF47" s="37"/>
      <c r="CG47" s="37"/>
      <c r="CH47" s="37"/>
      <c r="CJ47" s="37"/>
      <c r="CK47" s="37"/>
      <c r="CM47" s="37"/>
      <c r="CQ47" s="37"/>
      <c r="CT47" s="37"/>
      <c r="CW47" s="37"/>
      <c r="CX47" s="37"/>
    </row>
    <row r="48" spans="1:102">
      <c r="A48">
        <f t="shared" si="0"/>
        <v>2010</v>
      </c>
      <c r="B48" s="24">
        <f>[1]A20!B69</f>
        <v>9321.1550484999989</v>
      </c>
      <c r="C48" s="25">
        <f>[1]A20!F69/[1]A20!$C69*[1]A20!$D69</f>
        <v>4483.910499755144</v>
      </c>
      <c r="D48" s="25">
        <f>[1]A20!G69/[1]A20!$C69*[1]A20!$D69</f>
        <v>1367.3061312355369</v>
      </c>
      <c r="E48" s="25">
        <f>[1]A20!$E69</f>
        <v>1294.4780000000001</v>
      </c>
      <c r="F48" s="25">
        <f>[1]A20!$H69</f>
        <v>839.74741750931889</v>
      </c>
      <c r="G48" s="25">
        <f>[1]A20!$M69</f>
        <v>1021.703</v>
      </c>
      <c r="H48" s="25">
        <f>([1]RawDatawealth2015!Y69+[1]RawDatawealth2015!Y70)/2</f>
        <v>151.02600000000001</v>
      </c>
      <c r="I48" s="25">
        <f>([1]RawDatawealth2015!Z69+[1]RawDatawealth2015!Z70)/2</f>
        <v>611.12950000000001</v>
      </c>
      <c r="J48" s="25">
        <f>([1]RawDatawealth2015!AA69+[1]RawDatawealth2015!AA70)/2</f>
        <v>259.54750000000001</v>
      </c>
      <c r="K48" s="25">
        <f>[1]A20!$P69</f>
        <v>624.47050000000002</v>
      </c>
      <c r="L48" s="25">
        <f>[1]A20!$Q69</f>
        <v>829.91949999999997</v>
      </c>
      <c r="M48" s="25">
        <f>([1]RawDatawealth2015!$T69+[1]RawDatawealth2015!$T70)/2</f>
        <v>328.084</v>
      </c>
      <c r="N48" s="25">
        <f t="shared" si="1"/>
        <v>501.83549999999997</v>
      </c>
      <c r="O48" s="25">
        <f>[1]A20!$R69</f>
        <v>1448.576</v>
      </c>
      <c r="P48" s="40">
        <f>[1]A0!$P165</f>
        <v>50112.390025408175</v>
      </c>
      <c r="R48" s="11"/>
      <c r="S48" s="36"/>
      <c r="T48" s="36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L48" s="37"/>
      <c r="AM48" s="37"/>
      <c r="AN48" s="37"/>
      <c r="AP48" s="37"/>
      <c r="AQ48" s="37"/>
      <c r="AR48" s="37"/>
      <c r="AT48" s="37"/>
      <c r="AU48" s="37"/>
      <c r="AV48" s="37"/>
      <c r="AX48" s="37"/>
      <c r="AZ48" s="37"/>
      <c r="BA48" s="37"/>
      <c r="BB48" s="37"/>
      <c r="BE48" s="37"/>
      <c r="BG48" s="37"/>
      <c r="BJ48" s="37"/>
      <c r="BM48" s="37"/>
      <c r="BN48" s="37"/>
      <c r="BO48" s="37"/>
      <c r="BP48" s="37"/>
      <c r="BR48" s="37"/>
      <c r="BS48" s="37"/>
      <c r="BT48" s="37"/>
      <c r="BV48" s="37"/>
      <c r="BW48" s="37"/>
      <c r="BX48" s="37"/>
      <c r="BY48" s="37"/>
      <c r="CA48" s="37"/>
      <c r="CB48" s="37"/>
      <c r="CC48" s="37"/>
      <c r="CD48" s="37"/>
      <c r="CF48" s="37"/>
      <c r="CG48" s="37"/>
      <c r="CH48" s="37"/>
      <c r="CJ48" s="37"/>
      <c r="CK48" s="37"/>
      <c r="CM48" s="37"/>
      <c r="CQ48" s="37"/>
      <c r="CT48" s="37"/>
      <c r="CW48" s="37"/>
      <c r="CX48" s="37"/>
    </row>
    <row r="49" spans="1:102">
      <c r="A49">
        <f t="shared" si="0"/>
        <v>2011</v>
      </c>
      <c r="B49" s="24">
        <f>[1]A20!B70</f>
        <v>9810.4077064999983</v>
      </c>
      <c r="C49" s="25">
        <f>[1]A20!F70/[1]A20!$C70*[1]A20!$D70</f>
        <v>4761.0167228959363</v>
      </c>
      <c r="D49" s="25">
        <f>[1]A20!G70/[1]A20!$C70*[1]A20!$D70</f>
        <v>1460.1658001483536</v>
      </c>
      <c r="E49" s="25">
        <f>[1]A20!$E70</f>
        <v>1339.3724999999999</v>
      </c>
      <c r="F49" s="25">
        <f>[1]A20!$H70</f>
        <v>872.24218345570898</v>
      </c>
      <c r="G49" s="25">
        <f>[1]A20!$M70</f>
        <v>1026.7804999999998</v>
      </c>
      <c r="H49" s="25">
        <f>([1]RawDatawealth2015!Y70+[1]RawDatawealth2015!Y71)/2</f>
        <v>146.39850000000001</v>
      </c>
      <c r="I49" s="25">
        <f>([1]RawDatawealth2015!Z70+[1]RawDatawealth2015!Z71)/2</f>
        <v>627.471</v>
      </c>
      <c r="J49" s="25">
        <f>([1]RawDatawealth2015!AA70+[1]RawDatawealth2015!AA71)/2</f>
        <v>252.911</v>
      </c>
      <c r="K49" s="25">
        <f>[1]A20!$P70</f>
        <v>649.34400000000005</v>
      </c>
      <c r="L49" s="25">
        <f>[1]A20!$Q70</f>
        <v>870.00249999999994</v>
      </c>
      <c r="M49" s="25">
        <f>([1]RawDatawealth2015!$T70+[1]RawDatawealth2015!$T71)/2</f>
        <v>342.78499999999997</v>
      </c>
      <c r="N49" s="25">
        <f t="shared" si="1"/>
        <v>527.21749999999997</v>
      </c>
      <c r="O49" s="25">
        <f>[1]A20!$R70</f>
        <v>1510.2284999999999</v>
      </c>
      <c r="P49" s="40">
        <f>[1]A0!$P166</f>
        <v>50568.013463810537</v>
      </c>
      <c r="R49" s="11"/>
      <c r="S49" s="36"/>
      <c r="T49" s="36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L49" s="37"/>
      <c r="AM49" s="37"/>
      <c r="AN49" s="37"/>
      <c r="AP49" s="37"/>
      <c r="AQ49" s="37"/>
      <c r="AR49" s="37"/>
      <c r="AT49" s="37"/>
      <c r="AU49" s="37"/>
      <c r="AV49" s="37"/>
      <c r="AX49" s="37"/>
      <c r="AZ49" s="37"/>
      <c r="BA49" s="37"/>
      <c r="BB49" s="37"/>
      <c r="BE49" s="37"/>
      <c r="BG49" s="37"/>
      <c r="BJ49" s="37"/>
      <c r="BM49" s="37"/>
      <c r="BN49" s="37"/>
      <c r="BO49" s="37"/>
      <c r="BP49" s="37"/>
      <c r="BR49" s="37"/>
      <c r="BS49" s="37"/>
      <c r="BT49" s="37"/>
      <c r="BV49" s="37"/>
      <c r="BW49" s="37"/>
      <c r="BX49" s="37"/>
      <c r="BY49" s="37"/>
      <c r="CA49" s="37"/>
      <c r="CB49" s="37"/>
      <c r="CC49" s="37"/>
      <c r="CD49" s="37"/>
      <c r="CF49" s="37"/>
      <c r="CG49" s="37"/>
      <c r="CH49" s="37"/>
      <c r="CJ49" s="37"/>
      <c r="CK49" s="37"/>
      <c r="CM49" s="37"/>
      <c r="CQ49" s="37"/>
      <c r="CT49" s="37"/>
      <c r="CW49" s="37"/>
      <c r="CX49" s="37"/>
    </row>
    <row r="50" spans="1:102">
      <c r="A50">
        <f>A49+1</f>
        <v>2012</v>
      </c>
      <c r="B50" s="24">
        <f>[1]A20!B71</f>
        <v>10015.513898000001</v>
      </c>
      <c r="C50" s="25">
        <f>[1]A20!F71/[1]A20!$C71*[1]A20!$D71</f>
        <v>4841.8173871132476</v>
      </c>
      <c r="D50" s="25">
        <f>[1]A20!G71/[1]A20!$C71*[1]A20!$D71</f>
        <v>1493.6797541600686</v>
      </c>
      <c r="E50" s="25">
        <f>[1]A20!$E71</f>
        <v>1328.8364999999999</v>
      </c>
      <c r="F50" s="25">
        <f>[1]A20!$H71</f>
        <v>860.50925672668518</v>
      </c>
      <c r="G50" s="25">
        <f>[1]A20!$M71</f>
        <v>1059.085</v>
      </c>
      <c r="H50" s="25">
        <f>([1]RawDatawealth2015!Y71+[1]RawDatawealth2015!Y72)/2</f>
        <v>141.154</v>
      </c>
      <c r="I50" s="25">
        <f>([1]RawDatawealth2015!Z71+[1]RawDatawealth2015!Z72)/2</f>
        <v>659.94499999999994</v>
      </c>
      <c r="J50" s="25">
        <f>([1]RawDatawealth2015!AA71+[1]RawDatawealth2015!AA72)/2</f>
        <v>257.98599999999999</v>
      </c>
      <c r="K50" s="25">
        <f>[1]A20!$P71</f>
        <v>629.80500000000006</v>
      </c>
      <c r="L50" s="25">
        <f>[1]A20!$Q71</f>
        <v>913.30099999999993</v>
      </c>
      <c r="M50" s="25">
        <f>([1]RawDatawealth2015!$T71+[1]RawDatawealth2015!$T72)/2</f>
        <v>346.26049999999998</v>
      </c>
      <c r="N50" s="25">
        <f t="shared" si="1"/>
        <v>567.04049999999995</v>
      </c>
      <c r="O50" s="25">
        <f>[1]A20!$R71</f>
        <v>1546.153</v>
      </c>
      <c r="P50" s="40">
        <f>[1]A0!$P167</f>
        <v>50862.082122831751</v>
      </c>
      <c r="R50" s="11"/>
      <c r="S50" s="36"/>
      <c r="T50" s="36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L50" s="37"/>
      <c r="AM50" s="37"/>
      <c r="AN50" s="37"/>
      <c r="AP50" s="37"/>
      <c r="AQ50" s="37"/>
      <c r="AR50" s="37"/>
      <c r="AT50" s="37"/>
      <c r="AU50" s="37"/>
      <c r="AV50" s="37"/>
      <c r="AX50" s="37"/>
      <c r="AZ50" s="37"/>
      <c r="BA50" s="37"/>
      <c r="BB50" s="37"/>
      <c r="BE50" s="37"/>
      <c r="BG50" s="37"/>
      <c r="BJ50" s="37"/>
      <c r="BM50" s="37"/>
      <c r="BN50" s="37"/>
      <c r="BO50" s="37"/>
      <c r="BP50" s="37"/>
      <c r="BR50" s="37"/>
      <c r="BS50" s="37"/>
      <c r="BT50" s="37"/>
      <c r="BV50" s="37"/>
      <c r="BW50" s="37"/>
      <c r="BX50" s="37"/>
      <c r="BY50" s="37"/>
      <c r="CA50" s="37"/>
      <c r="CB50" s="37"/>
      <c r="CC50" s="37"/>
      <c r="CD50" s="37"/>
      <c r="CF50" s="37"/>
      <c r="CG50" s="37"/>
      <c r="CH50" s="37"/>
      <c r="CJ50" s="37"/>
      <c r="CK50" s="37"/>
      <c r="CM50" s="37"/>
      <c r="CQ50" s="37"/>
      <c r="CT50" s="37"/>
      <c r="CW50" s="37"/>
      <c r="CX50" s="37"/>
    </row>
    <row r="51" spans="1:102">
      <c r="A51">
        <f t="shared" ref="A51:A52" si="2">A50+1</f>
        <v>2013</v>
      </c>
      <c r="B51" s="24">
        <f>[1]A20!B72</f>
        <v>10139.276828</v>
      </c>
      <c r="C51" s="25">
        <f>[1]A20!F72/[1]A20!$C72*[1]A20!$D72</f>
        <v>4816.0434132621485</v>
      </c>
      <c r="D51" s="25">
        <f>[1]A20!G72/[1]A20!$C72*[1]A20!$D72</f>
        <v>1494.9311958875526</v>
      </c>
      <c r="E51" s="25">
        <f>[1]A20!$E72</f>
        <v>1316.7804999999998</v>
      </c>
      <c r="F51" s="25">
        <f>[1]A20!$H72</f>
        <v>826.99571885029809</v>
      </c>
      <c r="G51" s="25">
        <f>[1]A20!$M72</f>
        <v>1162.1125000000002</v>
      </c>
      <c r="H51" s="25">
        <f>([1]RawDatawealth2015!Y72+[1]RawDatawealth2015!Y73)/2</f>
        <v>162.01249999999999</v>
      </c>
      <c r="I51" s="25">
        <f>([1]RawDatawealth2015!Z72+[1]RawDatawealth2015!Z73)/2</f>
        <v>724.73699999999997</v>
      </c>
      <c r="J51" s="25">
        <f>([1]RawDatawealth2015!AA72+[1]RawDatawealth2015!AA73)/2</f>
        <v>275.363</v>
      </c>
      <c r="K51" s="25">
        <f>[1]A20!$P72</f>
        <v>609.03700000000003</v>
      </c>
      <c r="L51" s="25">
        <f>[1]A20!$Q72</f>
        <v>946.03099999999995</v>
      </c>
      <c r="M51" s="25">
        <f>([1]RawDatawealth2015!$T72+[1]RawDatawealth2015!$T73)/2</f>
        <v>353.95600000000002</v>
      </c>
      <c r="N51" s="25">
        <f t="shared" si="1"/>
        <v>592.07499999999993</v>
      </c>
      <c r="O51" s="25">
        <f>[1]A20!$R72</f>
        <v>1600.9065000000001</v>
      </c>
      <c r="P51" s="40">
        <f>[1]A0!$P168</f>
        <v>51317.997637713925</v>
      </c>
      <c r="R51" s="11"/>
      <c r="S51" s="36"/>
      <c r="T51" s="36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L51" s="37"/>
      <c r="AM51" s="37"/>
      <c r="AN51" s="37"/>
      <c r="AP51" s="37"/>
      <c r="AQ51" s="37"/>
      <c r="AR51" s="37"/>
      <c r="AT51" s="37"/>
      <c r="AU51" s="37"/>
      <c r="AV51" s="37"/>
      <c r="AX51" s="37"/>
      <c r="AZ51" s="37"/>
      <c r="BA51" s="37"/>
      <c r="BB51" s="37"/>
      <c r="BE51" s="37"/>
      <c r="BG51" s="37"/>
      <c r="BJ51" s="37"/>
      <c r="BM51" s="37"/>
      <c r="BN51" s="37"/>
      <c r="BO51" s="37"/>
      <c r="BP51" s="37"/>
      <c r="BR51" s="37"/>
      <c r="BS51" s="37"/>
      <c r="BT51" s="37"/>
      <c r="BV51" s="37"/>
      <c r="BW51" s="37"/>
      <c r="BX51" s="37"/>
      <c r="BY51" s="37"/>
      <c r="CA51" s="37"/>
      <c r="CB51" s="37"/>
      <c r="CC51" s="37"/>
      <c r="CD51" s="37"/>
      <c r="CF51" s="37"/>
      <c r="CG51" s="37"/>
      <c r="CH51" s="37"/>
      <c r="CJ51" s="37"/>
      <c r="CK51" s="37"/>
      <c r="CM51" s="37"/>
      <c r="CQ51" s="37"/>
      <c r="CT51" s="37"/>
      <c r="CW51" s="37"/>
      <c r="CX51" s="37"/>
    </row>
    <row r="52" spans="1:102">
      <c r="A52">
        <f t="shared" si="2"/>
        <v>2014</v>
      </c>
      <c r="B52" s="24">
        <f>[1]A20!B73</f>
        <v>10208.727744</v>
      </c>
      <c r="C52" s="25">
        <f>[1]A20!F73/[1]A20!$C73*[1]A20!$D73</f>
        <v>4781.7128596912225</v>
      </c>
      <c r="D52" s="25">
        <f>[1]A20!G73/[1]A20!$C73*[1]A20!$D73</f>
        <v>1488.9806042382952</v>
      </c>
      <c r="E52" s="25">
        <f>[1]A20!$E73</f>
        <v>1338.433</v>
      </c>
      <c r="F52" s="25">
        <f>[1]A20!$H73</f>
        <v>798.49228007048214</v>
      </c>
      <c r="G52" s="25">
        <f>[1]A20!$M73</f>
        <v>1218.4335000000001</v>
      </c>
      <c r="H52" s="25">
        <f>([1]RawDatawealth2015!Y73+[1]RawDatawealth2015!Y74)/2</f>
        <v>181.887</v>
      </c>
      <c r="I52" s="25">
        <f>([1]RawDatawealth2015!Z73+[1]RawDatawealth2015!Z74)/2</f>
        <v>753.02049999999997</v>
      </c>
      <c r="J52" s="25">
        <f>([1]RawDatawealth2015!AA73+[1]RawDatawealth2015!AA74)/2</f>
        <v>283.52600000000001</v>
      </c>
      <c r="K52" s="25">
        <f>[1]A20!$P73</f>
        <v>632.49750000000006</v>
      </c>
      <c r="L52" s="25">
        <f>[1]A20!$Q73</f>
        <v>964.72350000000006</v>
      </c>
      <c r="M52" s="25">
        <f>([1]RawDatawealth2015!$T73+[1]RawDatawealth2015!$T74)/2</f>
        <v>373.67850000000004</v>
      </c>
      <c r="N52" s="25">
        <f t="shared" si="1"/>
        <v>591.04500000000007</v>
      </c>
      <c r="O52" s="25">
        <f>[1]A20!$R73</f>
        <v>1662.3205</v>
      </c>
      <c r="P52" s="40">
        <f>[1]A0!$P169</f>
        <v>51721.508732705377</v>
      </c>
      <c r="R52" s="11"/>
      <c r="S52" s="36"/>
      <c r="T52" s="36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L52" s="37"/>
      <c r="AM52" s="37"/>
      <c r="AN52" s="37"/>
      <c r="AP52" s="37"/>
      <c r="AQ52" s="37"/>
      <c r="AR52" s="37"/>
      <c r="AT52" s="37"/>
      <c r="AU52" s="37"/>
      <c r="AV52" s="37"/>
      <c r="AX52" s="37"/>
      <c r="AZ52" s="37"/>
      <c r="BA52" s="37"/>
      <c r="BB52" s="37"/>
      <c r="BE52" s="37"/>
      <c r="BG52" s="37"/>
      <c r="BJ52" s="37"/>
      <c r="BM52" s="37"/>
      <c r="BN52" s="37"/>
      <c r="BO52" s="37"/>
      <c r="BP52" s="37"/>
      <c r="BR52" s="37"/>
      <c r="BS52" s="37"/>
      <c r="BT52" s="37"/>
      <c r="BV52" s="37"/>
      <c r="BW52" s="37"/>
      <c r="BX52" s="37"/>
      <c r="BY52" s="37"/>
      <c r="CA52" s="37"/>
      <c r="CB52" s="37"/>
      <c r="CC52" s="37"/>
      <c r="CD52" s="37"/>
      <c r="CF52" s="37"/>
      <c r="CG52" s="37"/>
      <c r="CH52" s="37"/>
      <c r="CJ52" s="37"/>
      <c r="CK52" s="37"/>
      <c r="CM52" s="37"/>
      <c r="CQ52" s="37"/>
      <c r="CT52" s="37"/>
      <c r="CW52" s="37"/>
      <c r="CX52" s="37"/>
    </row>
    <row r="53" spans="1:102">
      <c r="B53" s="22"/>
      <c r="R53" s="11"/>
      <c r="S53" s="39"/>
      <c r="T53" s="39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L53" s="11"/>
      <c r="AM53" s="11"/>
      <c r="AN53" s="11"/>
      <c r="AP53" s="11"/>
      <c r="AQ53" s="11"/>
      <c r="AR53" s="11"/>
      <c r="AT53" s="11"/>
      <c r="AU53" s="11"/>
      <c r="AV53" s="11"/>
      <c r="AX53" s="11"/>
      <c r="AZ53" s="11"/>
      <c r="BA53" s="11"/>
      <c r="BB53" s="11"/>
      <c r="BE53" s="11"/>
      <c r="BG53" s="11"/>
      <c r="BJ53" s="11"/>
      <c r="BM53" s="11"/>
      <c r="BN53" s="11"/>
      <c r="BO53" s="11"/>
      <c r="BP53" s="11"/>
      <c r="BR53" s="11"/>
      <c r="BS53" s="11"/>
      <c r="BT53" s="11"/>
      <c r="BV53" s="11"/>
      <c r="BW53" s="11"/>
      <c r="BX53" s="11"/>
      <c r="BY53" s="11"/>
      <c r="CA53" s="11"/>
      <c r="CB53" s="11"/>
      <c r="CC53" s="11"/>
      <c r="CD53" s="11"/>
      <c r="CF53" s="11"/>
      <c r="CG53" s="11"/>
      <c r="CH53" s="11"/>
      <c r="CJ53" s="11"/>
      <c r="CK53" s="11"/>
      <c r="CM53" s="11"/>
      <c r="CQ53" s="11"/>
      <c r="CT53" s="11"/>
      <c r="CW53" s="11"/>
      <c r="CX53" s="11"/>
    </row>
    <row r="54" spans="1:102">
      <c r="B54" s="22"/>
      <c r="R54" s="11"/>
      <c r="S54" s="39"/>
      <c r="T54" s="39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L54" s="11"/>
      <c r="AM54" s="11"/>
      <c r="AN54" s="11"/>
      <c r="AP54" s="11"/>
      <c r="AQ54" s="11"/>
      <c r="AR54" s="11"/>
      <c r="AT54" s="11"/>
      <c r="AU54" s="11"/>
      <c r="AV54" s="11"/>
      <c r="AX54" s="11"/>
      <c r="AZ54" s="11"/>
      <c r="BA54" s="11"/>
      <c r="BB54" s="11"/>
      <c r="BE54" s="11"/>
      <c r="BG54" s="11"/>
      <c r="BJ54" s="11"/>
      <c r="BM54" s="11"/>
      <c r="BN54" s="11"/>
      <c r="BO54" s="11"/>
      <c r="BP54" s="11"/>
      <c r="BR54" s="11"/>
      <c r="BS54" s="11"/>
      <c r="BT54" s="11"/>
      <c r="BV54" s="11"/>
      <c r="BW54" s="11"/>
      <c r="BX54" s="11"/>
      <c r="BY54" s="11"/>
      <c r="CA54" s="11"/>
      <c r="CB54" s="11"/>
      <c r="CC54" s="11"/>
      <c r="CD54" s="11"/>
      <c r="CF54" s="11"/>
      <c r="CG54" s="11"/>
      <c r="CH54" s="11"/>
      <c r="CJ54" s="11"/>
      <c r="CK54" s="11"/>
      <c r="CM54" s="11"/>
      <c r="CQ54" s="11"/>
      <c r="CT54" s="11"/>
      <c r="CW54" s="11"/>
      <c r="CX54" s="11"/>
    </row>
    <row r="55" spans="1:102"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L55" s="11"/>
      <c r="AM55" s="11"/>
      <c r="AN55" s="11"/>
      <c r="AP55" s="11"/>
      <c r="AQ55" s="11"/>
      <c r="AR55" s="11"/>
      <c r="AT55" s="11"/>
      <c r="AU55" s="11"/>
      <c r="AV55" s="11"/>
      <c r="AX55" s="11"/>
      <c r="AZ55" s="11"/>
      <c r="BA55" s="11"/>
      <c r="BB55" s="11"/>
      <c r="BE55" s="11"/>
      <c r="BG55" s="11"/>
      <c r="BJ55" s="11"/>
      <c r="BM55" s="11"/>
      <c r="BN55" s="11"/>
      <c r="BO55" s="11"/>
      <c r="BP55" s="11"/>
      <c r="BR55" s="11"/>
      <c r="BS55" s="11"/>
      <c r="BT55" s="11"/>
      <c r="BV55" s="11"/>
      <c r="BW55" s="11"/>
      <c r="BX55" s="11"/>
      <c r="BY55" s="11"/>
      <c r="CA55" s="11"/>
      <c r="CB55" s="11"/>
      <c r="CC55" s="11"/>
      <c r="CD55" s="11"/>
      <c r="CF55" s="11"/>
      <c r="CG55" s="11"/>
      <c r="CH55" s="11"/>
      <c r="CJ55" s="11"/>
      <c r="CK55" s="11"/>
      <c r="CM55" s="11"/>
      <c r="CQ55" s="11"/>
      <c r="CT55" s="11"/>
      <c r="CW55" s="11"/>
      <c r="CX55" s="11"/>
    </row>
    <row r="56" spans="1:102"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L56" s="11"/>
      <c r="AM56" s="11"/>
      <c r="AN56" s="11"/>
      <c r="AP56" s="11"/>
      <c r="AQ56" s="11"/>
      <c r="AR56" s="11"/>
      <c r="AT56" s="11"/>
      <c r="AU56" s="11"/>
      <c r="AV56" s="11"/>
      <c r="AX56" s="11"/>
      <c r="AZ56" s="11"/>
      <c r="BA56" s="11"/>
      <c r="BB56" s="11"/>
      <c r="BE56" s="11"/>
      <c r="BG56" s="11"/>
      <c r="BJ56" s="11"/>
      <c r="BM56" s="11"/>
      <c r="BN56" s="11"/>
      <c r="BO56" s="11"/>
      <c r="BP56" s="11"/>
      <c r="BR56" s="11"/>
      <c r="BS56" s="11"/>
      <c r="BT56" s="11"/>
      <c r="BV56" s="11"/>
      <c r="BW56" s="11"/>
      <c r="BX56" s="11"/>
      <c r="BY56" s="11"/>
      <c r="CA56" s="11"/>
      <c r="CB56" s="11"/>
      <c r="CC56" s="11"/>
      <c r="CD56" s="11"/>
      <c r="CF56" s="11"/>
      <c r="CG56" s="11"/>
      <c r="CH56" s="11"/>
      <c r="CJ56" s="11"/>
      <c r="CK56" s="11"/>
      <c r="CM56" s="11"/>
      <c r="CQ56" s="11"/>
      <c r="CT56" s="11"/>
      <c r="CW56" s="11"/>
      <c r="CX56" s="11"/>
    </row>
    <row r="57" spans="1:102"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L57" s="11"/>
      <c r="AM57" s="11"/>
      <c r="AN57" s="11"/>
      <c r="AP57" s="11"/>
      <c r="AQ57" s="11"/>
      <c r="AR57" s="11"/>
      <c r="AT57" s="11"/>
      <c r="AU57" s="11"/>
      <c r="AV57" s="11"/>
      <c r="AX57" s="11"/>
      <c r="AZ57" s="11"/>
      <c r="BA57" s="11"/>
      <c r="BB57" s="11"/>
      <c r="BE57" s="11"/>
      <c r="BG57" s="11"/>
      <c r="BJ57" s="11"/>
      <c r="BM57" s="11"/>
      <c r="BN57" s="11"/>
      <c r="BO57" s="11"/>
      <c r="BP57" s="11"/>
      <c r="BR57" s="11"/>
      <c r="BS57" s="11"/>
      <c r="BT57" s="11"/>
      <c r="BV57" s="11"/>
      <c r="BW57" s="11"/>
      <c r="BX57" s="11"/>
      <c r="BY57" s="11"/>
      <c r="CA57" s="11"/>
      <c r="CB57" s="11"/>
      <c r="CC57" s="11"/>
      <c r="CD57" s="11"/>
      <c r="CF57" s="11"/>
      <c r="CG57" s="11"/>
      <c r="CH57" s="11"/>
      <c r="CJ57" s="11"/>
      <c r="CK57" s="11"/>
      <c r="CM57" s="11"/>
      <c r="CQ57" s="11"/>
      <c r="CT57" s="11"/>
      <c r="CW57" s="11"/>
      <c r="CX57" s="11"/>
    </row>
    <row r="58" spans="1:102"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L58" s="11"/>
      <c r="AM58" s="11"/>
      <c r="AN58" s="11"/>
      <c r="AP58" s="11"/>
      <c r="AQ58" s="11"/>
      <c r="AR58" s="11"/>
      <c r="AT58" s="11"/>
      <c r="AU58" s="11"/>
      <c r="AV58" s="11"/>
      <c r="AX58" s="11"/>
      <c r="AZ58" s="11"/>
      <c r="BA58" s="11"/>
      <c r="BB58" s="11"/>
      <c r="BE58" s="11"/>
      <c r="BG58" s="11"/>
      <c r="BJ58" s="11"/>
      <c r="BM58" s="11"/>
      <c r="BN58" s="11"/>
      <c r="BO58" s="11"/>
      <c r="BP58" s="11"/>
      <c r="BR58" s="11"/>
      <c r="BS58" s="11"/>
      <c r="BT58" s="11"/>
      <c r="BV58" s="11"/>
      <c r="BW58" s="11"/>
      <c r="BX58" s="11"/>
      <c r="BY58" s="11"/>
      <c r="CA58" s="11"/>
      <c r="CB58" s="11"/>
      <c r="CC58" s="11"/>
      <c r="CD58" s="11"/>
      <c r="CF58" s="11"/>
      <c r="CG58" s="11"/>
      <c r="CH58" s="11"/>
      <c r="CJ58" s="11"/>
      <c r="CK58" s="11"/>
      <c r="CM58" s="11"/>
      <c r="CQ58" s="11"/>
      <c r="CT58" s="11"/>
      <c r="CW58" s="11"/>
      <c r="CX58" s="11"/>
    </row>
    <row r="59" spans="1:102"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L59" s="11"/>
      <c r="AM59" s="11"/>
      <c r="AN59" s="11"/>
      <c r="AP59" s="11"/>
      <c r="AQ59" s="11"/>
      <c r="AR59" s="11"/>
      <c r="AT59" s="11"/>
      <c r="AU59" s="11"/>
      <c r="AV59" s="11"/>
      <c r="AX59" s="11"/>
      <c r="AZ59" s="11"/>
      <c r="BA59" s="11"/>
      <c r="BB59" s="11"/>
      <c r="BE59" s="11"/>
      <c r="BG59" s="11"/>
      <c r="BJ59" s="11"/>
      <c r="BM59" s="11"/>
      <c r="BN59" s="11"/>
      <c r="BO59" s="11"/>
      <c r="BP59" s="11"/>
      <c r="BR59" s="11"/>
      <c r="BS59" s="11"/>
      <c r="BT59" s="11"/>
      <c r="BV59" s="11"/>
      <c r="BW59" s="11"/>
      <c r="BX59" s="11"/>
      <c r="BY59" s="11"/>
      <c r="CA59" s="11"/>
      <c r="CB59" s="11"/>
      <c r="CC59" s="11"/>
      <c r="CD59" s="11"/>
      <c r="CF59" s="11"/>
      <c r="CG59" s="11"/>
      <c r="CH59" s="11"/>
      <c r="CJ59" s="11"/>
      <c r="CK59" s="11"/>
      <c r="CM59" s="11"/>
      <c r="CQ59" s="11"/>
      <c r="CT59" s="11"/>
      <c r="CW59" s="11"/>
      <c r="CX59" s="11"/>
    </row>
    <row r="60" spans="1:102"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L60" s="11"/>
      <c r="AM60" s="11"/>
      <c r="AN60" s="11"/>
      <c r="AP60" s="11"/>
      <c r="AQ60" s="11"/>
      <c r="AR60" s="11"/>
      <c r="AT60" s="11"/>
      <c r="AU60" s="11"/>
      <c r="AV60" s="11"/>
      <c r="AX60" s="11"/>
      <c r="AZ60" s="11"/>
      <c r="BA60" s="11"/>
      <c r="BB60" s="11"/>
      <c r="BE60" s="11"/>
      <c r="BG60" s="11"/>
      <c r="BJ60" s="11"/>
      <c r="BM60" s="11"/>
      <c r="BN60" s="11"/>
      <c r="BO60" s="11"/>
      <c r="BP60" s="11"/>
      <c r="BR60" s="11"/>
      <c r="BS60" s="11"/>
      <c r="BT60" s="11"/>
      <c r="BV60" s="11"/>
      <c r="BW60" s="11"/>
      <c r="BX60" s="11"/>
      <c r="BY60" s="11"/>
      <c r="CA60" s="11"/>
      <c r="CB60" s="11"/>
      <c r="CC60" s="11"/>
      <c r="CD60" s="11"/>
      <c r="CF60" s="11"/>
      <c r="CG60" s="11"/>
      <c r="CH60" s="11"/>
      <c r="CJ60" s="11"/>
      <c r="CK60" s="11"/>
      <c r="CM60" s="11"/>
      <c r="CQ60" s="11"/>
      <c r="CT60" s="11"/>
      <c r="CW60" s="11"/>
      <c r="CX60" s="11"/>
    </row>
  </sheetData>
  <mergeCells count="22">
    <mergeCell ref="BD4:BM5"/>
    <mergeCell ref="CL4:CW5"/>
    <mergeCell ref="B4:O5"/>
    <mergeCell ref="CZ4:DC4"/>
    <mergeCell ref="DD4:DG4"/>
    <mergeCell ref="S4:AG5"/>
    <mergeCell ref="AI4:AP5"/>
    <mergeCell ref="AR5:AR6"/>
    <mergeCell ref="AS5:AS6"/>
    <mergeCell ref="AT5:AT6"/>
    <mergeCell ref="AU5:BB5"/>
    <mergeCell ref="AR4:BB4"/>
    <mergeCell ref="BO4:BV5"/>
    <mergeCell ref="BX4:CA5"/>
    <mergeCell ref="CC4:CJ5"/>
    <mergeCell ref="DA5:DC5"/>
    <mergeCell ref="DH4:DK4"/>
    <mergeCell ref="CZ5:CZ6"/>
    <mergeCell ref="DE5:DG5"/>
    <mergeCell ref="DI5:DK5"/>
    <mergeCell ref="DD5:DD6"/>
    <mergeCell ref="DH5:D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Graphiques</vt:lpstr>
      </vt:variant>
      <vt:variant>
        <vt:i4>2</vt:i4>
      </vt:variant>
    </vt:vector>
  </HeadingPairs>
  <TitlesOfParts>
    <vt:vector size="11" baseType="lpstr">
      <vt:lpstr>Index</vt:lpstr>
      <vt:lpstr>TF1</vt:lpstr>
      <vt:lpstr>TF2</vt:lpstr>
      <vt:lpstr>TF3</vt:lpstr>
      <vt:lpstr>TF4</vt:lpstr>
      <vt:lpstr>TF5</vt:lpstr>
      <vt:lpstr>TF6</vt:lpstr>
      <vt:lpstr>TF7</vt:lpstr>
      <vt:lpstr>DataSeries</vt:lpstr>
      <vt:lpstr>FF1</vt:lpstr>
      <vt:lpstr>FF2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2017-01-28T13:15:17Z</dcterms:modified>
</cp:coreProperties>
</file>